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95B33A86-D6F1-4BC2-93BF-3186565AA2F1}" xr6:coauthVersionLast="47" xr6:coauthVersionMax="47" xr10:uidLastSave="{00000000-0000-0000-0000-000000000000}"/>
  <bookViews>
    <workbookView xWindow="28680" yWindow="-120" windowWidth="29040" windowHeight="15720" tabRatio="618"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D417" i="3" l="1"/>
  <c r="CE417" i="3"/>
  <c r="CF417" i="3"/>
  <c r="CG417" i="3"/>
  <c r="CH417" i="3"/>
  <c r="CD436" i="3"/>
  <c r="CE436" i="3"/>
  <c r="CF436" i="3"/>
  <c r="CG436" i="3"/>
  <c r="CH436" i="3"/>
  <c r="CD460" i="3"/>
  <c r="CE460" i="3"/>
  <c r="CF460" i="3"/>
  <c r="CG460" i="3"/>
  <c r="CH460" i="3"/>
  <c r="CE444" i="3"/>
  <c r="CF444" i="3"/>
  <c r="CG444" i="3"/>
  <c r="CH444" i="3"/>
  <c r="CD444" i="3"/>
  <c r="CD443" i="3"/>
  <c r="CE443" i="3"/>
  <c r="CF443" i="3"/>
  <c r="CG443" i="3"/>
  <c r="CH443" i="3"/>
  <c r="CH401" i="3"/>
  <c r="CF55" i="3"/>
  <c r="CG55" i="3"/>
  <c r="CH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O458" i="3"/>
  <c r="W458" i="3" s="1"/>
  <c r="N458" i="3"/>
  <c r="M458" i="3"/>
  <c r="U458" i="3" s="1"/>
  <c r="L458" i="3"/>
  <c r="T458" i="3" s="1"/>
  <c r="K458" i="3"/>
  <c r="S458" i="3" s="1"/>
  <c r="J458" i="3"/>
  <c r="R458" i="3" s="1"/>
  <c r="I458" i="3"/>
  <c r="Q458" i="3" s="1"/>
  <c r="CH457" i="3"/>
  <c r="CG457" i="3"/>
  <c r="CF457" i="3"/>
  <c r="CE457" i="3"/>
  <c r="CD457" i="3"/>
  <c r="CC457" i="3"/>
  <c r="CB457" i="3"/>
  <c r="N457" i="3"/>
  <c r="V457" i="3" s="1"/>
  <c r="CH456" i="3"/>
  <c r="CG456" i="3"/>
  <c r="CF456" i="3"/>
  <c r="CE456" i="3"/>
  <c r="CD456" i="3"/>
  <c r="AH456" i="3"/>
  <c r="AG456" i="3"/>
  <c r="T456" i="3"/>
  <c r="CH455" i="3"/>
  <c r="CD455" i="3"/>
  <c r="W455" i="3"/>
  <c r="V455" i="3"/>
  <c r="U455" i="3"/>
  <c r="T455" i="3"/>
  <c r="S455" i="3"/>
  <c r="R455" i="3"/>
  <c r="Q455" i="3"/>
  <c r="O455" i="3"/>
  <c r="N455" i="3"/>
  <c r="M455" i="3"/>
  <c r="L455" i="3"/>
  <c r="K455" i="3"/>
  <c r="J455" i="3"/>
  <c r="I455" i="3"/>
  <c r="CH454" i="3"/>
  <c r="CG454" i="3"/>
  <c r="CF454" i="3"/>
  <c r="CE454" i="3"/>
  <c r="CD454" i="3"/>
  <c r="T454" i="3"/>
  <c r="S454" i="3"/>
  <c r="S456" i="3" s="1"/>
  <c r="CH453" i="3"/>
  <c r="CG453" i="3"/>
  <c r="CF453" i="3"/>
  <c r="CE453" i="3"/>
  <c r="CD453" i="3"/>
  <c r="W453" i="3"/>
  <c r="W454" i="3" s="1"/>
  <c r="W456" i="3" s="1"/>
  <c r="V453" i="3"/>
  <c r="V454" i="3" s="1"/>
  <c r="V456" i="3" s="1"/>
  <c r="U453" i="3"/>
  <c r="U454" i="3" s="1"/>
  <c r="U456" i="3" s="1"/>
  <c r="T453" i="3"/>
  <c r="S453" i="3"/>
  <c r="R453" i="3"/>
  <c r="R454" i="3" s="1"/>
  <c r="R456" i="3" s="1"/>
  <c r="Q453" i="3"/>
  <c r="Q454" i="3" s="1"/>
  <c r="Q456" i="3" s="1"/>
  <c r="O453" i="3"/>
  <c r="O454" i="3" s="1"/>
  <c r="O456" i="3" s="1"/>
  <c r="N453" i="3"/>
  <c r="N454" i="3" s="1"/>
  <c r="N456" i="3" s="1"/>
  <c r="M453" i="3"/>
  <c r="M454" i="3" s="1"/>
  <c r="M456" i="3" s="1"/>
  <c r="L453" i="3"/>
  <c r="L454" i="3" s="1"/>
  <c r="L456" i="3" s="1"/>
  <c r="K453" i="3"/>
  <c r="K454" i="3" s="1"/>
  <c r="K456" i="3" s="1"/>
  <c r="J453" i="3"/>
  <c r="J454" i="3" s="1"/>
  <c r="J456" i="3" s="1"/>
  <c r="I453" i="3"/>
  <c r="I454" i="3" s="1"/>
  <c r="I456" i="3" s="1"/>
  <c r="CF452" i="3"/>
  <c r="CE452" i="3"/>
  <c r="CD452" i="3"/>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O447" i="3"/>
  <c r="W447" i="3" s="1"/>
  <c r="I447" i="3"/>
  <c r="Q447" i="3" s="1"/>
  <c r="CH446" i="3"/>
  <c r="CD446" i="3"/>
  <c r="CG446" i="3" s="1"/>
  <c r="CC446" i="3"/>
  <c r="O445" i="3"/>
  <c r="O457" i="3" s="1"/>
  <c r="W457" i="3" s="1"/>
  <c r="N445" i="3"/>
  <c r="N447" i="3" s="1"/>
  <c r="V447" i="3" s="1"/>
  <c r="M445" i="3"/>
  <c r="U445" i="3" s="1"/>
  <c r="L445" i="3"/>
  <c r="T445" i="3" s="1"/>
  <c r="K445" i="3"/>
  <c r="K446" i="3" s="1"/>
  <c r="S446" i="3" s="1"/>
  <c r="J445" i="3"/>
  <c r="J446" i="3" s="1"/>
  <c r="R446" i="3" s="1"/>
  <c r="I445" i="3"/>
  <c r="I446" i="3" s="1"/>
  <c r="Q446" i="3" s="1"/>
  <c r="CH452" i="3"/>
  <c r="CG452" i="3"/>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BU439" i="3"/>
  <c r="X439" i="3"/>
  <c r="D75" i="1"/>
  <c r="E75" i="1" s="1"/>
  <c r="F75" i="1" s="1"/>
  <c r="G75" i="1" s="1"/>
  <c r="H75" i="1" s="1"/>
  <c r="I75" i="1" s="1"/>
  <c r="E74" i="1"/>
  <c r="F74" i="1" s="1"/>
  <c r="G74" i="1" s="1"/>
  <c r="H74" i="1" s="1"/>
  <c r="I74" i="1" s="1"/>
  <c r="T5" i="26"/>
  <c r="U5" i="26" s="1"/>
  <c r="X6" i="26"/>
  <c r="GC446" i="24" l="1"/>
  <c r="V445" i="3"/>
  <c r="M457" i="3"/>
  <c r="U457" i="3" s="1"/>
  <c r="M446" i="3"/>
  <c r="U446" i="3" s="1"/>
  <c r="N446" i="3"/>
  <c r="V446" i="3" s="1"/>
  <c r="GC449" i="24"/>
  <c r="W445" i="3"/>
  <c r="L446" i="3"/>
  <c r="T446" i="3" s="1"/>
  <c r="CF455" i="3"/>
  <c r="CG455" i="3" s="1"/>
  <c r="GD439" i="24"/>
  <c r="J442" i="3"/>
  <c r="R442" i="3" s="1"/>
  <c r="M447" i="3"/>
  <c r="U447" i="3" s="1"/>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46" i="3"/>
  <c r="CF446" i="3"/>
  <c r="V5" i="26"/>
  <c r="W5" i="26" s="1"/>
  <c r="K442" i="3" l="1"/>
  <c r="CE455" i="3"/>
  <c r="S442" i="3"/>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CH191" i="3" s="1"/>
  <c r="DQ191" i="3"/>
  <c r="CG191" i="3" s="1"/>
  <c r="DP191" i="3"/>
  <c r="CF191" i="3" s="1"/>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CH198" i="3" s="1"/>
  <c r="DN197" i="3"/>
  <c r="DL197" i="3"/>
  <c r="DR196" i="3"/>
  <c r="CH196" i="3" s="1"/>
  <c r="DN196" i="3"/>
  <c r="DL196" i="3"/>
  <c r="DR195" i="3"/>
  <c r="CH195" i="3" s="1"/>
  <c r="DN195" i="3"/>
  <c r="CD195" i="3" s="1"/>
  <c r="DL195" i="3"/>
  <c r="DR194" i="3"/>
  <c r="CH194" i="3" s="1"/>
  <c r="DN194" i="3"/>
  <c r="DL194" i="3"/>
  <c r="DR193" i="3"/>
  <c r="CH193" i="3" s="1"/>
  <c r="DN193" i="3"/>
  <c r="DR189" i="3"/>
  <c r="CH189" i="3" s="1"/>
  <c r="DN189" i="3"/>
  <c r="DL189" i="3"/>
  <c r="DR188" i="3"/>
  <c r="DN188" i="3"/>
  <c r="DL188" i="3"/>
  <c r="DR187" i="3"/>
  <c r="DN187" i="3"/>
  <c r="DL187" i="3"/>
  <c r="DR186" i="3"/>
  <c r="DN186" i="3"/>
  <c r="DL186" i="3"/>
  <c r="DR185" i="3"/>
  <c r="DN185" i="3"/>
  <c r="DL185" i="3"/>
  <c r="DR184" i="3"/>
  <c r="DN184" i="3"/>
  <c r="DL184" i="3"/>
  <c r="DR183" i="3"/>
  <c r="DN183" i="3"/>
  <c r="DL183" i="3"/>
  <c r="BN183" i="3" s="1"/>
  <c r="DR206" i="3"/>
  <c r="DN206" i="3"/>
  <c r="DL206" i="3"/>
  <c r="DR205" i="3"/>
  <c r="DN205" i="3"/>
  <c r="DL205" i="3"/>
  <c r="DR204" i="3"/>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H187" i="3"/>
  <c r="CD187" i="3"/>
  <c r="CH186" i="3"/>
  <c r="CD186" i="3"/>
  <c r="CH185" i="3"/>
  <c r="CD185" i="3"/>
  <c r="CH184" i="3"/>
  <c r="CD184" i="3"/>
  <c r="CH183" i="3"/>
  <c r="CD183" i="3"/>
  <c r="CB183" i="3"/>
  <c r="CH205" i="3"/>
  <c r="CH204"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H188"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DP210" i="3"/>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CF189" i="3" s="1"/>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CF193" i="3" s="1"/>
  <c r="CF198" i="3" s="1"/>
  <c r="DP195" i="3"/>
  <c r="CF195" i="3" s="1"/>
  <c r="DP198" i="3"/>
  <c r="DP196" i="3"/>
  <c r="CF196" i="3" s="1"/>
  <c r="DP197" i="3"/>
  <c r="CF197" i="3" s="1"/>
  <c r="DP205" i="3"/>
  <c r="CF205" i="3" s="1"/>
  <c r="DP206" i="3"/>
  <c r="DP203" i="3"/>
  <c r="CF203" i="3" s="1"/>
  <c r="DP204" i="3"/>
  <c r="CF204" i="3" s="1"/>
  <c r="DM204" i="3"/>
  <c r="DM205" i="3"/>
  <c r="DM203" i="3"/>
  <c r="CC203" i="3" s="1"/>
  <c r="DM206" i="3"/>
  <c r="CF188" i="3" l="1"/>
  <c r="DO176" i="3"/>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CH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CG189" i="3" s="1"/>
  <c r="DQ186" i="3"/>
  <c r="CG186" i="3" s="1"/>
  <c r="DQ187" i="3"/>
  <c r="CG187" i="3" s="1"/>
  <c r="DQ177" i="3"/>
  <c r="CG177" i="3" s="1"/>
  <c r="DQ178" i="3"/>
  <c r="CG178" i="3" s="1"/>
  <c r="DQ179" i="3"/>
  <c r="CG179" i="3" s="1"/>
  <c r="DQ180" i="3"/>
  <c r="CG180" i="3" s="1"/>
  <c r="DQ174" i="3"/>
  <c r="CG174" i="3" s="1"/>
  <c r="CG188" i="3" l="1"/>
  <c r="CE188" i="3"/>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CH231" i="3" s="1"/>
  <c r="DL231" i="3"/>
  <c r="CB231" i="3" s="1"/>
  <c r="BU231" i="3"/>
  <c r="DR230" i="3"/>
  <c r="CH230" i="3" s="1"/>
  <c r="DL230" i="3"/>
  <c r="CB230" i="3" s="1"/>
  <c r="BU230" i="3"/>
  <c r="DR229" i="3"/>
  <c r="CH229" i="3" s="1"/>
  <c r="DL229" i="3"/>
  <c r="CB229" i="3" s="1"/>
  <c r="BU229" i="3"/>
  <c r="DR228" i="3"/>
  <c r="CH228" i="3" s="1"/>
  <c r="DL228" i="3"/>
  <c r="CB228" i="3" s="1"/>
  <c r="BU228" i="3"/>
  <c r="DR227" i="3"/>
  <c r="CH227" i="3" s="1"/>
  <c r="DL227" i="3"/>
  <c r="CB227" i="3" s="1"/>
  <c r="BU227" i="3"/>
  <c r="DR226" i="3"/>
  <c r="CH226" i="3" s="1"/>
  <c r="DL226" i="3"/>
  <c r="CB226" i="3" s="1"/>
  <c r="BU226" i="3"/>
  <c r="DR225" i="3"/>
  <c r="CH225" i="3" s="1"/>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CF190" i="3"/>
  <c r="CG190" i="3"/>
  <c r="CH190" i="3"/>
  <c r="DL223" i="3"/>
  <c r="CB223" i="3" s="1"/>
  <c r="DM223" i="3"/>
  <c r="CC223" i="3" s="1"/>
  <c r="DN223" i="3"/>
  <c r="CD223" i="3" s="1"/>
  <c r="DO223" i="3"/>
  <c r="CE223" i="3" s="1"/>
  <c r="DP223" i="3"/>
  <c r="CF223" i="3" s="1"/>
  <c r="DQ223" i="3"/>
  <c r="CG223" i="3" s="1"/>
  <c r="DR223" i="3"/>
  <c r="CH223" i="3" s="1"/>
  <c r="CB210" i="3"/>
  <c r="CC210" i="3"/>
  <c r="CD210" i="3"/>
  <c r="CE210" i="3"/>
  <c r="CF210" i="3"/>
  <c r="CG210" i="3"/>
  <c r="CH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CF228" i="3" s="1"/>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CF225" i="3" s="1"/>
  <c r="DP231" i="3"/>
  <c r="CF231" i="3" s="1"/>
  <c r="DP232" i="3"/>
  <c r="CF232" i="3" s="1"/>
  <c r="DO225" i="3" l="1"/>
  <c r="CE225" i="3" s="1"/>
  <c r="DO227" i="3"/>
  <c r="CE227" i="3" s="1"/>
  <c r="DQ233" i="3"/>
  <c r="CG233" i="3" s="1"/>
  <c r="DQ231" i="3"/>
  <c r="CG231" i="3" s="1"/>
  <c r="DQ232" i="3"/>
  <c r="CG232" i="3" s="1"/>
  <c r="DO231" i="3" l="1"/>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GB40" i="24" l="1"/>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<sst xmlns="http://schemas.openxmlformats.org/spreadsheetml/2006/main" count="10320" uniqueCount="2094">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</sst>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7">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0" fontId="0" fillId="19" borderId="0" xfId="0"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2" fontId="0" fillId="21" borderId="0" xfId="0" applyNumberFormat="1" applyFill="1" applyAlignment="1">
      <alignment horizontal="center"/>
    </xf>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1" t="s">
        <v>14</v>
      </c>
      <c r="B1" s="411"/>
      <c r="C1" s="411"/>
      <c r="D1" s="411"/>
      <c r="E1" s="411"/>
      <c r="F1" s="411"/>
      <c r="H1" s="411" t="s">
        <v>15</v>
      </c>
      <c r="I1" s="411"/>
      <c r="J1" s="411"/>
    </row>
    <row r="2" spans="1:10" x14ac:dyDescent="0.35">
      <c r="A2" s="11"/>
      <c r="B2" s="11"/>
      <c r="C2" s="412"/>
      <c r="D2" s="412"/>
      <c r="E2" s="412"/>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6" t="s">
        <v>104</v>
      </c>
    </row>
    <row r="100" spans="1:6" ht="13.5" customHeight="1" x14ac:dyDescent="0.35">
      <c r="A100" s="33">
        <v>97</v>
      </c>
      <c r="B100" s="33" t="s">
        <v>227</v>
      </c>
      <c r="C100" s="33" t="s">
        <v>226</v>
      </c>
      <c r="D100" s="108">
        <v>2018</v>
      </c>
      <c r="E100" s="86"/>
      <c r="F100" s="287" t="s">
        <v>104</v>
      </c>
    </row>
    <row r="101" spans="1:6" ht="13.5" customHeight="1" x14ac:dyDescent="0.35">
      <c r="A101" s="14">
        <v>98</v>
      </c>
      <c r="B101" s="14" t="s">
        <v>228</v>
      </c>
      <c r="C101" s="14" t="s">
        <v>229</v>
      </c>
      <c r="D101" s="109">
        <v>2017</v>
      </c>
      <c r="E101" s="88"/>
      <c r="F101" s="285" t="s">
        <v>104</v>
      </c>
    </row>
    <row r="102" spans="1:6" ht="13.5" customHeight="1" x14ac:dyDescent="0.35">
      <c r="A102" s="33">
        <v>99</v>
      </c>
      <c r="B102" s="33" t="s">
        <v>230</v>
      </c>
      <c r="C102" s="33" t="s">
        <v>229</v>
      </c>
      <c r="D102" s="108">
        <v>2021</v>
      </c>
      <c r="E102" s="86"/>
      <c r="F102" s="285" t="s">
        <v>104</v>
      </c>
    </row>
    <row r="103" spans="1:6" ht="13.5" customHeight="1" x14ac:dyDescent="0.35">
      <c r="A103" s="14">
        <v>100</v>
      </c>
      <c r="B103" s="14" t="s">
        <v>231</v>
      </c>
      <c r="C103" s="14" t="s">
        <v>226</v>
      </c>
      <c r="D103" s="109">
        <v>2022</v>
      </c>
      <c r="E103" s="88"/>
      <c r="F103" s="285" t="s">
        <v>104</v>
      </c>
    </row>
    <row r="104" spans="1:6" ht="13.5" customHeight="1" x14ac:dyDescent="0.35">
      <c r="A104" s="33">
        <v>101</v>
      </c>
      <c r="B104" s="33" t="s">
        <v>232</v>
      </c>
      <c r="C104" s="33" t="s">
        <v>233</v>
      </c>
      <c r="D104" s="108">
        <v>2025</v>
      </c>
      <c r="E104" s="86"/>
      <c r="F104" s="287"/>
    </row>
    <row r="105" spans="1:6" ht="13.5" customHeight="1" x14ac:dyDescent="0.35">
      <c r="A105" s="14">
        <v>102</v>
      </c>
      <c r="B105" s="14" t="s">
        <v>234</v>
      </c>
      <c r="C105" s="14" t="s">
        <v>235</v>
      </c>
      <c r="D105" s="109">
        <v>2024</v>
      </c>
      <c r="E105" s="88"/>
      <c r="F105" s="285" t="s">
        <v>236</v>
      </c>
    </row>
    <row r="106" spans="1:6" ht="13.5" customHeight="1" x14ac:dyDescent="0.35">
      <c r="A106" s="33">
        <v>103</v>
      </c>
      <c r="B106" s="33" t="s">
        <v>237</v>
      </c>
      <c r="C106" s="33" t="s">
        <v>238</v>
      </c>
      <c r="D106" s="108" t="s">
        <v>239</v>
      </c>
      <c r="E106" s="86"/>
      <c r="F106" s="287"/>
    </row>
    <row r="107" spans="1:6" ht="13.5" customHeight="1" x14ac:dyDescent="0.35">
      <c r="A107" s="14">
        <v>104</v>
      </c>
      <c r="B107" s="14" t="s">
        <v>240</v>
      </c>
      <c r="C107" s="14" t="s">
        <v>241</v>
      </c>
      <c r="D107" s="109">
        <v>2023</v>
      </c>
      <c r="E107" s="88"/>
      <c r="F107" s="285" t="s">
        <v>242</v>
      </c>
    </row>
    <row r="108" spans="1:6" ht="13.5" customHeight="1" x14ac:dyDescent="0.35">
      <c r="A108" s="33">
        <v>105</v>
      </c>
      <c r="B108" s="33" t="s">
        <v>243</v>
      </c>
      <c r="C108" s="33" t="s">
        <v>244</v>
      </c>
      <c r="D108" s="108"/>
      <c r="E108" s="86"/>
      <c r="F108" s="287"/>
    </row>
    <row r="109" spans="1:6" ht="13.5" customHeight="1" x14ac:dyDescent="0.35">
      <c r="A109" s="14">
        <v>106</v>
      </c>
      <c r="B109" s="14" t="s">
        <v>245</v>
      </c>
      <c r="C109" s="14" t="s">
        <v>246</v>
      </c>
      <c r="D109" s="109"/>
      <c r="E109" s="88" t="s">
        <v>247</v>
      </c>
      <c r="F109" s="285" t="s">
        <v>248</v>
      </c>
    </row>
    <row r="110" spans="1:6" ht="13.5" customHeight="1" x14ac:dyDescent="0.35">
      <c r="A110" s="33">
        <v>107</v>
      </c>
      <c r="B110" s="33" t="s">
        <v>36</v>
      </c>
      <c r="C110" s="33" t="s">
        <v>249</v>
      </c>
      <c r="D110" s="108">
        <v>2021</v>
      </c>
      <c r="E110" s="86" t="s">
        <v>250</v>
      </c>
      <c r="F110" s="287"/>
    </row>
    <row r="111" spans="1:6" ht="13.5" customHeight="1" x14ac:dyDescent="0.35">
      <c r="A111" s="14">
        <v>108</v>
      </c>
      <c r="B111" s="14" t="s">
        <v>251</v>
      </c>
      <c r="C111" s="14" t="s">
        <v>252</v>
      </c>
      <c r="D111" s="109">
        <v>2020</v>
      </c>
      <c r="E111" s="88"/>
      <c r="F111" s="286" t="s">
        <v>253</v>
      </c>
    </row>
    <row r="112" spans="1:6" ht="13.5" customHeight="1" x14ac:dyDescent="0.35">
      <c r="A112" s="33">
        <v>109</v>
      </c>
      <c r="B112" s="33" t="s">
        <v>254</v>
      </c>
      <c r="C112" s="33" t="s">
        <v>255</v>
      </c>
      <c r="D112" s="108">
        <v>2023</v>
      </c>
      <c r="E112" s="86"/>
      <c r="F112" s="285" t="s">
        <v>256</v>
      </c>
    </row>
    <row r="113" spans="1:7" ht="13.5" customHeight="1" x14ac:dyDescent="0.35">
      <c r="A113" s="33">
        <v>110</v>
      </c>
      <c r="B113" s="33" t="s">
        <v>257</v>
      </c>
      <c r="C113" s="33" t="s">
        <v>258</v>
      </c>
      <c r="D113" s="108">
        <v>2020</v>
      </c>
      <c r="E113" s="86"/>
      <c r="F113" s="287" t="s">
        <v>259</v>
      </c>
    </row>
    <row r="114" spans="1:7" ht="13.5" customHeight="1" x14ac:dyDescent="0.35">
      <c r="A114" s="33">
        <v>111</v>
      </c>
      <c r="B114" s="33" t="s">
        <v>260</v>
      </c>
      <c r="C114" s="33" t="s">
        <v>261</v>
      </c>
      <c r="D114" s="108">
        <v>2022</v>
      </c>
      <c r="E114" s="86"/>
      <c r="F114" s="287" t="s">
        <v>262</v>
      </c>
    </row>
    <row r="115" spans="1:7" ht="13.5" customHeight="1" x14ac:dyDescent="0.35">
      <c r="A115" s="33">
        <v>112</v>
      </c>
      <c r="B115" s="33" t="s">
        <v>263</v>
      </c>
      <c r="C115" s="366" t="s">
        <v>264</v>
      </c>
      <c r="D115" s="108">
        <v>2024</v>
      </c>
      <c r="E115" s="287"/>
      <c r="F115" s="1" t="s">
        <v>265</v>
      </c>
    </row>
    <row r="116" spans="1:7" ht="13.5" customHeight="1" x14ac:dyDescent="0.35">
      <c r="A116" s="33">
        <v>113</v>
      </c>
      <c r="B116" s="33" t="s">
        <v>266</v>
      </c>
      <c r="C116" s="33" t="s">
        <v>267</v>
      </c>
      <c r="D116" s="108">
        <v>2023</v>
      </c>
      <c r="E116" s="86"/>
      <c r="F116" s="287" t="s">
        <v>268</v>
      </c>
    </row>
    <row r="117" spans="1:7" ht="13.5" customHeight="1" x14ac:dyDescent="0.35">
      <c r="A117" s="33">
        <v>114</v>
      </c>
      <c r="B117" s="33" t="s">
        <v>269</v>
      </c>
      <c r="C117" s="33" t="s">
        <v>270</v>
      </c>
      <c r="D117" s="108">
        <v>2024</v>
      </c>
      <c r="E117" s="86"/>
      <c r="F117" s="287" t="s">
        <v>271</v>
      </c>
    </row>
    <row r="118" spans="1:7" ht="13.5" customHeight="1" x14ac:dyDescent="0.35">
      <c r="A118" s="33">
        <v>115</v>
      </c>
      <c r="B118" s="33" t="s">
        <v>272</v>
      </c>
      <c r="C118" s="33" t="s">
        <v>273</v>
      </c>
      <c r="D118" s="108">
        <v>2023</v>
      </c>
      <c r="E118" s="86"/>
      <c r="F118" s="287"/>
    </row>
    <row r="119" spans="1:7" ht="13.5" customHeight="1" x14ac:dyDescent="0.35">
      <c r="A119" s="33">
        <v>116</v>
      </c>
      <c r="B119" s="33" t="s">
        <v>274</v>
      </c>
      <c r="C119" s="366" t="s">
        <v>275</v>
      </c>
      <c r="D119" s="86">
        <v>2020</v>
      </c>
      <c r="E119" s="287"/>
      <c r="F119" s="1" t="s">
        <v>276</v>
      </c>
    </row>
    <row r="120" spans="1:7" ht="13.5" customHeight="1" x14ac:dyDescent="0.35">
      <c r="A120" s="33">
        <v>117</v>
      </c>
      <c r="B120" s="33" t="s">
        <v>277</v>
      </c>
      <c r="C120" s="366"/>
      <c r="D120" s="86"/>
      <c r="E120" s="287"/>
      <c r="F120" s="1" t="s">
        <v>278</v>
      </c>
    </row>
    <row r="121" spans="1:7" ht="13.5" customHeight="1" x14ac:dyDescent="0.35">
      <c r="A121" s="33"/>
      <c r="B121" s="33"/>
      <c r="C121" s="366"/>
      <c r="D121" s="86"/>
      <c r="E121" s="287"/>
    </row>
    <row r="122" spans="1:7" ht="13.5" customHeight="1" x14ac:dyDescent="0.35">
      <c r="A122" s="33"/>
      <c r="B122" s="33"/>
      <c r="C122" s="366"/>
      <c r="D122" s="86"/>
      <c r="E122" s="287"/>
    </row>
    <row r="123" spans="1:7" ht="13.5" customHeight="1" x14ac:dyDescent="0.35">
      <c r="A123" s="33"/>
      <c r="B123" s="33"/>
      <c r="C123" s="366"/>
      <c r="D123" s="86"/>
      <c r="E123" s="287"/>
    </row>
    <row r="124" spans="1:7" ht="13.5" customHeight="1" x14ac:dyDescent="0.35">
      <c r="A124" s="33"/>
      <c r="B124" s="33"/>
      <c r="C124" s="366"/>
      <c r="D124" s="86"/>
      <c r="E124" s="287"/>
    </row>
    <row r="125" spans="1:7" ht="13.5" customHeight="1" x14ac:dyDescent="0.35">
      <c r="A125" s="33"/>
      <c r="B125" s="33"/>
      <c r="C125" s="366"/>
      <c r="D125" s="86"/>
      <c r="E125" s="287"/>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9" zoomScale="70" zoomScaleNormal="70" workbookViewId="0">
      <selection activeCell="X134" sqref="X134"/>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2" t="s">
        <v>289</v>
      </c>
      <c r="D2" s="412"/>
      <c r="E2" s="412"/>
      <c r="F2" s="412"/>
      <c r="G2" s="412"/>
      <c r="H2" s="412"/>
      <c r="I2" s="412"/>
      <c r="J2" s="84" t="s">
        <v>17</v>
      </c>
      <c r="K2" s="84"/>
      <c r="L2" s="84"/>
      <c r="M2" s="84"/>
      <c r="N2" s="84"/>
      <c r="O2" s="84"/>
      <c r="P2" s="84"/>
      <c r="Q2" s="84"/>
      <c r="R2" s="84"/>
      <c r="T2" s="221"/>
    </row>
    <row r="3" spans="1:85" x14ac:dyDescent="0.35">
      <c r="A3" s="12" t="s">
        <v>290</v>
      </c>
      <c r="B3" s="12" t="s">
        <v>291</v>
      </c>
      <c r="C3" s="217">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1">
        <v>17.59</v>
      </c>
      <c r="D4" s="181">
        <v>18.347000000000001</v>
      </c>
      <c r="E4" s="181">
        <v>18.757000000000001</v>
      </c>
      <c r="F4" s="181">
        <v>18.977</v>
      </c>
      <c r="G4" s="181">
        <v>19.062999999999999</v>
      </c>
      <c r="H4" s="181">
        <v>19.042000000000002</v>
      </c>
      <c r="I4" s="181">
        <v>18.957999999999998</v>
      </c>
      <c r="J4" s="79" t="s">
        <v>294</v>
      </c>
      <c r="K4" s="79"/>
      <c r="L4" s="79"/>
      <c r="M4" s="79"/>
      <c r="N4" s="79"/>
      <c r="O4" s="79"/>
      <c r="P4" s="79"/>
      <c r="Q4" s="79"/>
      <c r="R4" s="79"/>
    </row>
    <row r="5" spans="1:85" x14ac:dyDescent="0.35">
      <c r="A5" s="14" t="s">
        <v>295</v>
      </c>
      <c r="B5" s="14" t="s">
        <v>296</v>
      </c>
      <c r="C5" s="182">
        <v>1146886</v>
      </c>
      <c r="D5" s="182">
        <v>1167902</v>
      </c>
      <c r="E5" s="182">
        <v>1274004</v>
      </c>
      <c r="F5" s="182">
        <v>1366385</v>
      </c>
      <c r="G5" s="182">
        <v>1477170</v>
      </c>
      <c r="H5" s="182">
        <v>1608711</v>
      </c>
      <c r="I5" s="182">
        <v>1747307</v>
      </c>
      <c r="J5" s="80" t="s">
        <v>297</v>
      </c>
      <c r="K5" s="80"/>
      <c r="L5" s="80"/>
      <c r="M5" s="80"/>
      <c r="N5" s="80"/>
      <c r="O5" s="80"/>
      <c r="P5" s="80"/>
      <c r="Q5" s="80"/>
      <c r="R5" s="80"/>
      <c r="S5" s="362"/>
      <c r="T5" s="362"/>
      <c r="U5" s="362"/>
      <c r="V5" s="362"/>
      <c r="W5" s="362"/>
    </row>
    <row r="6" spans="1:85" x14ac:dyDescent="0.35">
      <c r="A6" s="33" t="s">
        <v>298</v>
      </c>
      <c r="B6" s="33" t="s">
        <v>299</v>
      </c>
      <c r="C6" s="181">
        <v>2900</v>
      </c>
      <c r="D6" s="181">
        <v>2850</v>
      </c>
      <c r="E6" s="181">
        <v>2800</v>
      </c>
      <c r="F6" s="181">
        <v>2710</v>
      </c>
      <c r="G6" s="181">
        <v>2620</v>
      </c>
      <c r="H6" s="181">
        <v>2530</v>
      </c>
      <c r="I6" s="181">
        <v>2440</v>
      </c>
      <c r="J6" s="79" t="s">
        <v>300</v>
      </c>
      <c r="K6" s="79"/>
      <c r="L6" s="79"/>
      <c r="M6" s="79"/>
      <c r="N6" s="79"/>
      <c r="O6" s="79"/>
      <c r="P6" s="79"/>
      <c r="Q6" s="79"/>
      <c r="R6" s="79"/>
    </row>
    <row r="7" spans="1:85" x14ac:dyDescent="0.35">
      <c r="A7" s="11"/>
      <c r="B7" s="11"/>
      <c r="C7" s="412" t="s">
        <v>301</v>
      </c>
      <c r="D7" s="412"/>
      <c r="E7" s="412"/>
      <c r="F7" s="412"/>
      <c r="G7" s="412"/>
      <c r="H7" s="412"/>
      <c r="I7" s="412"/>
      <c r="J7" s="178" t="s">
        <v>302</v>
      </c>
      <c r="K7" s="11" t="s">
        <v>303</v>
      </c>
      <c r="L7" s="11" t="s">
        <v>304</v>
      </c>
      <c r="M7" s="11" t="s">
        <v>305</v>
      </c>
      <c r="N7" s="11" t="s">
        <v>306</v>
      </c>
      <c r="O7" s="11" t="s">
        <v>307</v>
      </c>
      <c r="P7" s="39" t="s">
        <v>308</v>
      </c>
      <c r="Q7" s="39" t="s">
        <v>309</v>
      </c>
      <c r="R7" s="84" t="s">
        <v>17</v>
      </c>
    </row>
    <row r="8" spans="1:85" x14ac:dyDescent="0.35">
      <c r="A8" s="12" t="s">
        <v>310</v>
      </c>
      <c r="B8" s="12" t="s">
        <v>291</v>
      </c>
      <c r="C8" s="217">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7">
        <v>80.099999999999994</v>
      </c>
      <c r="D9" s="368">
        <f>(D$4/C$4)*C9</f>
        <v>83.54716884593519</v>
      </c>
      <c r="E9" s="368">
        <f t="shared" ref="E9:I9" si="0">(E$4/D$4)*D9</f>
        <v>85.414195565662311</v>
      </c>
      <c r="F9" s="368">
        <f t="shared" si="0"/>
        <v>86.416014781125639</v>
      </c>
      <c r="G9" s="368">
        <f t="shared" si="0"/>
        <v>86.80763501989766</v>
      </c>
      <c r="H9" s="368">
        <f t="shared" si="0"/>
        <v>86.712006822057987</v>
      </c>
      <c r="I9" s="369">
        <f t="shared" si="0"/>
        <v>86.329494030699252</v>
      </c>
      <c r="J9" s="370"/>
      <c r="K9" s="33" t="s">
        <v>318</v>
      </c>
      <c r="L9" s="33" t="s">
        <v>319</v>
      </c>
      <c r="M9" s="33" t="s">
        <v>320</v>
      </c>
      <c r="N9" s="33">
        <v>0</v>
      </c>
      <c r="O9" s="33" t="s">
        <v>29</v>
      </c>
      <c r="P9" s="41" t="s">
        <v>29</v>
      </c>
      <c r="Q9" s="41" t="s">
        <v>29</v>
      </c>
      <c r="R9" s="79"/>
      <c r="T9" s="327"/>
      <c r="U9" s="327"/>
      <c r="V9" s="327"/>
      <c r="W9" s="327"/>
      <c r="X9" s="327"/>
      <c r="Y9" s="327"/>
      <c r="Z9" s="327"/>
      <c r="AA9" s="327"/>
      <c r="AB9" s="327"/>
      <c r="AC9" s="327"/>
      <c r="AD9" s="327"/>
      <c r="AE9" s="327"/>
      <c r="AF9" s="327"/>
      <c r="AG9" s="327"/>
      <c r="AH9" s="327"/>
      <c r="AI9" s="327"/>
      <c r="AJ9" s="327"/>
      <c r="AK9" s="327"/>
      <c r="AL9" s="327"/>
      <c r="AM9" s="327"/>
      <c r="AN9" s="327"/>
      <c r="AO9" s="327"/>
      <c r="AP9" s="327"/>
      <c r="AQ9" s="327"/>
      <c r="AR9" s="327"/>
      <c r="AS9" s="327"/>
      <c r="AT9" s="327"/>
      <c r="AU9" s="327"/>
      <c r="AV9" s="327"/>
      <c r="AW9" s="327"/>
      <c r="AX9" s="327"/>
      <c r="AY9" s="327"/>
      <c r="AZ9" s="327"/>
      <c r="BA9" s="327"/>
      <c r="BB9" s="327"/>
      <c r="BC9" s="327"/>
      <c r="BD9" s="327"/>
      <c r="BE9" s="327"/>
      <c r="BF9" s="327"/>
      <c r="BG9" s="327"/>
      <c r="BH9" s="327"/>
      <c r="BI9" s="327"/>
      <c r="BJ9" s="327"/>
      <c r="BK9" s="327"/>
      <c r="BL9" s="327"/>
      <c r="BM9" s="327"/>
      <c r="BN9" s="327"/>
      <c r="BO9" s="327"/>
      <c r="BP9" s="327"/>
      <c r="BQ9" s="327"/>
      <c r="BR9" s="327"/>
      <c r="BS9" s="327"/>
      <c r="BT9" s="327"/>
      <c r="BU9" s="327"/>
      <c r="BV9" s="327"/>
      <c r="BW9" s="327"/>
      <c r="BX9" s="327"/>
      <c r="BY9" s="327"/>
      <c r="BZ9" s="327"/>
      <c r="CA9" s="327"/>
      <c r="CB9" s="327"/>
      <c r="CC9" s="327"/>
      <c r="CD9" s="327"/>
      <c r="CE9" s="327"/>
      <c r="CF9" s="327"/>
      <c r="CG9" s="327"/>
    </row>
    <row r="10" spans="1:85" s="83" customFormat="1" x14ac:dyDescent="0.35">
      <c r="A10" s="14" t="s">
        <v>321</v>
      </c>
      <c r="B10" s="14" t="s">
        <v>322</v>
      </c>
      <c r="C10" s="367">
        <v>2916</v>
      </c>
      <c r="D10" s="371">
        <f>(D4/C4)*C10</f>
        <v>3041.4924388857307</v>
      </c>
      <c r="E10" s="372">
        <f t="shared" ref="E10:I10" si="1">(E4/D4)*D10</f>
        <v>3109.4606026151223</v>
      </c>
      <c r="F10" s="372">
        <f t="shared" si="1"/>
        <v>3145.9313246162592</v>
      </c>
      <c r="G10" s="372">
        <f t="shared" si="1"/>
        <v>3160.1880613985218</v>
      </c>
      <c r="H10" s="372">
        <f t="shared" si="1"/>
        <v>3156.7067652075048</v>
      </c>
      <c r="I10" s="372">
        <f t="shared" si="1"/>
        <v>3142.7815804434335</v>
      </c>
      <c r="J10" s="373"/>
      <c r="K10" s="14" t="s">
        <v>318</v>
      </c>
      <c r="L10" s="14" t="s">
        <v>319</v>
      </c>
      <c r="M10" s="14" t="s">
        <v>320</v>
      </c>
      <c r="N10" s="14">
        <v>0</v>
      </c>
      <c r="O10" s="14" t="s">
        <v>29</v>
      </c>
      <c r="P10" s="42" t="s">
        <v>29</v>
      </c>
      <c r="Q10" s="42" t="s">
        <v>29</v>
      </c>
      <c r="R10" s="80"/>
      <c r="T10" s="327"/>
      <c r="U10" s="327"/>
      <c r="V10" s="327"/>
      <c r="W10" s="327"/>
      <c r="X10" s="327"/>
      <c r="Y10" s="327"/>
      <c r="Z10" s="327"/>
      <c r="AA10" s="327"/>
      <c r="AB10" s="327"/>
      <c r="AC10" s="327"/>
      <c r="AD10" s="327"/>
      <c r="AE10" s="327"/>
      <c r="AF10" s="327"/>
      <c r="AG10" s="327"/>
      <c r="AH10" s="327"/>
      <c r="AI10" s="327"/>
    </row>
    <row r="11" spans="1:85" s="83" customFormat="1" x14ac:dyDescent="0.35">
      <c r="A11" s="33" t="s">
        <v>323</v>
      </c>
      <c r="B11" s="33" t="s">
        <v>322</v>
      </c>
      <c r="C11" s="367">
        <f>1019+2361</f>
        <v>3380</v>
      </c>
      <c r="D11" s="368">
        <f>(D4/C4)*C11</f>
        <v>3525.4610574189883</v>
      </c>
      <c r="E11" s="369">
        <f t="shared" ref="E11:I11" si="2">(E4/D4)*D11</f>
        <v>3604.2444570778853</v>
      </c>
      <c r="F11" s="369">
        <f t="shared" si="2"/>
        <v>3646.5184764070495</v>
      </c>
      <c r="G11" s="369">
        <f t="shared" si="2"/>
        <v>3663.0437748720865</v>
      </c>
      <c r="H11" s="369">
        <f t="shared" si="2"/>
        <v>3659.008527572485</v>
      </c>
      <c r="I11" s="369">
        <f t="shared" si="2"/>
        <v>3642.867538374076</v>
      </c>
      <c r="J11" s="370"/>
      <c r="K11" s="33" t="s">
        <v>318</v>
      </c>
      <c r="L11" s="33" t="s">
        <v>319</v>
      </c>
      <c r="M11" s="33" t="s">
        <v>320</v>
      </c>
      <c r="N11" s="33">
        <v>0</v>
      </c>
      <c r="O11" s="33" t="s">
        <v>29</v>
      </c>
      <c r="P11" s="41" t="s">
        <v>29</v>
      </c>
      <c r="Q11" s="41" t="s">
        <v>29</v>
      </c>
      <c r="R11" s="79"/>
      <c r="T11" s="327"/>
      <c r="U11" s="327"/>
      <c r="V11" s="327"/>
      <c r="W11" s="327"/>
      <c r="X11" s="327"/>
      <c r="Y11" s="327"/>
      <c r="Z11" s="327"/>
      <c r="AA11" s="327"/>
      <c r="AB11" s="327"/>
      <c r="AC11" s="327"/>
      <c r="AD11" s="327"/>
      <c r="AE11" s="327"/>
      <c r="AF11" s="327"/>
      <c r="AG11" s="327"/>
      <c r="AH11" s="327"/>
      <c r="AI11" s="327"/>
    </row>
    <row r="12" spans="1:85" s="83" customFormat="1" x14ac:dyDescent="0.35">
      <c r="A12" s="14" t="s">
        <v>324</v>
      </c>
      <c r="B12" s="14" t="s">
        <v>322</v>
      </c>
      <c r="C12" s="367">
        <f>1043+704</f>
        <v>1747</v>
      </c>
      <c r="D12" s="371">
        <f>(D4/C4)*C12</f>
        <v>1822.1835702103469</v>
      </c>
      <c r="E12" s="372">
        <f t="shared" ref="E12:I12" si="3">(E4/D4)*D12</f>
        <v>1862.9038658328598</v>
      </c>
      <c r="F12" s="372">
        <f t="shared" si="3"/>
        <v>1884.7537805571349</v>
      </c>
      <c r="G12" s="372">
        <f t="shared" si="3"/>
        <v>1893.2951108584423</v>
      </c>
      <c r="H12" s="372">
        <f t="shared" si="3"/>
        <v>1891.2094371802164</v>
      </c>
      <c r="I12" s="372">
        <f t="shared" si="3"/>
        <v>1882.866742467311</v>
      </c>
      <c r="J12" s="373"/>
      <c r="K12" s="14" t="s">
        <v>318</v>
      </c>
      <c r="L12" s="14" t="s">
        <v>319</v>
      </c>
      <c r="M12" s="14" t="s">
        <v>320</v>
      </c>
      <c r="N12" s="14">
        <v>0</v>
      </c>
      <c r="O12" s="14" t="s">
        <v>29</v>
      </c>
      <c r="P12" s="42" t="s">
        <v>29</v>
      </c>
      <c r="Q12" s="42" t="s">
        <v>29</v>
      </c>
      <c r="R12" s="80"/>
      <c r="T12" s="327"/>
      <c r="U12" s="327"/>
      <c r="V12" s="327"/>
      <c r="W12" s="327"/>
      <c r="X12" s="327"/>
      <c r="Y12" s="327"/>
      <c r="Z12" s="327"/>
      <c r="AA12" s="327"/>
      <c r="AB12" s="327"/>
      <c r="AC12" s="327"/>
      <c r="AD12" s="327"/>
      <c r="AE12" s="327"/>
      <c r="AF12" s="327"/>
      <c r="AG12" s="327"/>
      <c r="AH12" s="327"/>
      <c r="AI12" s="327"/>
    </row>
    <row r="13" spans="1:85" s="83" customFormat="1" x14ac:dyDescent="0.35">
      <c r="A13" s="33" t="s">
        <v>325</v>
      </c>
      <c r="B13" s="33" t="s">
        <v>317</v>
      </c>
      <c r="C13" s="367">
        <v>124.9</v>
      </c>
      <c r="D13" s="368">
        <f>D$5/C$5*C13</f>
        <v>127.18871779758406</v>
      </c>
      <c r="E13" s="368">
        <f t="shared" ref="E13:I15" si="4">E$5/D$5*D13</f>
        <v>138.74360625205992</v>
      </c>
      <c r="F13" s="368">
        <f t="shared" si="4"/>
        <v>148.80422858069591</v>
      </c>
      <c r="G13" s="368">
        <f t="shared" si="4"/>
        <v>160.86911253603236</v>
      </c>
      <c r="H13" s="368">
        <f t="shared" si="4"/>
        <v>175.1943993561697</v>
      </c>
      <c r="I13" s="369">
        <f t="shared" si="4"/>
        <v>190.28800098702055</v>
      </c>
      <c r="J13" s="370"/>
      <c r="K13" s="33" t="s">
        <v>318</v>
      </c>
      <c r="L13" s="33" t="s">
        <v>319</v>
      </c>
      <c r="M13" s="33" t="s">
        <v>320</v>
      </c>
      <c r="N13" s="33">
        <v>0</v>
      </c>
      <c r="O13" s="33" t="s">
        <v>29</v>
      </c>
      <c r="P13" s="41" t="s">
        <v>29</v>
      </c>
      <c r="Q13" s="41" t="s">
        <v>29</v>
      </c>
      <c r="R13" s="79"/>
      <c r="T13" s="327"/>
      <c r="U13" s="327"/>
      <c r="V13" s="327"/>
      <c r="W13" s="327"/>
      <c r="X13" s="327"/>
      <c r="Y13" s="327"/>
      <c r="Z13" s="327"/>
      <c r="AA13" s="327"/>
      <c r="AB13" s="327"/>
      <c r="AC13" s="327"/>
      <c r="AD13" s="327"/>
      <c r="AE13" s="327"/>
      <c r="AF13" s="327"/>
      <c r="AG13" s="327"/>
      <c r="AH13" s="327"/>
      <c r="AI13" s="327"/>
    </row>
    <row r="14" spans="1:85" s="83" customFormat="1" x14ac:dyDescent="0.35">
      <c r="A14" s="14" t="s">
        <v>326</v>
      </c>
      <c r="B14" s="14" t="s">
        <v>327</v>
      </c>
      <c r="C14" s="367">
        <f>430*1.0203</f>
        <v>438.72899999999998</v>
      </c>
      <c r="D14" s="371">
        <f>D$5/C$5*C14</f>
        <v>446.76844652214777</v>
      </c>
      <c r="E14" s="372">
        <f t="shared" si="4"/>
        <v>487.35663432634107</v>
      </c>
      <c r="F14" s="372">
        <f t="shared" si="4"/>
        <v>522.69600000784737</v>
      </c>
      <c r="G14" s="372">
        <f t="shared" si="4"/>
        <v>565.07561948615648</v>
      </c>
      <c r="H14" s="372">
        <f t="shared" si="4"/>
        <v>615.3952252612728</v>
      </c>
      <c r="I14" s="372">
        <f t="shared" si="4"/>
        <v>668.4136459970739</v>
      </c>
      <c r="J14" s="373"/>
      <c r="K14" s="14" t="s">
        <v>318</v>
      </c>
      <c r="L14" s="14" t="s">
        <v>319</v>
      </c>
      <c r="M14" s="14" t="s">
        <v>320</v>
      </c>
      <c r="N14" s="14">
        <v>0</v>
      </c>
      <c r="O14" s="14" t="s">
        <v>29</v>
      </c>
      <c r="P14" s="42" t="s">
        <v>29</v>
      </c>
      <c r="Q14" s="42" t="s">
        <v>29</v>
      </c>
      <c r="R14" s="80"/>
      <c r="T14" s="327"/>
      <c r="U14" s="327"/>
      <c r="V14" s="327"/>
      <c r="W14" s="327"/>
      <c r="X14" s="327"/>
      <c r="Y14" s="327"/>
      <c r="Z14" s="327"/>
      <c r="AA14" s="327"/>
      <c r="AB14" s="327"/>
      <c r="AC14" s="327"/>
      <c r="AD14" s="327"/>
      <c r="AE14" s="327"/>
      <c r="AF14" s="327"/>
      <c r="AG14" s="327"/>
      <c r="AH14" s="327"/>
      <c r="AI14" s="327"/>
    </row>
    <row r="15" spans="1:85" s="83" customFormat="1" x14ac:dyDescent="0.35">
      <c r="A15" s="33" t="s">
        <v>328</v>
      </c>
      <c r="B15" s="33" t="s">
        <v>317</v>
      </c>
      <c r="C15" s="367">
        <v>25.2</v>
      </c>
      <c r="D15" s="368">
        <f>D$5/C$5*C15</f>
        <v>25.661774927935294</v>
      </c>
      <c r="E15" s="369">
        <f t="shared" si="4"/>
        <v>27.993105504819138</v>
      </c>
      <c r="F15" s="369">
        <f t="shared" si="4"/>
        <v>30.022950842542329</v>
      </c>
      <c r="G15" s="368">
        <f t="shared" si="4"/>
        <v>32.457178830328388</v>
      </c>
      <c r="H15" s="369">
        <f t="shared" si="4"/>
        <v>35.347468885312061</v>
      </c>
      <c r="I15" s="369">
        <f t="shared" si="4"/>
        <v>38.392775219158672</v>
      </c>
      <c r="J15" s="370"/>
      <c r="K15" s="33" t="s">
        <v>318</v>
      </c>
      <c r="L15" s="33" t="s">
        <v>319</v>
      </c>
      <c r="M15" s="33" t="s">
        <v>320</v>
      </c>
      <c r="N15" s="33">
        <v>0</v>
      </c>
      <c r="O15" s="33" t="s">
        <v>29</v>
      </c>
      <c r="P15" s="41" t="s">
        <v>29</v>
      </c>
      <c r="Q15" s="41" t="s">
        <v>29</v>
      </c>
      <c r="R15" s="79"/>
      <c r="T15" s="327"/>
      <c r="U15" s="327"/>
      <c r="V15" s="327"/>
      <c r="W15" s="327"/>
      <c r="X15" s="327"/>
      <c r="Y15" s="327"/>
      <c r="Z15" s="327"/>
      <c r="AA15" s="327"/>
      <c r="AB15" s="327"/>
      <c r="AC15" s="327"/>
      <c r="AD15" s="327"/>
      <c r="AE15" s="327"/>
      <c r="AF15" s="327"/>
      <c r="AG15" s="327"/>
      <c r="AH15" s="327"/>
      <c r="AI15" s="327"/>
    </row>
    <row r="16" spans="1:85" s="83" customFormat="1" x14ac:dyDescent="0.35">
      <c r="A16" s="14" t="s">
        <v>329</v>
      </c>
      <c r="B16" s="14" t="s">
        <v>317</v>
      </c>
      <c r="C16" s="367">
        <f>39.7+14.2+20.7*0.9</f>
        <v>72.53</v>
      </c>
      <c r="D16" s="372">
        <f>C16</f>
        <v>72.53</v>
      </c>
      <c r="E16" s="372">
        <f t="shared" ref="E16:I17" si="5">D16</f>
        <v>72.53</v>
      </c>
      <c r="F16" s="372">
        <f t="shared" si="5"/>
        <v>72.53</v>
      </c>
      <c r="G16" s="372">
        <f t="shared" si="5"/>
        <v>72.53</v>
      </c>
      <c r="H16" s="372">
        <f t="shared" si="5"/>
        <v>72.53</v>
      </c>
      <c r="I16" s="372">
        <f t="shared" si="5"/>
        <v>72.53</v>
      </c>
      <c r="J16" s="373"/>
      <c r="K16" s="14" t="s">
        <v>318</v>
      </c>
      <c r="L16" s="14" t="s">
        <v>319</v>
      </c>
      <c r="M16" s="14" t="s">
        <v>320</v>
      </c>
      <c r="N16" s="14">
        <v>0</v>
      </c>
      <c r="O16" s="14" t="s">
        <v>29</v>
      </c>
      <c r="P16" s="42" t="s">
        <v>29</v>
      </c>
      <c r="Q16" s="42" t="s">
        <v>29</v>
      </c>
      <c r="R16" s="80"/>
      <c r="T16" s="327"/>
      <c r="U16" s="327"/>
      <c r="V16" s="327"/>
      <c r="W16" s="327"/>
      <c r="X16" s="327"/>
      <c r="Y16" s="327"/>
      <c r="Z16" s="327"/>
      <c r="AA16" s="327"/>
      <c r="AB16" s="327"/>
      <c r="AC16" s="327"/>
      <c r="AD16" s="327"/>
      <c r="AE16" s="327"/>
      <c r="AF16" s="327"/>
      <c r="AG16" s="327"/>
      <c r="AH16" s="327"/>
      <c r="AI16" s="327"/>
    </row>
    <row r="17" spans="1:35" s="83" customFormat="1" x14ac:dyDescent="0.35">
      <c r="A17" s="33" t="s">
        <v>330</v>
      </c>
      <c r="B17" s="33" t="s">
        <v>317</v>
      </c>
      <c r="C17" s="367">
        <v>25.2</v>
      </c>
      <c r="D17" s="368">
        <f>C17</f>
        <v>25.2</v>
      </c>
      <c r="E17" s="369">
        <f t="shared" si="5"/>
        <v>25.2</v>
      </c>
      <c r="F17" s="368">
        <f t="shared" si="5"/>
        <v>25.2</v>
      </c>
      <c r="G17" s="369">
        <f t="shared" si="5"/>
        <v>25.2</v>
      </c>
      <c r="H17" s="369">
        <f t="shared" si="5"/>
        <v>25.2</v>
      </c>
      <c r="I17" s="369">
        <f t="shared" si="5"/>
        <v>25.2</v>
      </c>
      <c r="J17" s="370"/>
      <c r="K17" s="33" t="s">
        <v>318</v>
      </c>
      <c r="L17" s="33" t="s">
        <v>319</v>
      </c>
      <c r="M17" s="33" t="s">
        <v>320</v>
      </c>
      <c r="N17" s="33">
        <v>0</v>
      </c>
      <c r="O17" s="33" t="s">
        <v>29</v>
      </c>
      <c r="P17" s="41" t="s">
        <v>29</v>
      </c>
      <c r="Q17" s="41" t="s">
        <v>29</v>
      </c>
      <c r="R17" s="79"/>
      <c r="T17" s="327"/>
      <c r="U17" s="327"/>
      <c r="V17" s="327"/>
      <c r="W17" s="327"/>
      <c r="X17" s="327"/>
      <c r="Y17" s="327"/>
      <c r="Z17" s="327"/>
      <c r="AA17" s="327"/>
      <c r="AB17" s="327"/>
      <c r="AC17" s="327"/>
      <c r="AD17" s="327"/>
      <c r="AE17" s="327"/>
      <c r="AF17" s="327"/>
      <c r="AG17" s="327"/>
      <c r="AH17" s="327"/>
      <c r="AI17" s="327"/>
    </row>
    <row r="18" spans="1:35" s="83" customFormat="1" x14ac:dyDescent="0.35">
      <c r="A18" s="14" t="s">
        <v>331</v>
      </c>
      <c r="B18" s="14" t="s">
        <v>332</v>
      </c>
      <c r="C18" s="367">
        <v>6.1429999999999998</v>
      </c>
      <c r="D18" s="371">
        <f>(C18)*(1+$T$2)^(D$8-C$8)</f>
        <v>6.1429999999999998</v>
      </c>
      <c r="E18" s="372">
        <f t="shared" ref="E18:I18" si="6">(D18)*(1+$T$2)^(E$8-D$8)</f>
        <v>6.1429999999999998</v>
      </c>
      <c r="F18" s="372">
        <f t="shared" si="6"/>
        <v>6.1429999999999998</v>
      </c>
      <c r="G18" s="372">
        <f t="shared" si="6"/>
        <v>6.1429999999999998</v>
      </c>
      <c r="H18" s="372">
        <f t="shared" si="6"/>
        <v>6.1429999999999998</v>
      </c>
      <c r="I18" s="372">
        <f t="shared" si="6"/>
        <v>6.1429999999999998</v>
      </c>
      <c r="J18" s="373"/>
      <c r="K18" s="14" t="s">
        <v>318</v>
      </c>
      <c r="L18" s="14" t="s">
        <v>319</v>
      </c>
      <c r="M18" s="14" t="s">
        <v>320</v>
      </c>
      <c r="N18" s="14">
        <v>0</v>
      </c>
      <c r="O18" s="14" t="s">
        <v>29</v>
      </c>
      <c r="P18" s="42" t="s">
        <v>29</v>
      </c>
      <c r="Q18" s="42" t="s">
        <v>29</v>
      </c>
      <c r="R18" s="80"/>
      <c r="T18" s="327"/>
      <c r="U18" s="327"/>
      <c r="V18" s="327"/>
      <c r="W18" s="327"/>
      <c r="X18" s="327"/>
      <c r="Y18" s="327"/>
      <c r="Z18" s="327"/>
      <c r="AA18" s="327"/>
      <c r="AB18" s="327"/>
      <c r="AC18" s="327"/>
      <c r="AD18" s="327"/>
      <c r="AE18" s="327"/>
      <c r="AF18" s="327"/>
      <c r="AG18" s="327"/>
      <c r="AH18" s="327"/>
      <c r="AI18" s="327"/>
    </row>
    <row r="19" spans="1:35" s="83" customFormat="1" x14ac:dyDescent="0.35">
      <c r="A19" s="33" t="s">
        <v>333</v>
      </c>
      <c r="B19" s="33" t="s">
        <v>334</v>
      </c>
      <c r="C19" s="370">
        <v>2.4</v>
      </c>
      <c r="D19" s="368">
        <f t="shared" ref="D19:I34" si="7">(C19)*(1+$T$2)^(D$8-C$8)</f>
        <v>2.4</v>
      </c>
      <c r="E19" s="369">
        <f t="shared" si="7"/>
        <v>2.4</v>
      </c>
      <c r="F19" s="369">
        <f t="shared" si="7"/>
        <v>2.4</v>
      </c>
      <c r="G19" s="369">
        <f t="shared" si="7"/>
        <v>2.4</v>
      </c>
      <c r="H19" s="369">
        <f t="shared" si="7"/>
        <v>2.4</v>
      </c>
      <c r="I19" s="369">
        <f t="shared" si="7"/>
        <v>2.4</v>
      </c>
      <c r="J19" s="370"/>
      <c r="K19" s="33" t="s">
        <v>318</v>
      </c>
      <c r="L19" s="33" t="s">
        <v>319</v>
      </c>
      <c r="M19" s="33" t="s">
        <v>320</v>
      </c>
      <c r="N19" s="33">
        <v>0</v>
      </c>
      <c r="O19" s="33" t="s">
        <v>29</v>
      </c>
      <c r="P19" s="41" t="s">
        <v>29</v>
      </c>
      <c r="Q19" s="41" t="s">
        <v>29</v>
      </c>
      <c r="R19" s="79"/>
      <c r="T19" s="327"/>
      <c r="U19" s="327"/>
      <c r="V19" s="327"/>
      <c r="W19" s="327"/>
      <c r="X19" s="327"/>
      <c r="Y19" s="327"/>
      <c r="Z19" s="327"/>
      <c r="AA19" s="327"/>
      <c r="AB19" s="327"/>
      <c r="AC19" s="327"/>
      <c r="AD19" s="327"/>
      <c r="AE19" s="327"/>
      <c r="AF19" s="327"/>
      <c r="AG19" s="327"/>
      <c r="AH19" s="327"/>
      <c r="AI19" s="327"/>
    </row>
    <row r="20" spans="1:35" s="83" customFormat="1" x14ac:dyDescent="0.35">
      <c r="A20" s="14" t="s">
        <v>335</v>
      </c>
      <c r="B20" s="14" t="s">
        <v>336</v>
      </c>
      <c r="C20" s="373">
        <v>1.8</v>
      </c>
      <c r="D20" s="371">
        <f t="shared" si="7"/>
        <v>1.8</v>
      </c>
      <c r="E20" s="372">
        <f t="shared" si="7"/>
        <v>1.8</v>
      </c>
      <c r="F20" s="372">
        <f t="shared" si="7"/>
        <v>1.8</v>
      </c>
      <c r="G20" s="372">
        <f t="shared" si="7"/>
        <v>1.8</v>
      </c>
      <c r="H20" s="372">
        <f t="shared" si="7"/>
        <v>1.8</v>
      </c>
      <c r="I20" s="372">
        <f t="shared" si="7"/>
        <v>1.8</v>
      </c>
      <c r="J20" s="373"/>
      <c r="K20" s="14" t="s">
        <v>318</v>
      </c>
      <c r="L20" s="14" t="s">
        <v>319</v>
      </c>
      <c r="M20" s="14" t="s">
        <v>320</v>
      </c>
      <c r="N20" s="14">
        <v>0</v>
      </c>
      <c r="O20" s="14" t="s">
        <v>29</v>
      </c>
      <c r="P20" s="42" t="s">
        <v>29</v>
      </c>
      <c r="Q20" s="42" t="s">
        <v>29</v>
      </c>
      <c r="R20" s="80"/>
      <c r="T20" s="327"/>
      <c r="U20" s="327"/>
      <c r="V20" s="327"/>
      <c r="W20" s="327"/>
      <c r="X20" s="327"/>
      <c r="Y20" s="327"/>
      <c r="Z20" s="327"/>
      <c r="AA20" s="327"/>
      <c r="AB20" s="327"/>
      <c r="AC20" s="327"/>
      <c r="AD20" s="327"/>
      <c r="AE20" s="327"/>
      <c r="AF20" s="327"/>
      <c r="AG20" s="327"/>
      <c r="AH20" s="327"/>
      <c r="AI20" s="327"/>
    </row>
    <row r="21" spans="1:35" s="83" customFormat="1" x14ac:dyDescent="0.35">
      <c r="A21" s="33" t="s">
        <v>337</v>
      </c>
      <c r="B21" s="33" t="s">
        <v>338</v>
      </c>
      <c r="C21" s="370">
        <v>1.2</v>
      </c>
      <c r="D21" s="368">
        <f t="shared" si="7"/>
        <v>1.2</v>
      </c>
      <c r="E21" s="369">
        <f t="shared" si="7"/>
        <v>1.2</v>
      </c>
      <c r="F21" s="369">
        <f t="shared" si="7"/>
        <v>1.2</v>
      </c>
      <c r="G21" s="369">
        <f t="shared" si="7"/>
        <v>1.2</v>
      </c>
      <c r="H21" s="369">
        <f t="shared" si="7"/>
        <v>1.2</v>
      </c>
      <c r="I21" s="369">
        <f t="shared" si="7"/>
        <v>1.2</v>
      </c>
      <c r="J21" s="370"/>
      <c r="K21" s="33" t="s">
        <v>318</v>
      </c>
      <c r="L21" s="33" t="s">
        <v>319</v>
      </c>
      <c r="M21" s="33" t="s">
        <v>320</v>
      </c>
      <c r="N21" s="33">
        <v>0</v>
      </c>
      <c r="O21" s="33" t="s">
        <v>29</v>
      </c>
      <c r="P21" s="41" t="s">
        <v>29</v>
      </c>
      <c r="Q21" s="41" t="s">
        <v>29</v>
      </c>
      <c r="R21" s="79"/>
      <c r="T21" s="327"/>
      <c r="U21" s="327"/>
      <c r="V21" s="327"/>
      <c r="W21" s="327"/>
      <c r="X21" s="327"/>
      <c r="Y21" s="327"/>
      <c r="Z21" s="327"/>
      <c r="AA21" s="327"/>
      <c r="AB21" s="327"/>
      <c r="AC21" s="327"/>
      <c r="AD21" s="327"/>
      <c r="AE21" s="327"/>
      <c r="AF21" s="327"/>
      <c r="AG21" s="327"/>
      <c r="AH21" s="327"/>
      <c r="AI21" s="327"/>
    </row>
    <row r="22" spans="1:35" s="83" customFormat="1" x14ac:dyDescent="0.35">
      <c r="A22" s="14" t="s">
        <v>339</v>
      </c>
      <c r="B22" s="14" t="s">
        <v>340</v>
      </c>
      <c r="C22" s="367">
        <f>2.4+EnergyBalance!$CS$71*Activities!$C$26+EnergyBalance!$CS$72*Activities!$C$27+EnergyBalance!$CS$73*Activities!$C$28+EnergyBalance!$CS$80*Activities!$C$31+EnergyBalance!$CS$87*Activities!$C$33+EnergyBalance!$CS$87*EnergyBalance!$CZ$88*EnergyBalance!$DA$79*Activities!$C$32</f>
        <v>0.40030929773114754</v>
      </c>
      <c r="D22" s="372">
        <f t="shared" si="7"/>
        <v>0.40030929773114754</v>
      </c>
      <c r="E22" s="372">
        <f t="shared" si="7"/>
        <v>0.40030929773114754</v>
      </c>
      <c r="F22" s="372">
        <f t="shared" si="7"/>
        <v>0.40030929773114754</v>
      </c>
      <c r="G22" s="372">
        <f t="shared" si="7"/>
        <v>0.40030929773114754</v>
      </c>
      <c r="H22" s="372">
        <f t="shared" si="7"/>
        <v>0.40030929773114754</v>
      </c>
      <c r="I22" s="372">
        <f t="shared" si="7"/>
        <v>0.40030929773114754</v>
      </c>
      <c r="J22" s="373"/>
      <c r="K22" s="14" t="s">
        <v>318</v>
      </c>
      <c r="L22" s="14" t="s">
        <v>319</v>
      </c>
      <c r="M22" s="14" t="s">
        <v>320</v>
      </c>
      <c r="N22" s="14">
        <v>0</v>
      </c>
      <c r="O22" s="14" t="s">
        <v>29</v>
      </c>
      <c r="P22" s="42" t="s">
        <v>29</v>
      </c>
      <c r="Q22" s="42" t="s">
        <v>29</v>
      </c>
      <c r="R22" s="80"/>
      <c r="T22" s="327"/>
      <c r="U22" s="327"/>
      <c r="V22" s="327"/>
      <c r="W22" s="327"/>
      <c r="X22" s="327"/>
      <c r="Y22" s="327"/>
      <c r="Z22" s="327"/>
      <c r="AA22" s="327"/>
      <c r="AB22" s="327"/>
      <c r="AC22" s="327"/>
      <c r="AD22" s="327"/>
      <c r="AE22" s="327"/>
      <c r="AF22" s="327"/>
      <c r="AG22" s="327"/>
      <c r="AH22" s="327"/>
      <c r="AI22" s="327"/>
    </row>
    <row r="23" spans="1:35" s="83" customFormat="1" x14ac:dyDescent="0.35">
      <c r="A23" s="33" t="s">
        <v>341</v>
      </c>
      <c r="B23" s="33" t="s">
        <v>342</v>
      </c>
      <c r="C23" s="367">
        <f>2.4*(0.136/0.303)-C29*1.02+0.5</f>
        <v>0.96522772277227731</v>
      </c>
      <c r="D23" s="368">
        <f t="shared" si="7"/>
        <v>0.96522772277227731</v>
      </c>
      <c r="E23" s="369">
        <f t="shared" si="7"/>
        <v>0.96522772277227731</v>
      </c>
      <c r="F23" s="369">
        <f t="shared" si="7"/>
        <v>0.96522772277227731</v>
      </c>
      <c r="G23" s="369">
        <f t="shared" si="7"/>
        <v>0.96522772277227731</v>
      </c>
      <c r="H23" s="369">
        <f t="shared" si="7"/>
        <v>0.96522772277227731</v>
      </c>
      <c r="I23" s="369">
        <f t="shared" si="7"/>
        <v>0.96522772277227731</v>
      </c>
      <c r="J23" s="370"/>
      <c r="K23" s="33" t="s">
        <v>318</v>
      </c>
      <c r="L23" s="33" t="s">
        <v>319</v>
      </c>
      <c r="M23" s="33" t="s">
        <v>320</v>
      </c>
      <c r="N23" s="33">
        <v>0</v>
      </c>
      <c r="O23" s="33" t="s">
        <v>29</v>
      </c>
      <c r="P23" s="41" t="s">
        <v>29</v>
      </c>
      <c r="Q23" s="41" t="s">
        <v>29</v>
      </c>
      <c r="R23" s="79"/>
      <c r="T23" s="327"/>
      <c r="U23" s="327"/>
      <c r="V23" s="327"/>
      <c r="W23" s="327"/>
      <c r="X23" s="327"/>
      <c r="Y23" s="327"/>
      <c r="Z23" s="327"/>
      <c r="AA23" s="327"/>
      <c r="AB23" s="327"/>
      <c r="AC23" s="327"/>
      <c r="AD23" s="327"/>
      <c r="AE23" s="327"/>
      <c r="AF23" s="327"/>
      <c r="AG23" s="327"/>
      <c r="AH23" s="327"/>
      <c r="AI23" s="327"/>
    </row>
    <row r="24" spans="1:35" s="83" customFormat="1" x14ac:dyDescent="0.35">
      <c r="A24" s="14" t="s">
        <v>343</v>
      </c>
      <c r="B24" s="14" t="s">
        <v>344</v>
      </c>
      <c r="C24" s="367">
        <f>0.43/3*2.4</f>
        <v>0.34400000000000003</v>
      </c>
      <c r="D24" s="371">
        <f t="shared" si="7"/>
        <v>0.34400000000000003</v>
      </c>
      <c r="E24" s="372">
        <f t="shared" si="7"/>
        <v>0.34400000000000003</v>
      </c>
      <c r="F24" s="372">
        <f t="shared" si="7"/>
        <v>0.34400000000000003</v>
      </c>
      <c r="G24" s="372">
        <f t="shared" si="7"/>
        <v>0.34400000000000003</v>
      </c>
      <c r="H24" s="372">
        <f t="shared" si="7"/>
        <v>0.34400000000000003</v>
      </c>
      <c r="I24" s="372">
        <f t="shared" si="7"/>
        <v>0.34400000000000003</v>
      </c>
      <c r="J24" s="373"/>
      <c r="K24" s="14" t="s">
        <v>318</v>
      </c>
      <c r="L24" s="14" t="s">
        <v>319</v>
      </c>
      <c r="M24" s="14" t="s">
        <v>320</v>
      </c>
      <c r="N24" s="14">
        <v>0</v>
      </c>
      <c r="O24" s="14" t="s">
        <v>29</v>
      </c>
      <c r="P24" s="42" t="s">
        <v>29</v>
      </c>
      <c r="Q24" s="42" t="s">
        <v>29</v>
      </c>
      <c r="R24" s="80"/>
      <c r="T24" s="327"/>
      <c r="U24" s="327"/>
      <c r="V24" s="327"/>
      <c r="W24" s="327"/>
      <c r="X24" s="327"/>
      <c r="Y24" s="327"/>
      <c r="Z24" s="327"/>
      <c r="AA24" s="327"/>
      <c r="AB24" s="327"/>
      <c r="AC24" s="327"/>
      <c r="AD24" s="327"/>
      <c r="AE24" s="327"/>
      <c r="AF24" s="327"/>
      <c r="AG24" s="327"/>
      <c r="AH24" s="327"/>
      <c r="AI24" s="327"/>
    </row>
    <row r="25" spans="1:35" s="83" customFormat="1" x14ac:dyDescent="0.35">
      <c r="A25" s="14" t="s">
        <v>345</v>
      </c>
      <c r="B25" s="14" t="s">
        <v>346</v>
      </c>
      <c r="C25" s="374">
        <v>3</v>
      </c>
      <c r="D25" s="371">
        <f t="shared" si="7"/>
        <v>3</v>
      </c>
      <c r="E25" s="372">
        <f t="shared" si="7"/>
        <v>3</v>
      </c>
      <c r="F25" s="372">
        <f t="shared" si="7"/>
        <v>3</v>
      </c>
      <c r="G25" s="372">
        <f t="shared" si="7"/>
        <v>3</v>
      </c>
      <c r="H25" s="372">
        <f t="shared" si="7"/>
        <v>3</v>
      </c>
      <c r="I25" s="372">
        <f t="shared" si="7"/>
        <v>3</v>
      </c>
      <c r="J25" s="373"/>
      <c r="K25" s="14" t="s">
        <v>318</v>
      </c>
      <c r="L25" s="14" t="s">
        <v>319</v>
      </c>
      <c r="M25" s="14" t="s">
        <v>320</v>
      </c>
      <c r="N25" s="14">
        <v>0</v>
      </c>
      <c r="O25" s="14" t="s">
        <v>29</v>
      </c>
      <c r="P25" s="42" t="s">
        <v>29</v>
      </c>
      <c r="Q25" s="42" t="s">
        <v>29</v>
      </c>
      <c r="R25" s="80"/>
      <c r="T25" s="327"/>
      <c r="U25" s="327"/>
      <c r="V25" s="327"/>
      <c r="W25" s="327"/>
      <c r="X25" s="327"/>
      <c r="Y25" s="327"/>
      <c r="Z25" s="327"/>
      <c r="AA25" s="327"/>
      <c r="AB25" s="327"/>
      <c r="AC25" s="327"/>
      <c r="AD25" s="327"/>
      <c r="AE25" s="327"/>
      <c r="AF25" s="327"/>
      <c r="AG25" s="327"/>
      <c r="AH25" s="327"/>
      <c r="AI25" s="327"/>
    </row>
    <row r="26" spans="1:35" s="83" customFormat="1" x14ac:dyDescent="0.35">
      <c r="A26" s="33" t="s">
        <v>347</v>
      </c>
      <c r="B26" s="33" t="s">
        <v>348</v>
      </c>
      <c r="C26" s="367">
        <f>0.73/3*2.4</f>
        <v>0.58399999999999996</v>
      </c>
      <c r="D26" s="368">
        <f t="shared" si="7"/>
        <v>0.58399999999999996</v>
      </c>
      <c r="E26" s="369">
        <f t="shared" si="7"/>
        <v>0.58399999999999996</v>
      </c>
      <c r="F26" s="369">
        <f t="shared" si="7"/>
        <v>0.58399999999999996</v>
      </c>
      <c r="G26" s="369">
        <f t="shared" si="7"/>
        <v>0.58399999999999996</v>
      </c>
      <c r="H26" s="369">
        <f t="shared" si="7"/>
        <v>0.58399999999999996</v>
      </c>
      <c r="I26" s="369">
        <f t="shared" si="7"/>
        <v>0.58399999999999996</v>
      </c>
      <c r="J26" s="370"/>
      <c r="K26" s="33" t="s">
        <v>318</v>
      </c>
      <c r="L26" s="33" t="s">
        <v>319</v>
      </c>
      <c r="M26" s="33" t="s">
        <v>320</v>
      </c>
      <c r="N26" s="33">
        <v>0</v>
      </c>
      <c r="O26" s="33" t="s">
        <v>29</v>
      </c>
      <c r="P26" s="41" t="s">
        <v>29</v>
      </c>
      <c r="Q26" s="41" t="s">
        <v>29</v>
      </c>
      <c r="R26" s="79"/>
      <c r="U26" s="327"/>
    </row>
    <row r="27" spans="1:35" s="83" customFormat="1" x14ac:dyDescent="0.35">
      <c r="A27" s="14" t="s">
        <v>349</v>
      </c>
      <c r="B27" s="14" t="s">
        <v>350</v>
      </c>
      <c r="C27" s="367">
        <f>0.8/3*2.4</f>
        <v>0.64</v>
      </c>
      <c r="D27" s="371">
        <f t="shared" si="7"/>
        <v>0.64</v>
      </c>
      <c r="E27" s="372">
        <f t="shared" si="7"/>
        <v>0.64</v>
      </c>
      <c r="F27" s="372">
        <f t="shared" si="7"/>
        <v>0.64</v>
      </c>
      <c r="G27" s="372">
        <f t="shared" si="7"/>
        <v>0.64</v>
      </c>
      <c r="H27" s="372">
        <f t="shared" si="7"/>
        <v>0.64</v>
      </c>
      <c r="I27" s="372">
        <f t="shared" si="7"/>
        <v>0.64</v>
      </c>
      <c r="J27" s="373"/>
      <c r="K27" s="14" t="s">
        <v>318</v>
      </c>
      <c r="L27" s="14" t="s">
        <v>319</v>
      </c>
      <c r="M27" s="14" t="s">
        <v>320</v>
      </c>
      <c r="N27" s="14">
        <v>0</v>
      </c>
      <c r="O27" s="14" t="s">
        <v>29</v>
      </c>
      <c r="P27" s="42" t="s">
        <v>29</v>
      </c>
      <c r="Q27" s="42" t="s">
        <v>29</v>
      </c>
      <c r="R27" s="80"/>
      <c r="U27" s="327"/>
    </row>
    <row r="28" spans="1:35" s="83" customFormat="1" x14ac:dyDescent="0.35">
      <c r="A28" s="33" t="s">
        <v>351</v>
      </c>
      <c r="B28" s="33" t="s">
        <v>352</v>
      </c>
      <c r="C28" s="367">
        <f>0.31/3*2.4</f>
        <v>0.248</v>
      </c>
      <c r="D28" s="368">
        <f t="shared" si="7"/>
        <v>0.248</v>
      </c>
      <c r="E28" s="369">
        <f t="shared" si="7"/>
        <v>0.248</v>
      </c>
      <c r="F28" s="369">
        <f t="shared" si="7"/>
        <v>0.248</v>
      </c>
      <c r="G28" s="369">
        <f t="shared" si="7"/>
        <v>0.248</v>
      </c>
      <c r="H28" s="369">
        <f t="shared" si="7"/>
        <v>0.248</v>
      </c>
      <c r="I28" s="369">
        <f t="shared" si="7"/>
        <v>0.248</v>
      </c>
      <c r="J28" s="370"/>
      <c r="K28" s="33" t="s">
        <v>318</v>
      </c>
      <c r="L28" s="33" t="s">
        <v>319</v>
      </c>
      <c r="M28" s="33" t="s">
        <v>320</v>
      </c>
      <c r="N28" s="33">
        <v>0</v>
      </c>
      <c r="O28" s="33" t="s">
        <v>29</v>
      </c>
      <c r="P28" s="41" t="s">
        <v>29</v>
      </c>
      <c r="Q28" s="41" t="s">
        <v>29</v>
      </c>
      <c r="R28" s="79"/>
      <c r="U28" s="327"/>
    </row>
    <row r="29" spans="1:35" s="83" customFormat="1" x14ac:dyDescent="0.35">
      <c r="A29" s="14" t="s">
        <v>353</v>
      </c>
      <c r="B29" s="14" t="s">
        <v>354</v>
      </c>
      <c r="C29" s="367">
        <f>0.75/3*2.4</f>
        <v>0.6</v>
      </c>
      <c r="D29" s="371">
        <f t="shared" si="7"/>
        <v>0.6</v>
      </c>
      <c r="E29" s="372">
        <f t="shared" si="7"/>
        <v>0.6</v>
      </c>
      <c r="F29" s="372">
        <f t="shared" si="7"/>
        <v>0.6</v>
      </c>
      <c r="G29" s="372">
        <f t="shared" si="7"/>
        <v>0.6</v>
      </c>
      <c r="H29" s="372">
        <f t="shared" si="7"/>
        <v>0.6</v>
      </c>
      <c r="I29" s="372">
        <f t="shared" si="7"/>
        <v>0.6</v>
      </c>
      <c r="J29" s="373"/>
      <c r="K29" s="14" t="s">
        <v>318</v>
      </c>
      <c r="L29" s="14" t="s">
        <v>319</v>
      </c>
      <c r="M29" s="14" t="s">
        <v>320</v>
      </c>
      <c r="N29" s="14">
        <v>0</v>
      </c>
      <c r="O29" s="14" t="s">
        <v>29</v>
      </c>
      <c r="P29" s="42" t="s">
        <v>29</v>
      </c>
      <c r="Q29" s="42" t="s">
        <v>29</v>
      </c>
      <c r="R29" s="80"/>
      <c r="U29" s="327"/>
    </row>
    <row r="30" spans="1:35" s="83" customFormat="1" x14ac:dyDescent="0.35">
      <c r="A30" s="33" t="s">
        <v>355</v>
      </c>
      <c r="B30" s="33" t="s">
        <v>356</v>
      </c>
      <c r="C30" s="367">
        <f>0.342/3*2.4</f>
        <v>0.27360000000000001</v>
      </c>
      <c r="D30" s="368">
        <f t="shared" si="7"/>
        <v>0.27360000000000001</v>
      </c>
      <c r="E30" s="369">
        <f t="shared" si="7"/>
        <v>0.27360000000000001</v>
      </c>
      <c r="F30" s="369">
        <f t="shared" si="7"/>
        <v>0.27360000000000001</v>
      </c>
      <c r="G30" s="369">
        <f t="shared" si="7"/>
        <v>0.27360000000000001</v>
      </c>
      <c r="H30" s="369">
        <f t="shared" si="7"/>
        <v>0.27360000000000001</v>
      </c>
      <c r="I30" s="369">
        <f t="shared" si="7"/>
        <v>0.27360000000000001</v>
      </c>
      <c r="J30" s="370"/>
      <c r="K30" s="33" t="s">
        <v>318</v>
      </c>
      <c r="L30" s="33" t="s">
        <v>319</v>
      </c>
      <c r="M30" s="33" t="s">
        <v>320</v>
      </c>
      <c r="N30" s="33">
        <v>0</v>
      </c>
      <c r="O30" s="33" t="s">
        <v>29</v>
      </c>
      <c r="P30" s="41" t="s">
        <v>29</v>
      </c>
      <c r="Q30" s="41" t="s">
        <v>29</v>
      </c>
      <c r="R30" s="79"/>
      <c r="U30" s="327"/>
    </row>
    <row r="31" spans="1:35" s="83" customFormat="1" x14ac:dyDescent="0.35">
      <c r="A31" s="14" t="s">
        <v>357</v>
      </c>
      <c r="B31" s="14" t="s">
        <v>358</v>
      </c>
      <c r="C31" s="367">
        <f>0.75/3*2.4</f>
        <v>0.6</v>
      </c>
      <c r="D31" s="371">
        <f t="shared" si="7"/>
        <v>0.6</v>
      </c>
      <c r="E31" s="372">
        <f t="shared" si="7"/>
        <v>0.6</v>
      </c>
      <c r="F31" s="372">
        <f t="shared" si="7"/>
        <v>0.6</v>
      </c>
      <c r="G31" s="372">
        <f t="shared" si="7"/>
        <v>0.6</v>
      </c>
      <c r="H31" s="372">
        <f t="shared" si="7"/>
        <v>0.6</v>
      </c>
      <c r="I31" s="372">
        <f t="shared" si="7"/>
        <v>0.6</v>
      </c>
      <c r="J31" s="373"/>
      <c r="K31" s="14" t="s">
        <v>318</v>
      </c>
      <c r="L31" s="14" t="s">
        <v>319</v>
      </c>
      <c r="M31" s="14" t="s">
        <v>320</v>
      </c>
      <c r="N31" s="14">
        <v>0</v>
      </c>
      <c r="O31" s="14" t="s">
        <v>29</v>
      </c>
      <c r="P31" s="42" t="s">
        <v>29</v>
      </c>
      <c r="Q31" s="42" t="s">
        <v>29</v>
      </c>
      <c r="R31" s="80"/>
      <c r="U31" s="327"/>
    </row>
    <row r="32" spans="1:35" s="83" customFormat="1" x14ac:dyDescent="0.35">
      <c r="A32" s="33" t="s">
        <v>359</v>
      </c>
      <c r="B32" s="33" t="s">
        <v>360</v>
      </c>
      <c r="C32" s="367">
        <f>0.426/3*2.4</f>
        <v>0.34079999999999994</v>
      </c>
      <c r="D32" s="368">
        <f t="shared" si="7"/>
        <v>0.34079999999999994</v>
      </c>
      <c r="E32" s="369">
        <f t="shared" si="7"/>
        <v>0.34079999999999994</v>
      </c>
      <c r="F32" s="369">
        <f t="shared" si="7"/>
        <v>0.34079999999999994</v>
      </c>
      <c r="G32" s="369">
        <f t="shared" si="7"/>
        <v>0.34079999999999994</v>
      </c>
      <c r="H32" s="369">
        <f t="shared" si="7"/>
        <v>0.34079999999999994</v>
      </c>
      <c r="I32" s="369">
        <f t="shared" si="7"/>
        <v>0.34079999999999994</v>
      </c>
      <c r="J32" s="370"/>
      <c r="K32" s="33" t="s">
        <v>318</v>
      </c>
      <c r="L32" s="33" t="s">
        <v>319</v>
      </c>
      <c r="M32" s="33" t="s">
        <v>320</v>
      </c>
      <c r="N32" s="33">
        <v>0</v>
      </c>
      <c r="O32" s="33" t="s">
        <v>29</v>
      </c>
      <c r="P32" s="41" t="s">
        <v>29</v>
      </c>
      <c r="Q32" s="41" t="s">
        <v>29</v>
      </c>
      <c r="R32" s="79"/>
      <c r="U32" s="327"/>
    </row>
    <row r="33" spans="1:35" s="83" customFormat="1" x14ac:dyDescent="0.35">
      <c r="A33" s="14" t="s">
        <v>361</v>
      </c>
      <c r="B33" s="14" t="s">
        <v>362</v>
      </c>
      <c r="C33" s="367">
        <f>0.183/3*2.4</f>
        <v>0.1464</v>
      </c>
      <c r="D33" s="371">
        <f t="shared" si="7"/>
        <v>0.1464</v>
      </c>
      <c r="E33" s="372">
        <f t="shared" si="7"/>
        <v>0.1464</v>
      </c>
      <c r="F33" s="372">
        <f t="shared" si="7"/>
        <v>0.1464</v>
      </c>
      <c r="G33" s="372">
        <f t="shared" si="7"/>
        <v>0.1464</v>
      </c>
      <c r="H33" s="372">
        <f t="shared" si="7"/>
        <v>0.1464</v>
      </c>
      <c r="I33" s="372">
        <f t="shared" si="7"/>
        <v>0.1464</v>
      </c>
      <c r="J33" s="373"/>
      <c r="K33" s="14" t="s">
        <v>318</v>
      </c>
      <c r="L33" s="14" t="s">
        <v>319</v>
      </c>
      <c r="M33" s="14" t="s">
        <v>320</v>
      </c>
      <c r="N33" s="14">
        <v>0</v>
      </c>
      <c r="O33" s="14" t="s">
        <v>29</v>
      </c>
      <c r="P33" s="42" t="s">
        <v>29</v>
      </c>
      <c r="Q33" s="42" t="s">
        <v>29</v>
      </c>
      <c r="R33" s="80"/>
      <c r="U33" s="327"/>
    </row>
    <row r="34" spans="1:35" s="83" customFormat="1" x14ac:dyDescent="0.35">
      <c r="A34" s="33" t="s">
        <v>363</v>
      </c>
      <c r="B34" s="33" t="s">
        <v>364</v>
      </c>
      <c r="C34" s="370">
        <v>1</v>
      </c>
      <c r="D34" s="368">
        <f t="shared" si="7"/>
        <v>1</v>
      </c>
      <c r="E34" s="369">
        <f t="shared" si="7"/>
        <v>1</v>
      </c>
      <c r="F34" s="369">
        <f t="shared" si="7"/>
        <v>1</v>
      </c>
      <c r="G34" s="369">
        <f t="shared" si="7"/>
        <v>1</v>
      </c>
      <c r="H34" s="369">
        <f t="shared" si="7"/>
        <v>1</v>
      </c>
      <c r="I34" s="369">
        <f t="shared" si="7"/>
        <v>1</v>
      </c>
      <c r="J34" s="370"/>
      <c r="K34" s="33" t="s">
        <v>318</v>
      </c>
      <c r="L34" s="33" t="s">
        <v>319</v>
      </c>
      <c r="M34" s="33" t="s">
        <v>320</v>
      </c>
      <c r="N34" s="33">
        <v>0</v>
      </c>
      <c r="O34" s="33" t="s">
        <v>29</v>
      </c>
      <c r="P34" s="41" t="s">
        <v>29</v>
      </c>
      <c r="Q34" s="41" t="s">
        <v>29</v>
      </c>
      <c r="R34" s="79"/>
      <c r="T34" s="327"/>
      <c r="U34" s="327"/>
      <c r="V34" s="327"/>
      <c r="W34" s="327"/>
      <c r="X34" s="327"/>
      <c r="Y34" s="327"/>
      <c r="Z34" s="327"/>
      <c r="AA34" s="327"/>
      <c r="AB34" s="327"/>
      <c r="AC34" s="327"/>
      <c r="AD34" s="327"/>
      <c r="AE34" s="327"/>
      <c r="AF34" s="327"/>
      <c r="AG34" s="327"/>
      <c r="AH34" s="327"/>
      <c r="AI34" s="327"/>
    </row>
    <row r="35" spans="1:35" s="83" customFormat="1" x14ac:dyDescent="0.35">
      <c r="A35" s="33" t="s">
        <v>365</v>
      </c>
      <c r="B35" s="33" t="s">
        <v>366</v>
      </c>
      <c r="C35" s="370">
        <v>1</v>
      </c>
      <c r="D35" s="368">
        <f t="shared" ref="D35:I43" si="8">(C35)*(1+$T$2)^(D$8-C$8)</f>
        <v>1</v>
      </c>
      <c r="E35" s="368">
        <f t="shared" si="8"/>
        <v>1</v>
      </c>
      <c r="F35" s="368">
        <f t="shared" si="8"/>
        <v>1</v>
      </c>
      <c r="G35" s="368">
        <f t="shared" si="8"/>
        <v>1</v>
      </c>
      <c r="H35" s="368">
        <f t="shared" si="8"/>
        <v>1</v>
      </c>
      <c r="I35" s="368">
        <f t="shared" si="8"/>
        <v>1</v>
      </c>
      <c r="J35" s="370"/>
      <c r="K35" s="33" t="s">
        <v>318</v>
      </c>
      <c r="L35" s="33" t="s">
        <v>319</v>
      </c>
      <c r="M35" s="33" t="s">
        <v>320</v>
      </c>
      <c r="N35" s="33">
        <v>0</v>
      </c>
      <c r="O35" s="33" t="s">
        <v>29</v>
      </c>
      <c r="P35" s="41" t="s">
        <v>29</v>
      </c>
      <c r="Q35" s="41" t="s">
        <v>29</v>
      </c>
      <c r="R35" s="79"/>
      <c r="T35" s="327"/>
      <c r="U35" s="327"/>
      <c r="V35" s="327"/>
      <c r="W35" s="327"/>
      <c r="X35" s="327"/>
      <c r="Y35" s="327"/>
      <c r="Z35" s="327"/>
      <c r="AA35" s="327"/>
      <c r="AB35" s="327"/>
      <c r="AC35" s="327"/>
      <c r="AD35" s="327"/>
      <c r="AE35" s="327"/>
      <c r="AF35" s="327"/>
      <c r="AG35" s="327"/>
      <c r="AH35" s="327"/>
      <c r="AI35" s="327"/>
    </row>
    <row r="36" spans="1:35" s="83" customFormat="1" x14ac:dyDescent="0.35">
      <c r="A36" s="14" t="s">
        <v>367</v>
      </c>
      <c r="B36" s="14" t="s">
        <v>368</v>
      </c>
      <c r="C36" s="373">
        <v>0.92</v>
      </c>
      <c r="D36" s="371">
        <f t="shared" si="8"/>
        <v>0.92</v>
      </c>
      <c r="E36" s="372">
        <f t="shared" si="8"/>
        <v>0.92</v>
      </c>
      <c r="F36" s="372">
        <f t="shared" si="8"/>
        <v>0.92</v>
      </c>
      <c r="G36" s="372">
        <f t="shared" si="8"/>
        <v>0.92</v>
      </c>
      <c r="H36" s="372">
        <f t="shared" si="8"/>
        <v>0.92</v>
      </c>
      <c r="I36" s="372">
        <f t="shared" si="8"/>
        <v>0.92</v>
      </c>
      <c r="J36" s="373"/>
      <c r="K36" s="14" t="s">
        <v>318</v>
      </c>
      <c r="L36" s="14" t="s">
        <v>319</v>
      </c>
      <c r="M36" s="14" t="s">
        <v>320</v>
      </c>
      <c r="N36" s="14">
        <v>0</v>
      </c>
      <c r="O36" s="14" t="s">
        <v>29</v>
      </c>
      <c r="P36" s="42" t="s">
        <v>29</v>
      </c>
      <c r="Q36" s="42" t="s">
        <v>29</v>
      </c>
      <c r="R36" s="80"/>
      <c r="T36" s="327"/>
      <c r="U36" s="327"/>
      <c r="V36" s="327"/>
      <c r="W36" s="327"/>
      <c r="X36" s="327"/>
      <c r="Y36" s="327"/>
      <c r="Z36" s="327"/>
      <c r="AA36" s="327"/>
      <c r="AB36" s="327"/>
      <c r="AC36" s="327"/>
      <c r="AD36" s="327"/>
      <c r="AE36" s="327"/>
      <c r="AF36" s="327"/>
      <c r="AG36" s="327"/>
      <c r="AH36" s="327"/>
      <c r="AI36" s="327"/>
    </row>
    <row r="37" spans="1:35" s="83" customFormat="1" x14ac:dyDescent="0.35">
      <c r="A37" s="33" t="s">
        <v>369</v>
      </c>
      <c r="B37" s="33" t="s">
        <v>370</v>
      </c>
      <c r="C37" s="367">
        <f>(2.39+2.94)/2</f>
        <v>2.665</v>
      </c>
      <c r="D37" s="368">
        <f t="shared" si="8"/>
        <v>2.665</v>
      </c>
      <c r="E37" s="369">
        <f t="shared" si="8"/>
        <v>2.665</v>
      </c>
      <c r="F37" s="369">
        <f t="shared" si="8"/>
        <v>2.665</v>
      </c>
      <c r="G37" s="369">
        <f t="shared" si="8"/>
        <v>2.665</v>
      </c>
      <c r="H37" s="369">
        <f t="shared" si="8"/>
        <v>2.665</v>
      </c>
      <c r="I37" s="369">
        <f t="shared" si="8"/>
        <v>2.665</v>
      </c>
      <c r="J37" s="370"/>
      <c r="K37" s="33" t="s">
        <v>318</v>
      </c>
      <c r="L37" s="33" t="s">
        <v>319</v>
      </c>
      <c r="M37" s="33" t="s">
        <v>320</v>
      </c>
      <c r="N37" s="33">
        <v>0</v>
      </c>
      <c r="O37" s="33" t="s">
        <v>29</v>
      </c>
      <c r="P37" s="41" t="s">
        <v>29</v>
      </c>
      <c r="Q37" s="41" t="s">
        <v>29</v>
      </c>
      <c r="R37" s="79"/>
      <c r="T37" s="327"/>
      <c r="U37" s="327"/>
      <c r="V37" s="327"/>
      <c r="W37" s="327"/>
      <c r="X37" s="327"/>
      <c r="Y37" s="327"/>
      <c r="Z37" s="327"/>
      <c r="AA37" s="327"/>
      <c r="AB37" s="327"/>
      <c r="AC37" s="327"/>
      <c r="AD37" s="327"/>
      <c r="AE37" s="327"/>
      <c r="AF37" s="327"/>
      <c r="AG37" s="327"/>
      <c r="AH37" s="327"/>
      <c r="AI37" s="327"/>
    </row>
    <row r="38" spans="1:35" s="83" customFormat="1" x14ac:dyDescent="0.35">
      <c r="A38" s="14" t="s">
        <v>371</v>
      </c>
      <c r="B38" s="14" t="s">
        <v>372</v>
      </c>
      <c r="C38" s="373">
        <v>1.0149999999999999</v>
      </c>
      <c r="D38" s="371">
        <f t="shared" si="8"/>
        <v>1.0149999999999999</v>
      </c>
      <c r="E38" s="371">
        <f t="shared" si="8"/>
        <v>1.0149999999999999</v>
      </c>
      <c r="F38" s="371">
        <f t="shared" si="8"/>
        <v>1.0149999999999999</v>
      </c>
      <c r="G38" s="371">
        <f t="shared" si="8"/>
        <v>1.0149999999999999</v>
      </c>
      <c r="H38" s="371">
        <f t="shared" si="8"/>
        <v>1.0149999999999999</v>
      </c>
      <c r="I38" s="372">
        <f t="shared" si="8"/>
        <v>1.0149999999999999</v>
      </c>
      <c r="J38" s="373"/>
      <c r="K38" s="14" t="s">
        <v>318</v>
      </c>
      <c r="L38" s="14" t="s">
        <v>319</v>
      </c>
      <c r="M38" s="14" t="s">
        <v>320</v>
      </c>
      <c r="N38" s="14">
        <v>0</v>
      </c>
      <c r="O38" s="14" t="s">
        <v>29</v>
      </c>
      <c r="P38" s="42" t="s">
        <v>29</v>
      </c>
      <c r="Q38" s="42" t="s">
        <v>29</v>
      </c>
      <c r="R38" s="80"/>
      <c r="T38" s="327"/>
      <c r="U38" s="327"/>
      <c r="V38" s="327"/>
      <c r="W38" s="327"/>
      <c r="X38" s="327"/>
      <c r="Y38" s="327"/>
      <c r="Z38" s="327"/>
      <c r="AA38" s="327"/>
      <c r="AB38" s="327"/>
      <c r="AC38" s="327"/>
      <c r="AD38" s="327"/>
      <c r="AE38" s="327"/>
      <c r="AF38" s="327"/>
      <c r="AG38" s="327"/>
      <c r="AH38" s="327"/>
      <c r="AI38" s="327"/>
    </row>
    <row r="39" spans="1:35" s="83" customFormat="1" x14ac:dyDescent="0.35">
      <c r="A39" s="33" t="s">
        <v>373</v>
      </c>
      <c r="B39" s="33" t="s">
        <v>374</v>
      </c>
      <c r="C39" s="370">
        <v>1.855</v>
      </c>
      <c r="D39" s="368">
        <f t="shared" si="8"/>
        <v>1.855</v>
      </c>
      <c r="E39" s="369">
        <f t="shared" si="8"/>
        <v>1.855</v>
      </c>
      <c r="F39" s="369">
        <f t="shared" si="8"/>
        <v>1.855</v>
      </c>
      <c r="G39" s="369">
        <f t="shared" si="8"/>
        <v>1.855</v>
      </c>
      <c r="H39" s="369">
        <f t="shared" si="8"/>
        <v>1.855</v>
      </c>
      <c r="I39" s="369">
        <f t="shared" si="8"/>
        <v>1.855</v>
      </c>
      <c r="J39" s="370"/>
      <c r="K39" s="33" t="s">
        <v>318</v>
      </c>
      <c r="L39" s="33" t="s">
        <v>319</v>
      </c>
      <c r="M39" s="33" t="s">
        <v>320</v>
      </c>
      <c r="N39" s="33">
        <v>0</v>
      </c>
      <c r="O39" s="33" t="s">
        <v>29</v>
      </c>
      <c r="P39" s="41" t="s">
        <v>29</v>
      </c>
      <c r="Q39" s="41" t="s">
        <v>29</v>
      </c>
      <c r="R39" s="79"/>
      <c r="T39" s="327"/>
      <c r="U39" s="327"/>
      <c r="V39" s="327"/>
      <c r="W39" s="327"/>
      <c r="X39" s="327"/>
      <c r="Y39" s="327"/>
      <c r="Z39" s="327"/>
      <c r="AA39" s="327"/>
      <c r="AB39" s="327"/>
      <c r="AC39" s="327"/>
      <c r="AD39" s="327"/>
      <c r="AE39" s="327"/>
      <c r="AF39" s="327"/>
      <c r="AG39" s="327"/>
      <c r="AH39" s="327"/>
      <c r="AI39" s="327"/>
    </row>
    <row r="40" spans="1:35" s="83" customFormat="1" x14ac:dyDescent="0.35">
      <c r="A40" s="14" t="s">
        <v>375</v>
      </c>
      <c r="B40" s="14" t="s">
        <v>366</v>
      </c>
      <c r="C40" s="373">
        <v>1</v>
      </c>
      <c r="D40" s="371">
        <f t="shared" si="8"/>
        <v>1</v>
      </c>
      <c r="E40" s="372">
        <f t="shared" si="8"/>
        <v>1</v>
      </c>
      <c r="F40" s="372">
        <f t="shared" si="8"/>
        <v>1</v>
      </c>
      <c r="G40" s="372">
        <f t="shared" si="8"/>
        <v>1</v>
      </c>
      <c r="H40" s="372">
        <f t="shared" si="8"/>
        <v>1</v>
      </c>
      <c r="I40" s="372">
        <f t="shared" si="8"/>
        <v>1</v>
      </c>
      <c r="J40" s="373"/>
      <c r="K40" s="14" t="s">
        <v>318</v>
      </c>
      <c r="L40" s="14" t="s">
        <v>319</v>
      </c>
      <c r="M40" s="14" t="s">
        <v>320</v>
      </c>
      <c r="N40" s="14">
        <v>0</v>
      </c>
      <c r="O40" s="14" t="s">
        <v>29</v>
      </c>
      <c r="P40" s="42" t="s">
        <v>29</v>
      </c>
      <c r="Q40" s="42" t="s">
        <v>29</v>
      </c>
      <c r="R40" s="80"/>
      <c r="T40" s="327"/>
      <c r="U40" s="327"/>
      <c r="V40" s="327"/>
      <c r="W40" s="327"/>
      <c r="X40" s="327"/>
      <c r="Y40" s="327"/>
      <c r="Z40" s="327"/>
      <c r="AA40" s="327"/>
      <c r="AB40" s="327"/>
      <c r="AC40" s="327"/>
      <c r="AD40" s="327"/>
      <c r="AE40" s="327"/>
      <c r="AF40" s="327"/>
      <c r="AG40" s="327"/>
      <c r="AH40" s="327"/>
      <c r="AI40" s="327"/>
    </row>
    <row r="41" spans="1:35" s="83" customFormat="1" x14ac:dyDescent="0.35">
      <c r="A41" s="14" t="s">
        <v>376</v>
      </c>
      <c r="B41" s="14" t="s">
        <v>366</v>
      </c>
      <c r="C41" s="373">
        <v>1</v>
      </c>
      <c r="D41" s="371">
        <f t="shared" si="8"/>
        <v>1</v>
      </c>
      <c r="E41" s="371">
        <f t="shared" si="8"/>
        <v>1</v>
      </c>
      <c r="F41" s="371">
        <f t="shared" si="8"/>
        <v>1</v>
      </c>
      <c r="G41" s="371">
        <f t="shared" si="8"/>
        <v>1</v>
      </c>
      <c r="H41" s="371">
        <f t="shared" si="8"/>
        <v>1</v>
      </c>
      <c r="I41" s="372">
        <f t="shared" si="8"/>
        <v>1</v>
      </c>
      <c r="J41" s="373"/>
      <c r="K41" s="14" t="s">
        <v>318</v>
      </c>
      <c r="L41" s="14" t="s">
        <v>319</v>
      </c>
      <c r="M41" s="14" t="s">
        <v>320</v>
      </c>
      <c r="N41" s="14">
        <v>0</v>
      </c>
      <c r="O41" s="14" t="s">
        <v>29</v>
      </c>
      <c r="P41" s="42" t="s">
        <v>29</v>
      </c>
      <c r="Q41" s="42" t="s">
        <v>29</v>
      </c>
      <c r="R41" s="80"/>
      <c r="T41" s="327"/>
      <c r="U41" s="327"/>
      <c r="V41" s="327"/>
      <c r="W41" s="327"/>
      <c r="X41" s="327"/>
      <c r="Y41" s="327"/>
      <c r="Z41" s="327"/>
      <c r="AA41" s="327"/>
      <c r="AB41" s="327"/>
      <c r="AC41" s="327"/>
      <c r="AD41" s="327"/>
      <c r="AE41" s="327"/>
      <c r="AF41" s="327"/>
      <c r="AG41" s="327"/>
      <c r="AH41" s="327"/>
      <c r="AI41" s="327"/>
    </row>
    <row r="42" spans="1:35" s="83" customFormat="1" x14ac:dyDescent="0.35">
      <c r="A42" s="33" t="s">
        <v>377</v>
      </c>
      <c r="B42" s="33" t="s">
        <v>366</v>
      </c>
      <c r="C42" s="370">
        <v>1</v>
      </c>
      <c r="D42" s="368">
        <f t="shared" si="8"/>
        <v>1</v>
      </c>
      <c r="E42" s="368">
        <f t="shared" si="8"/>
        <v>1</v>
      </c>
      <c r="F42" s="368">
        <f t="shared" si="8"/>
        <v>1</v>
      </c>
      <c r="G42" s="368">
        <f t="shared" si="8"/>
        <v>1</v>
      </c>
      <c r="H42" s="368">
        <f t="shared" si="8"/>
        <v>1</v>
      </c>
      <c r="I42" s="369">
        <f t="shared" si="8"/>
        <v>1</v>
      </c>
      <c r="J42" s="370"/>
      <c r="K42" s="33" t="s">
        <v>318</v>
      </c>
      <c r="L42" s="33" t="s">
        <v>319</v>
      </c>
      <c r="M42" s="33" t="s">
        <v>320</v>
      </c>
      <c r="N42" s="33">
        <v>0</v>
      </c>
      <c r="O42" s="33" t="s">
        <v>29</v>
      </c>
      <c r="P42" s="41" t="s">
        <v>29</v>
      </c>
      <c r="Q42" s="41" t="s">
        <v>29</v>
      </c>
      <c r="R42" s="79"/>
      <c r="T42" s="327"/>
      <c r="U42" s="327"/>
      <c r="V42" s="327"/>
      <c r="W42" s="327"/>
      <c r="X42" s="327"/>
      <c r="Y42" s="327"/>
      <c r="Z42" s="327"/>
      <c r="AA42" s="327"/>
      <c r="AB42" s="327"/>
      <c r="AC42" s="327"/>
      <c r="AD42" s="327"/>
      <c r="AE42" s="327"/>
      <c r="AF42" s="327"/>
      <c r="AG42" s="327"/>
      <c r="AH42" s="327"/>
      <c r="AI42" s="327"/>
    </row>
    <row r="43" spans="1:35" s="83" customFormat="1" x14ac:dyDescent="0.35">
      <c r="A43" s="14" t="s">
        <v>378</v>
      </c>
      <c r="B43" s="14" t="s">
        <v>317</v>
      </c>
      <c r="C43" s="373">
        <v>25.4</v>
      </c>
      <c r="D43" s="371">
        <f t="shared" si="8"/>
        <v>25.4</v>
      </c>
      <c r="E43" s="372">
        <f t="shared" si="8"/>
        <v>25.4</v>
      </c>
      <c r="F43" s="372">
        <f t="shared" si="8"/>
        <v>25.4</v>
      </c>
      <c r="G43" s="371">
        <f t="shared" si="8"/>
        <v>25.4</v>
      </c>
      <c r="H43" s="372">
        <f t="shared" si="8"/>
        <v>25.4</v>
      </c>
      <c r="I43" s="372">
        <f t="shared" si="8"/>
        <v>25.4</v>
      </c>
      <c r="J43" s="373"/>
      <c r="K43" s="14" t="s">
        <v>318</v>
      </c>
      <c r="L43" s="14" t="s">
        <v>319</v>
      </c>
      <c r="M43" s="14" t="s">
        <v>320</v>
      </c>
      <c r="N43" s="14">
        <v>0</v>
      </c>
      <c r="O43" s="14" t="s">
        <v>29</v>
      </c>
      <c r="P43" s="42" t="s">
        <v>29</v>
      </c>
      <c r="Q43" s="42" t="s">
        <v>29</v>
      </c>
      <c r="R43" s="80"/>
      <c r="T43" s="327"/>
      <c r="U43" s="327"/>
      <c r="V43" s="327"/>
      <c r="W43" s="327"/>
      <c r="X43" s="327"/>
      <c r="Y43" s="327"/>
      <c r="Z43" s="327"/>
      <c r="AA43" s="327"/>
      <c r="AB43" s="327"/>
      <c r="AC43" s="327"/>
      <c r="AD43" s="327"/>
      <c r="AE43" s="327"/>
      <c r="AF43" s="327"/>
      <c r="AG43" s="327"/>
      <c r="AH43" s="327"/>
      <c r="AI43" s="327"/>
    </row>
    <row r="44" spans="1:35" s="83" customFormat="1" x14ac:dyDescent="0.35">
      <c r="A44" s="33" t="s">
        <v>379</v>
      </c>
      <c r="B44" s="33" t="s">
        <v>380</v>
      </c>
      <c r="C44" s="212">
        <v>8.34</v>
      </c>
      <c r="D44" s="368">
        <f>C44</f>
        <v>8.34</v>
      </c>
      <c r="E44" s="368">
        <f t="shared" ref="E44:I44" si="9">D44</f>
        <v>8.34</v>
      </c>
      <c r="F44" s="368">
        <f t="shared" si="9"/>
        <v>8.34</v>
      </c>
      <c r="G44" s="368">
        <f t="shared" si="9"/>
        <v>8.34</v>
      </c>
      <c r="H44" s="368">
        <f t="shared" si="9"/>
        <v>8.34</v>
      </c>
      <c r="I44" s="369">
        <f t="shared" si="9"/>
        <v>8.34</v>
      </c>
      <c r="J44" s="370"/>
      <c r="K44" s="33" t="s">
        <v>318</v>
      </c>
      <c r="L44" s="33" t="s">
        <v>319</v>
      </c>
      <c r="M44" s="33" t="s">
        <v>320</v>
      </c>
      <c r="N44" s="33">
        <v>0</v>
      </c>
      <c r="O44" s="33" t="s">
        <v>29</v>
      </c>
      <c r="P44" s="41" t="s">
        <v>29</v>
      </c>
      <c r="Q44" s="41" t="s">
        <v>29</v>
      </c>
      <c r="R44" s="79"/>
      <c r="T44" s="327"/>
      <c r="U44" s="327"/>
      <c r="V44" s="327"/>
      <c r="W44" s="327"/>
      <c r="X44" s="327"/>
      <c r="Y44" s="327"/>
      <c r="Z44" s="327"/>
      <c r="AA44" s="327"/>
      <c r="AB44" s="327"/>
      <c r="AC44" s="327"/>
      <c r="AD44" s="327"/>
      <c r="AE44" s="327"/>
      <c r="AF44" s="327"/>
      <c r="AG44" s="327"/>
      <c r="AH44" s="327"/>
      <c r="AI44" s="327"/>
    </row>
    <row r="45" spans="1:35" s="83" customFormat="1" x14ac:dyDescent="0.35">
      <c r="A45" s="14" t="s">
        <v>381</v>
      </c>
      <c r="B45" s="14" t="s">
        <v>382</v>
      </c>
      <c r="C45" s="367">
        <f>5.1*1.035</f>
        <v>5.2784999999999993</v>
      </c>
      <c r="D45" s="372">
        <f>(D$4/C$4)*C45</f>
        <v>5.5056645537237063</v>
      </c>
      <c r="E45" s="372">
        <f t="shared" ref="E45:I45" si="10">(E$4/D$4)*D45</f>
        <v>5.628699516770892</v>
      </c>
      <c r="F45" s="372">
        <f t="shared" si="10"/>
        <v>5.6947182774303577</v>
      </c>
      <c r="G45" s="372">
        <f t="shared" si="10"/>
        <v>5.7205256111426941</v>
      </c>
      <c r="H45" s="372">
        <f t="shared" si="10"/>
        <v>5.7142238203524736</v>
      </c>
      <c r="I45" s="372">
        <f t="shared" si="10"/>
        <v>5.6890166571915861</v>
      </c>
      <c r="J45" s="373"/>
      <c r="K45" s="14" t="s">
        <v>318</v>
      </c>
      <c r="L45" s="14" t="s">
        <v>319</v>
      </c>
      <c r="M45" s="14" t="s">
        <v>320</v>
      </c>
      <c r="N45" s="14">
        <v>0</v>
      </c>
      <c r="O45" s="14" t="s">
        <v>29</v>
      </c>
      <c r="P45" s="42" t="s">
        <v>29</v>
      </c>
      <c r="Q45" s="42" t="s">
        <v>29</v>
      </c>
      <c r="R45" s="80"/>
      <c r="T45" s="327">
        <f>SUM(C45:C48,SUM(C49:C51)/10^3)</f>
        <v>135.26249999999999</v>
      </c>
      <c r="U45" s="327">
        <f t="shared" ref="U45:Z45" si="11">SUM(D45:D48,SUM(D49:D51)/10^3)</f>
        <v>141.08363203524732</v>
      </c>
      <c r="V45" s="327">
        <f t="shared" si="11"/>
        <v>144.23642481523592</v>
      </c>
      <c r="W45" s="327">
        <f t="shared" si="11"/>
        <v>145.92816728254689</v>
      </c>
      <c r="X45" s="327">
        <f t="shared" si="11"/>
        <v>146.58948479249574</v>
      </c>
      <c r="Y45" s="327">
        <f t="shared" si="11"/>
        <v>146.42800028425242</v>
      </c>
      <c r="Z45" s="327">
        <f t="shared" si="11"/>
        <v>145.78206225127914</v>
      </c>
      <c r="AA45" s="327"/>
      <c r="AB45" s="327"/>
      <c r="AC45" s="327"/>
      <c r="AD45" s="327"/>
      <c r="AE45" s="327"/>
      <c r="AF45" s="327"/>
      <c r="AG45" s="327"/>
      <c r="AH45" s="327"/>
      <c r="AI45" s="327"/>
    </row>
    <row r="46" spans="1:35" s="83" customFormat="1" x14ac:dyDescent="0.35">
      <c r="A46" s="33" t="s">
        <v>383</v>
      </c>
      <c r="B46" s="33" t="s">
        <v>382</v>
      </c>
      <c r="C46" s="367">
        <v>102.7</v>
      </c>
      <c r="D46" s="368">
        <f t="shared" ref="D46:I52" si="12">(D$4/C$4)*C46</f>
        <v>107.11977828311541</v>
      </c>
      <c r="E46" s="369">
        <f t="shared" si="12"/>
        <v>109.51358158044344</v>
      </c>
      <c r="F46" s="369">
        <f t="shared" si="12"/>
        <v>110.7980613985219</v>
      </c>
      <c r="G46" s="369">
        <f t="shared" si="12"/>
        <v>111.30017623649802</v>
      </c>
      <c r="H46" s="369">
        <f t="shared" si="12"/>
        <v>111.17756679931782</v>
      </c>
      <c r="I46" s="369">
        <f t="shared" si="12"/>
        <v>110.68712905059694</v>
      </c>
      <c r="J46" s="370"/>
      <c r="K46" s="33" t="s">
        <v>318</v>
      </c>
      <c r="L46" s="33" t="s">
        <v>319</v>
      </c>
      <c r="M46" s="33" t="s">
        <v>320</v>
      </c>
      <c r="N46" s="33">
        <v>0</v>
      </c>
      <c r="O46" s="33" t="s">
        <v>29</v>
      </c>
      <c r="P46" s="41" t="s">
        <v>29</v>
      </c>
      <c r="Q46" s="41" t="s">
        <v>29</v>
      </c>
      <c r="R46" s="79"/>
      <c r="T46" s="327"/>
      <c r="U46" s="327"/>
      <c r="V46" s="327"/>
      <c r="W46" s="327"/>
      <c r="X46" s="327"/>
      <c r="Y46" s="327"/>
      <c r="Z46" s="327"/>
      <c r="AA46" s="327"/>
      <c r="AB46" s="327"/>
      <c r="AC46" s="327"/>
      <c r="AD46" s="327"/>
      <c r="AE46" s="327"/>
      <c r="AF46" s="327"/>
      <c r="AG46" s="327"/>
      <c r="AH46" s="327"/>
      <c r="AI46" s="327"/>
    </row>
    <row r="47" spans="1:35" s="83" customFormat="1" x14ac:dyDescent="0.35">
      <c r="A47" s="14" t="s">
        <v>384</v>
      </c>
      <c r="B47" s="14" t="s">
        <v>382</v>
      </c>
      <c r="C47" s="367">
        <v>18.940000000000001</v>
      </c>
      <c r="D47" s="371">
        <f t="shared" si="12"/>
        <v>19.755098351335988</v>
      </c>
      <c r="E47" s="372">
        <f t="shared" si="12"/>
        <v>20.196565093803301</v>
      </c>
      <c r="F47" s="372">
        <f t="shared" si="12"/>
        <v>20.433449687322348</v>
      </c>
      <c r="G47" s="372">
        <f t="shared" si="12"/>
        <v>20.526050028425246</v>
      </c>
      <c r="H47" s="372">
        <f t="shared" si="12"/>
        <v>20.503438317225704</v>
      </c>
      <c r="I47" s="372">
        <f t="shared" si="12"/>
        <v>20.412991472427521</v>
      </c>
      <c r="J47" s="373"/>
      <c r="K47" s="14" t="s">
        <v>318</v>
      </c>
      <c r="L47" s="14" t="s">
        <v>319</v>
      </c>
      <c r="M47" s="14" t="s">
        <v>320</v>
      </c>
      <c r="N47" s="14">
        <v>0</v>
      </c>
      <c r="O47" s="14" t="s">
        <v>29</v>
      </c>
      <c r="P47" s="42" t="s">
        <v>29</v>
      </c>
      <c r="Q47" s="42" t="s">
        <v>29</v>
      </c>
      <c r="R47" s="80"/>
      <c r="T47" s="327"/>
      <c r="U47" s="327"/>
      <c r="V47" s="327"/>
      <c r="W47" s="327"/>
      <c r="X47" s="327"/>
      <c r="Y47" s="327"/>
      <c r="Z47" s="327"/>
      <c r="AA47" s="327"/>
      <c r="AB47" s="327"/>
      <c r="AC47" s="327"/>
      <c r="AD47" s="327"/>
      <c r="AE47" s="327"/>
      <c r="AF47" s="327"/>
      <c r="AG47" s="327"/>
      <c r="AH47" s="327"/>
      <c r="AI47" s="327"/>
    </row>
    <row r="48" spans="1:35" s="83" customFormat="1" x14ac:dyDescent="0.35">
      <c r="A48" s="33" t="s">
        <v>385</v>
      </c>
      <c r="B48" s="33" t="s">
        <v>382</v>
      </c>
      <c r="C48" s="367">
        <f>2.034+5.595</f>
        <v>7.6289999999999996</v>
      </c>
      <c r="D48" s="368">
        <f t="shared" si="12"/>
        <v>7.9573202387720299</v>
      </c>
      <c r="E48" s="369">
        <f t="shared" si="12"/>
        <v>8.1351422967595237</v>
      </c>
      <c r="F48" s="369">
        <f t="shared" si="12"/>
        <v>8.2305590108015938</v>
      </c>
      <c r="G48" s="369">
        <f t="shared" si="12"/>
        <v>8.2678582717453111</v>
      </c>
      <c r="H48" s="369">
        <f t="shared" si="12"/>
        <v>8.2587503126776607</v>
      </c>
      <c r="I48" s="369">
        <f t="shared" si="12"/>
        <v>8.2223184764070503</v>
      </c>
      <c r="J48" s="370"/>
      <c r="K48" s="33" t="s">
        <v>318</v>
      </c>
      <c r="L48" s="33" t="s">
        <v>319</v>
      </c>
      <c r="M48" s="33" t="s">
        <v>320</v>
      </c>
      <c r="N48" s="33">
        <v>0</v>
      </c>
      <c r="O48" s="33" t="s">
        <v>29</v>
      </c>
      <c r="P48" s="41" t="s">
        <v>29</v>
      </c>
      <c r="Q48" s="41" t="s">
        <v>29</v>
      </c>
      <c r="R48" s="79"/>
      <c r="T48" s="327"/>
      <c r="U48" s="327"/>
      <c r="V48" s="327"/>
      <c r="W48" s="327"/>
      <c r="X48" s="327"/>
      <c r="Y48" s="327"/>
      <c r="Z48" s="327"/>
      <c r="AA48" s="327"/>
      <c r="AB48" s="327"/>
      <c r="AC48" s="327"/>
      <c r="AD48" s="327"/>
      <c r="AE48" s="327"/>
      <c r="AF48" s="327"/>
      <c r="AG48" s="327"/>
      <c r="AH48" s="327"/>
      <c r="AI48" s="327"/>
    </row>
    <row r="49" spans="1:35" s="83" customFormat="1" x14ac:dyDescent="0.35">
      <c r="A49" s="14" t="s">
        <v>386</v>
      </c>
      <c r="B49" s="14" t="s">
        <v>387</v>
      </c>
      <c r="C49" s="367">
        <v>490</v>
      </c>
      <c r="D49" s="371">
        <f t="shared" si="12"/>
        <v>511.08754974417286</v>
      </c>
      <c r="E49" s="372">
        <f t="shared" si="12"/>
        <v>522.50881182490059</v>
      </c>
      <c r="F49" s="372">
        <f t="shared" si="12"/>
        <v>528.63729391699837</v>
      </c>
      <c r="G49" s="372">
        <f t="shared" si="12"/>
        <v>531.03297328027293</v>
      </c>
      <c r="H49" s="372">
        <f t="shared" si="12"/>
        <v>530.44798180784551</v>
      </c>
      <c r="I49" s="372">
        <f t="shared" si="12"/>
        <v>528.10801591813538</v>
      </c>
      <c r="J49" s="373"/>
      <c r="K49" s="14" t="s">
        <v>318</v>
      </c>
      <c r="L49" s="14" t="s">
        <v>319</v>
      </c>
      <c r="M49" s="14" t="s">
        <v>320</v>
      </c>
      <c r="N49" s="14">
        <v>0</v>
      </c>
      <c r="O49" s="14" t="s">
        <v>29</v>
      </c>
      <c r="P49" s="42" t="s">
        <v>29</v>
      </c>
      <c r="Q49" s="42" t="s">
        <v>29</v>
      </c>
      <c r="R49" s="80"/>
      <c r="T49" s="327"/>
      <c r="U49" s="327"/>
      <c r="V49" s="327"/>
      <c r="W49" s="327"/>
      <c r="X49" s="327"/>
      <c r="Y49" s="327"/>
      <c r="Z49" s="327"/>
      <c r="AA49" s="327"/>
      <c r="AB49" s="327"/>
      <c r="AC49" s="327"/>
      <c r="AD49" s="327"/>
      <c r="AE49" s="327"/>
      <c r="AF49" s="327"/>
      <c r="AG49" s="327"/>
      <c r="AH49" s="327"/>
      <c r="AI49" s="327"/>
    </row>
    <row r="50" spans="1:35" s="83" customFormat="1" x14ac:dyDescent="0.35">
      <c r="A50" s="33" t="s">
        <v>388</v>
      </c>
      <c r="B50" s="33" t="s">
        <v>387</v>
      </c>
      <c r="C50" s="367">
        <v>170</v>
      </c>
      <c r="D50" s="372">
        <f t="shared" si="12"/>
        <v>177.31608868675386</v>
      </c>
      <c r="E50" s="372">
        <f t="shared" si="12"/>
        <v>181.27856736782266</v>
      </c>
      <c r="F50" s="372">
        <f t="shared" si="12"/>
        <v>183.40477544059129</v>
      </c>
      <c r="G50" s="372">
        <f t="shared" si="12"/>
        <v>184.23592950540083</v>
      </c>
      <c r="H50" s="372">
        <f t="shared" si="12"/>
        <v>184.03297328027296</v>
      </c>
      <c r="I50" s="372">
        <f t="shared" si="12"/>
        <v>183.22114837976127</v>
      </c>
      <c r="J50" s="370"/>
      <c r="K50" s="33" t="s">
        <v>318</v>
      </c>
      <c r="L50" s="33" t="s">
        <v>319</v>
      </c>
      <c r="M50" s="33" t="s">
        <v>320</v>
      </c>
      <c r="N50" s="33">
        <v>0</v>
      </c>
      <c r="O50" s="33" t="s">
        <v>29</v>
      </c>
      <c r="P50" s="41" t="s">
        <v>29</v>
      </c>
      <c r="Q50" s="41" t="s">
        <v>29</v>
      </c>
      <c r="R50" s="79"/>
      <c r="T50" s="327"/>
      <c r="U50" s="327"/>
      <c r="V50" s="327"/>
      <c r="W50" s="327"/>
      <c r="X50" s="327"/>
      <c r="Y50" s="327"/>
      <c r="Z50" s="327"/>
      <c r="AA50" s="327"/>
      <c r="AB50" s="327"/>
      <c r="AC50" s="327"/>
      <c r="AD50" s="327"/>
      <c r="AE50" s="327"/>
      <c r="AF50" s="327"/>
      <c r="AG50" s="327"/>
      <c r="AH50" s="327"/>
      <c r="AI50" s="327"/>
    </row>
    <row r="51" spans="1:35" s="83" customFormat="1" x14ac:dyDescent="0.35">
      <c r="A51" s="33" t="s">
        <v>389</v>
      </c>
      <c r="B51" s="33" t="s">
        <v>387</v>
      </c>
      <c r="C51" s="367">
        <v>55</v>
      </c>
      <c r="D51" s="368">
        <f t="shared" si="12"/>
        <v>57.366969869243889</v>
      </c>
      <c r="E51" s="368">
        <f t="shared" si="12"/>
        <v>58.648948266060266</v>
      </c>
      <c r="F51" s="368">
        <f t="shared" si="12"/>
        <v>59.33683911313247</v>
      </c>
      <c r="G51" s="368">
        <f t="shared" si="12"/>
        <v>59.605741898806144</v>
      </c>
      <c r="H51" s="368">
        <f t="shared" si="12"/>
        <v>59.540079590676534</v>
      </c>
      <c r="I51" s="369">
        <f t="shared" si="12"/>
        <v>59.27743035815805</v>
      </c>
      <c r="J51" s="370"/>
      <c r="K51" s="33" t="s">
        <v>318</v>
      </c>
      <c r="L51" s="33" t="s">
        <v>319</v>
      </c>
      <c r="M51" s="33" t="s">
        <v>320</v>
      </c>
      <c r="N51" s="33">
        <v>0</v>
      </c>
      <c r="O51" s="33" t="s">
        <v>29</v>
      </c>
      <c r="P51" s="41" t="s">
        <v>29</v>
      </c>
      <c r="Q51" s="41" t="s">
        <v>29</v>
      </c>
      <c r="R51" s="79"/>
      <c r="T51" s="327"/>
      <c r="U51" s="327"/>
      <c r="V51" s="327"/>
      <c r="W51" s="327"/>
      <c r="X51" s="327"/>
      <c r="Y51" s="327"/>
      <c r="Z51" s="327"/>
      <c r="AA51" s="327"/>
      <c r="AB51" s="327"/>
      <c r="AC51" s="327"/>
      <c r="AD51" s="327"/>
      <c r="AE51" s="327"/>
      <c r="AF51" s="327"/>
      <c r="AG51" s="327"/>
      <c r="AH51" s="327"/>
      <c r="AI51" s="327"/>
    </row>
    <row r="52" spans="1:35" s="83" customFormat="1" x14ac:dyDescent="0.35">
      <c r="A52" s="33" t="s">
        <v>390</v>
      </c>
      <c r="B52" s="33" t="s">
        <v>317</v>
      </c>
      <c r="C52" s="367">
        <v>0.4</v>
      </c>
      <c r="D52" s="368">
        <f t="shared" si="12"/>
        <v>0.4172143263217738</v>
      </c>
      <c r="E52" s="369">
        <f t="shared" si="12"/>
        <v>0.42653780557134741</v>
      </c>
      <c r="F52" s="369">
        <f t="shared" si="12"/>
        <v>0.43154064809550885</v>
      </c>
      <c r="G52" s="369">
        <f t="shared" si="12"/>
        <v>0.43349630471859013</v>
      </c>
      <c r="H52" s="369">
        <f t="shared" si="12"/>
        <v>0.43301876065946571</v>
      </c>
      <c r="I52" s="369">
        <f t="shared" si="12"/>
        <v>0.43110858442296762</v>
      </c>
      <c r="J52" s="370"/>
      <c r="K52" s="33" t="s">
        <v>318</v>
      </c>
      <c r="L52" s="33" t="s">
        <v>319</v>
      </c>
      <c r="M52" s="33" t="s">
        <v>320</v>
      </c>
      <c r="N52" s="33">
        <v>0</v>
      </c>
      <c r="O52" s="33" t="s">
        <v>29</v>
      </c>
      <c r="P52" s="41" t="s">
        <v>29</v>
      </c>
      <c r="Q52" s="41" t="s">
        <v>29</v>
      </c>
      <c r="R52" s="79"/>
      <c r="T52" s="327"/>
      <c r="U52" s="327"/>
      <c r="V52" s="327"/>
      <c r="W52" s="327"/>
      <c r="X52" s="327"/>
      <c r="Y52" s="327"/>
      <c r="Z52" s="327"/>
      <c r="AA52" s="327"/>
      <c r="AB52" s="327"/>
      <c r="AC52" s="327"/>
      <c r="AD52" s="327"/>
      <c r="AE52" s="327"/>
      <c r="AF52" s="327"/>
      <c r="AG52" s="327"/>
      <c r="AH52" s="327"/>
      <c r="AI52" s="327"/>
    </row>
    <row r="53" spans="1:35" s="83" customFormat="1" x14ac:dyDescent="0.35">
      <c r="A53" s="14" t="s">
        <v>391</v>
      </c>
      <c r="B53" s="14" t="s">
        <v>387</v>
      </c>
      <c r="C53" s="373">
        <v>580</v>
      </c>
      <c r="D53" s="371">
        <f t="shared" ref="D53:D73" si="13">ROUND((C53+E53)/2,2)</f>
        <v>580</v>
      </c>
      <c r="E53" s="372">
        <f t="shared" ref="E53:E54" si="14">C53</f>
        <v>580</v>
      </c>
      <c r="F53" s="372">
        <f t="shared" ref="F53:F73" si="15">ROUND((E53+G53)/2,2)</f>
        <v>580</v>
      </c>
      <c r="G53" s="372">
        <f t="shared" ref="G53:G73" si="16">ROUND((E53+I53)/2,2)</f>
        <v>580</v>
      </c>
      <c r="H53" s="372">
        <f t="shared" ref="H53:H73" si="17">ROUND((G53+I53)/2,2)</f>
        <v>580</v>
      </c>
      <c r="I53" s="372">
        <f t="shared" ref="I53:I54" si="18">E53</f>
        <v>580</v>
      </c>
      <c r="J53" s="373"/>
      <c r="K53" s="14" t="s">
        <v>318</v>
      </c>
      <c r="L53" s="14" t="s">
        <v>319</v>
      </c>
      <c r="M53" s="14" t="s">
        <v>320</v>
      </c>
      <c r="N53" s="14">
        <v>0</v>
      </c>
      <c r="O53" s="14" t="s">
        <v>29</v>
      </c>
      <c r="P53" s="42" t="s">
        <v>29</v>
      </c>
      <c r="Q53" s="42" t="s">
        <v>29</v>
      </c>
      <c r="R53" s="80"/>
      <c r="T53" s="327"/>
      <c r="U53" s="327"/>
      <c r="V53" s="327"/>
      <c r="W53" s="327"/>
      <c r="X53" s="327"/>
      <c r="Y53" s="327"/>
      <c r="Z53" s="327"/>
      <c r="AA53" s="327"/>
      <c r="AB53" s="327"/>
      <c r="AC53" s="327"/>
      <c r="AD53" s="327"/>
      <c r="AE53" s="327"/>
      <c r="AF53" s="327"/>
      <c r="AG53" s="327"/>
      <c r="AH53" s="327"/>
      <c r="AI53" s="327"/>
    </row>
    <row r="54" spans="1:35" s="83" customFormat="1" x14ac:dyDescent="0.35">
      <c r="A54" s="14" t="s">
        <v>392</v>
      </c>
      <c r="B54" s="14" t="s">
        <v>387</v>
      </c>
      <c r="C54" s="373">
        <v>110</v>
      </c>
      <c r="D54" s="372">
        <f t="shared" si="13"/>
        <v>110</v>
      </c>
      <c r="E54" s="372">
        <f t="shared" si="14"/>
        <v>110</v>
      </c>
      <c r="F54" s="372">
        <f t="shared" si="15"/>
        <v>110</v>
      </c>
      <c r="G54" s="372">
        <f t="shared" si="16"/>
        <v>110</v>
      </c>
      <c r="H54" s="372">
        <f t="shared" si="17"/>
        <v>110</v>
      </c>
      <c r="I54" s="372">
        <f t="shared" si="18"/>
        <v>110</v>
      </c>
      <c r="J54" s="373"/>
      <c r="K54" s="14" t="s">
        <v>318</v>
      </c>
      <c r="L54" s="14" t="s">
        <v>319</v>
      </c>
      <c r="M54" s="14" t="s">
        <v>320</v>
      </c>
      <c r="N54" s="14">
        <v>0</v>
      </c>
      <c r="O54" s="14" t="s">
        <v>29</v>
      </c>
      <c r="P54" s="42" t="s">
        <v>29</v>
      </c>
      <c r="Q54" s="42" t="s">
        <v>29</v>
      </c>
      <c r="R54" s="80"/>
      <c r="T54" s="327"/>
      <c r="U54" s="327"/>
      <c r="V54" s="327"/>
      <c r="W54" s="327"/>
      <c r="X54" s="327"/>
      <c r="Y54" s="327"/>
      <c r="Z54" s="327"/>
      <c r="AA54" s="327"/>
      <c r="AB54" s="327"/>
      <c r="AC54" s="327"/>
      <c r="AD54" s="327"/>
      <c r="AE54" s="327"/>
      <c r="AF54" s="327"/>
      <c r="AG54" s="327"/>
      <c r="AH54" s="327"/>
      <c r="AI54" s="327"/>
    </row>
    <row r="55" spans="1:35" s="83" customFormat="1" x14ac:dyDescent="0.35">
      <c r="A55" s="33" t="s">
        <v>393</v>
      </c>
      <c r="B55" s="33" t="s">
        <v>394</v>
      </c>
      <c r="C55" s="370">
        <v>0.4</v>
      </c>
      <c r="D55" s="370">
        <f t="shared" si="13"/>
        <v>0.35</v>
      </c>
      <c r="E55" s="370">
        <v>0.29899999999999999</v>
      </c>
      <c r="F55" s="370">
        <f t="shared" si="15"/>
        <v>0.3</v>
      </c>
      <c r="G55" s="370">
        <f>ROUND((E55+I55)/2,2)</f>
        <v>0.3</v>
      </c>
      <c r="H55" s="370">
        <f t="shared" si="17"/>
        <v>0.3</v>
      </c>
      <c r="I55" s="370">
        <v>0.30299999999999999</v>
      </c>
      <c r="J55" s="370"/>
      <c r="K55" s="33" t="s">
        <v>318</v>
      </c>
      <c r="L55" s="33" t="s">
        <v>319</v>
      </c>
      <c r="M55" s="33" t="s">
        <v>320</v>
      </c>
      <c r="N55" s="33">
        <v>0</v>
      </c>
      <c r="O55" s="33" t="s">
        <v>29</v>
      </c>
      <c r="P55" s="41" t="s">
        <v>29</v>
      </c>
      <c r="Q55" s="41" t="s">
        <v>29</v>
      </c>
      <c r="R55" s="79"/>
      <c r="T55" s="327"/>
      <c r="U55" s="327"/>
      <c r="V55" s="327"/>
      <c r="W55" s="327"/>
      <c r="X55" s="327"/>
      <c r="Y55" s="327"/>
      <c r="Z55" s="327"/>
      <c r="AA55" s="327"/>
      <c r="AB55" s="327"/>
      <c r="AC55" s="327"/>
      <c r="AD55" s="327"/>
      <c r="AE55" s="327"/>
      <c r="AF55" s="327"/>
      <c r="AG55" s="327"/>
      <c r="AH55" s="327"/>
      <c r="AI55" s="327"/>
    </row>
    <row r="56" spans="1:35" s="83" customFormat="1" x14ac:dyDescent="0.35">
      <c r="A56" s="33" t="s">
        <v>395</v>
      </c>
      <c r="B56" s="33" t="s">
        <v>394</v>
      </c>
      <c r="C56" s="370">
        <v>0.3</v>
      </c>
      <c r="D56" s="370">
        <f t="shared" si="13"/>
        <v>0.34</v>
      </c>
      <c r="E56" s="370">
        <v>0.38800000000000001</v>
      </c>
      <c r="F56" s="370">
        <f t="shared" si="15"/>
        <v>0.37</v>
      </c>
      <c r="G56" s="370">
        <f>ROUND((E56+I56)/2,2)</f>
        <v>0.35</v>
      </c>
      <c r="H56" s="370">
        <f t="shared" si="17"/>
        <v>0.34</v>
      </c>
      <c r="I56" s="370">
        <v>0.32100000000000001</v>
      </c>
      <c r="J56" s="370"/>
      <c r="K56" s="33" t="s">
        <v>318</v>
      </c>
      <c r="L56" s="33" t="s">
        <v>319</v>
      </c>
      <c r="M56" s="33" t="s">
        <v>320</v>
      </c>
      <c r="N56" s="33">
        <v>0</v>
      </c>
      <c r="O56" s="33" t="s">
        <v>29</v>
      </c>
      <c r="P56" s="41" t="s">
        <v>29</v>
      </c>
      <c r="Q56" s="41" t="s">
        <v>29</v>
      </c>
      <c r="R56" s="79"/>
      <c r="T56" s="327"/>
      <c r="U56" s="327"/>
      <c r="V56" s="327"/>
      <c r="W56" s="327"/>
      <c r="X56" s="327"/>
      <c r="Y56" s="327"/>
      <c r="Z56" s="327"/>
      <c r="AA56" s="327"/>
      <c r="AB56" s="327"/>
      <c r="AC56" s="327"/>
      <c r="AD56" s="327"/>
      <c r="AE56" s="327"/>
      <c r="AF56" s="327"/>
      <c r="AG56" s="327"/>
      <c r="AH56" s="327"/>
      <c r="AI56" s="327"/>
    </row>
    <row r="57" spans="1:35" s="83" customFormat="1" x14ac:dyDescent="0.35">
      <c r="A57" s="14" t="s">
        <v>396</v>
      </c>
      <c r="B57" s="14" t="s">
        <v>394</v>
      </c>
      <c r="C57" s="373">
        <v>0.3</v>
      </c>
      <c r="D57" s="373">
        <f t="shared" si="13"/>
        <v>0.26</v>
      </c>
      <c r="E57" s="373">
        <v>0.21299999999999999</v>
      </c>
      <c r="F57" s="373">
        <f t="shared" si="15"/>
        <v>0.2</v>
      </c>
      <c r="G57" s="373">
        <f t="shared" ref="G57" si="19">ROUND((E57+I57)/2,2)</f>
        <v>0.19</v>
      </c>
      <c r="H57" s="373">
        <f t="shared" si="17"/>
        <v>0.18</v>
      </c>
      <c r="I57" s="373">
        <v>0.16600000000000001</v>
      </c>
      <c r="J57" s="373"/>
      <c r="K57" s="14" t="s">
        <v>318</v>
      </c>
      <c r="L57" s="14" t="s">
        <v>319</v>
      </c>
      <c r="M57" s="14" t="s">
        <v>320</v>
      </c>
      <c r="N57" s="14">
        <v>0</v>
      </c>
      <c r="O57" s="14" t="s">
        <v>29</v>
      </c>
      <c r="P57" s="42" t="s">
        <v>29</v>
      </c>
      <c r="Q57" s="42" t="s">
        <v>29</v>
      </c>
      <c r="R57" s="80"/>
      <c r="T57" s="327"/>
      <c r="U57" s="327"/>
      <c r="V57" s="327"/>
      <c r="W57" s="327"/>
      <c r="X57" s="327"/>
      <c r="Y57" s="327"/>
      <c r="Z57" s="327"/>
      <c r="AA57" s="327"/>
      <c r="AB57" s="327"/>
      <c r="AC57" s="327"/>
      <c r="AD57" s="327"/>
      <c r="AE57" s="327"/>
      <c r="AF57" s="327"/>
      <c r="AG57" s="327"/>
      <c r="AH57" s="327"/>
      <c r="AI57" s="327"/>
    </row>
    <row r="58" spans="1:35" s="83" customFormat="1" x14ac:dyDescent="0.35">
      <c r="A58" s="14" t="s">
        <v>397</v>
      </c>
      <c r="B58" s="14" t="s">
        <v>394</v>
      </c>
      <c r="C58" s="373">
        <v>12.6</v>
      </c>
      <c r="D58" s="373">
        <f t="shared" si="13"/>
        <v>10.24</v>
      </c>
      <c r="E58" s="373">
        <v>7.87</v>
      </c>
      <c r="F58" s="373">
        <f t="shared" si="15"/>
        <v>7.43</v>
      </c>
      <c r="G58" s="373">
        <f>ROUND((E58+I58)/2,2)</f>
        <v>6.99</v>
      </c>
      <c r="H58" s="373">
        <f t="shared" si="17"/>
        <v>6.55</v>
      </c>
      <c r="I58" s="373">
        <v>6.11</v>
      </c>
      <c r="J58" s="373"/>
      <c r="K58" s="14" t="s">
        <v>318</v>
      </c>
      <c r="L58" s="14" t="s">
        <v>319</v>
      </c>
      <c r="M58" s="14" t="s">
        <v>320</v>
      </c>
      <c r="N58" s="14">
        <v>0</v>
      </c>
      <c r="O58" s="14" t="s">
        <v>29</v>
      </c>
      <c r="P58" s="42" t="s">
        <v>29</v>
      </c>
      <c r="Q58" s="42" t="s">
        <v>29</v>
      </c>
      <c r="R58" s="80"/>
      <c r="T58" s="327"/>
      <c r="U58" s="327"/>
      <c r="V58" s="327"/>
      <c r="W58" s="327"/>
      <c r="X58" s="327"/>
      <c r="Y58" s="327"/>
      <c r="Z58" s="327"/>
      <c r="AA58" s="327"/>
      <c r="AB58" s="327"/>
      <c r="AC58" s="327"/>
      <c r="AD58" s="327"/>
      <c r="AE58" s="327"/>
      <c r="AF58" s="327"/>
      <c r="AG58" s="327"/>
      <c r="AH58" s="327"/>
      <c r="AI58" s="327"/>
    </row>
    <row r="59" spans="1:35" s="83" customFormat="1" x14ac:dyDescent="0.35">
      <c r="A59" s="33" t="s">
        <v>398</v>
      </c>
      <c r="B59" s="33" t="s">
        <v>394</v>
      </c>
      <c r="C59" s="370">
        <v>4.5</v>
      </c>
      <c r="D59" s="370">
        <f t="shared" si="13"/>
        <v>4.03</v>
      </c>
      <c r="E59" s="370">
        <v>3.56</v>
      </c>
      <c r="F59" s="370">
        <f t="shared" si="15"/>
        <v>3.32</v>
      </c>
      <c r="G59" s="370">
        <f>ROUND((E59+I59)/2,2)</f>
        <v>3.07</v>
      </c>
      <c r="H59" s="370">
        <f t="shared" si="17"/>
        <v>2.83</v>
      </c>
      <c r="I59" s="370">
        <v>2.58</v>
      </c>
      <c r="J59" s="370"/>
      <c r="K59" s="33" t="s">
        <v>318</v>
      </c>
      <c r="L59" s="33" t="s">
        <v>319</v>
      </c>
      <c r="M59" s="33" t="s">
        <v>320</v>
      </c>
      <c r="N59" s="33">
        <v>0</v>
      </c>
      <c r="O59" s="33" t="s">
        <v>29</v>
      </c>
      <c r="P59" s="41" t="s">
        <v>29</v>
      </c>
      <c r="Q59" s="41" t="s">
        <v>29</v>
      </c>
      <c r="R59" s="79"/>
      <c r="T59" s="327"/>
      <c r="U59" s="327"/>
      <c r="V59" s="327"/>
      <c r="W59" s="327"/>
      <c r="X59" s="327"/>
      <c r="Y59" s="327"/>
      <c r="Z59" s="327"/>
      <c r="AA59" s="327"/>
      <c r="AB59" s="327"/>
      <c r="AC59" s="327"/>
      <c r="AD59" s="327"/>
      <c r="AE59" s="327"/>
      <c r="AF59" s="327"/>
      <c r="AG59" s="327"/>
      <c r="AH59" s="327"/>
      <c r="AI59" s="327"/>
    </row>
    <row r="60" spans="1:35" s="83" customFormat="1" x14ac:dyDescent="0.35">
      <c r="A60" s="33" t="s">
        <v>399</v>
      </c>
      <c r="B60" s="33" t="s">
        <v>394</v>
      </c>
      <c r="C60" s="370">
        <v>0.9</v>
      </c>
      <c r="D60" s="370">
        <f t="shared" si="13"/>
        <v>0.85</v>
      </c>
      <c r="E60" s="370">
        <v>0.80200000000000005</v>
      </c>
      <c r="F60" s="370">
        <f t="shared" si="15"/>
        <v>0.75</v>
      </c>
      <c r="G60" s="370">
        <f t="shared" ref="G60" si="20">ROUND((E60+I60)/2,2)</f>
        <v>0.7</v>
      </c>
      <c r="H60" s="370">
        <f t="shared" si="17"/>
        <v>0.65</v>
      </c>
      <c r="I60" s="370">
        <v>0.60199999999999998</v>
      </c>
      <c r="J60" s="370"/>
      <c r="K60" s="33" t="s">
        <v>318</v>
      </c>
      <c r="L60" s="33" t="s">
        <v>319</v>
      </c>
      <c r="M60" s="33" t="s">
        <v>320</v>
      </c>
      <c r="N60" s="33">
        <v>0</v>
      </c>
      <c r="O60" s="33" t="s">
        <v>29</v>
      </c>
      <c r="P60" s="41" t="s">
        <v>29</v>
      </c>
      <c r="Q60" s="41" t="s">
        <v>29</v>
      </c>
      <c r="R60" s="79"/>
      <c r="T60" s="327"/>
      <c r="U60" s="327"/>
      <c r="V60" s="327"/>
      <c r="W60" s="327"/>
      <c r="X60" s="327"/>
      <c r="Y60" s="327"/>
      <c r="Z60" s="327"/>
      <c r="AA60" s="327"/>
      <c r="AB60" s="327"/>
      <c r="AC60" s="327"/>
      <c r="AD60" s="327"/>
      <c r="AE60" s="327"/>
      <c r="AF60" s="327"/>
      <c r="AG60" s="327"/>
      <c r="AH60" s="327"/>
      <c r="AI60" s="327"/>
    </row>
    <row r="61" spans="1:35" s="83" customFormat="1" x14ac:dyDescent="0.35">
      <c r="A61" s="14" t="s">
        <v>400</v>
      </c>
      <c r="B61" s="14" t="s">
        <v>394</v>
      </c>
      <c r="C61" s="373">
        <v>0.9</v>
      </c>
      <c r="D61" s="373">
        <f t="shared" si="13"/>
        <v>0.78</v>
      </c>
      <c r="E61" s="373">
        <v>0.66900000000000004</v>
      </c>
      <c r="F61" s="373">
        <f t="shared" si="15"/>
        <v>0.67</v>
      </c>
      <c r="G61" s="373">
        <f>ROUND((E61+I61)/2,2)</f>
        <v>0.68</v>
      </c>
      <c r="H61" s="373">
        <f t="shared" si="17"/>
        <v>0.69</v>
      </c>
      <c r="I61" s="373">
        <v>0.69599999999999995</v>
      </c>
      <c r="J61" s="373"/>
      <c r="K61" s="14" t="s">
        <v>318</v>
      </c>
      <c r="L61" s="14" t="s">
        <v>319</v>
      </c>
      <c r="M61" s="14" t="s">
        <v>320</v>
      </c>
      <c r="N61" s="14">
        <v>0</v>
      </c>
      <c r="O61" s="14" t="s">
        <v>29</v>
      </c>
      <c r="P61" s="42" t="s">
        <v>29</v>
      </c>
      <c r="Q61" s="42" t="s">
        <v>29</v>
      </c>
      <c r="R61" s="80"/>
      <c r="T61" s="327"/>
      <c r="U61" s="327"/>
      <c r="V61" s="327"/>
      <c r="W61" s="327"/>
      <c r="X61" s="327"/>
      <c r="Y61" s="327"/>
      <c r="Z61" s="327"/>
      <c r="AA61" s="327"/>
      <c r="AB61" s="327"/>
      <c r="AC61" s="327"/>
      <c r="AD61" s="327"/>
      <c r="AE61" s="327"/>
      <c r="AF61" s="327"/>
      <c r="AG61" s="327"/>
      <c r="AH61" s="327"/>
      <c r="AI61" s="327"/>
    </row>
    <row r="62" spans="1:35" s="83" customFormat="1" x14ac:dyDescent="0.35">
      <c r="A62" s="33" t="s">
        <v>401</v>
      </c>
      <c r="B62" s="33" t="s">
        <v>394</v>
      </c>
      <c r="C62" s="370">
        <v>2.6</v>
      </c>
      <c r="D62" s="370">
        <f t="shared" si="13"/>
        <v>2.62</v>
      </c>
      <c r="E62" s="370">
        <v>2.64</v>
      </c>
      <c r="F62" s="370">
        <f t="shared" si="15"/>
        <v>2.3199999999999998</v>
      </c>
      <c r="G62" s="370">
        <f>ROUND((E62+I62)/2,2)</f>
        <v>2</v>
      </c>
      <c r="H62" s="370">
        <f t="shared" si="17"/>
        <v>1.68</v>
      </c>
      <c r="I62" s="370">
        <v>1.35</v>
      </c>
      <c r="J62" s="370"/>
      <c r="K62" s="33" t="s">
        <v>318</v>
      </c>
      <c r="L62" s="33" t="s">
        <v>319</v>
      </c>
      <c r="M62" s="33" t="s">
        <v>320</v>
      </c>
      <c r="N62" s="33">
        <v>0</v>
      </c>
      <c r="O62" s="33" t="s">
        <v>29</v>
      </c>
      <c r="P62" s="41" t="s">
        <v>29</v>
      </c>
      <c r="Q62" s="41" t="s">
        <v>29</v>
      </c>
      <c r="R62" s="79"/>
      <c r="T62" s="327"/>
      <c r="U62" s="327"/>
      <c r="V62" s="327"/>
      <c r="W62" s="327"/>
      <c r="X62" s="327"/>
      <c r="Y62" s="327"/>
      <c r="Z62" s="327"/>
      <c r="AA62" s="327"/>
      <c r="AB62" s="327"/>
      <c r="AC62" s="327"/>
      <c r="AD62" s="327"/>
      <c r="AE62" s="327"/>
      <c r="AF62" s="327"/>
      <c r="AG62" s="327"/>
      <c r="AH62" s="327"/>
      <c r="AI62" s="327"/>
    </row>
    <row r="63" spans="1:35" s="83" customFormat="1" x14ac:dyDescent="0.35">
      <c r="A63" s="33" t="s">
        <v>402</v>
      </c>
      <c r="B63" s="33" t="s">
        <v>394</v>
      </c>
      <c r="C63" s="370">
        <v>1</v>
      </c>
      <c r="D63" s="370">
        <f t="shared" si="13"/>
        <v>0.69</v>
      </c>
      <c r="E63" s="370">
        <v>0.38100000000000001</v>
      </c>
      <c r="F63" s="370">
        <f t="shared" si="15"/>
        <v>0.38</v>
      </c>
      <c r="G63" s="370">
        <f>ROUND((E63+I63)/2,2)</f>
        <v>0.37</v>
      </c>
      <c r="H63" s="370">
        <f t="shared" si="17"/>
        <v>0.36</v>
      </c>
      <c r="I63" s="370">
        <v>0.35899999999999999</v>
      </c>
      <c r="J63" s="370"/>
      <c r="K63" s="33" t="s">
        <v>318</v>
      </c>
      <c r="L63" s="33" t="s">
        <v>319</v>
      </c>
      <c r="M63" s="33" t="s">
        <v>320</v>
      </c>
      <c r="N63" s="33">
        <v>0</v>
      </c>
      <c r="O63" s="33" t="s">
        <v>29</v>
      </c>
      <c r="P63" s="41" t="s">
        <v>29</v>
      </c>
      <c r="Q63" s="41" t="s">
        <v>29</v>
      </c>
      <c r="R63" s="79"/>
      <c r="T63" s="327"/>
      <c r="U63" s="327"/>
      <c r="V63" s="327"/>
      <c r="W63" s="327"/>
      <c r="X63" s="327"/>
      <c r="Y63" s="327"/>
      <c r="Z63" s="327"/>
      <c r="AA63" s="327"/>
      <c r="AB63" s="327"/>
      <c r="AC63" s="327"/>
      <c r="AD63" s="327"/>
      <c r="AE63" s="327"/>
      <c r="AF63" s="327"/>
      <c r="AG63" s="327"/>
      <c r="AH63" s="327"/>
      <c r="AI63" s="327"/>
    </row>
    <row r="64" spans="1:35" s="83" customFormat="1" x14ac:dyDescent="0.35">
      <c r="A64" s="14" t="s">
        <v>403</v>
      </c>
      <c r="B64" s="14" t="s">
        <v>394</v>
      </c>
      <c r="C64" s="373">
        <v>1.5</v>
      </c>
      <c r="D64" s="373">
        <f t="shared" si="13"/>
        <v>1.1299999999999999</v>
      </c>
      <c r="E64" s="373">
        <v>0.76700000000000002</v>
      </c>
      <c r="F64" s="373">
        <f t="shared" si="15"/>
        <v>0.71</v>
      </c>
      <c r="G64" s="373">
        <f>ROUND((E64+I64)/2,2)</f>
        <v>0.65</v>
      </c>
      <c r="H64" s="373">
        <f t="shared" si="17"/>
        <v>0.6</v>
      </c>
      <c r="I64" s="373">
        <v>0.54100000000000004</v>
      </c>
      <c r="J64" s="373"/>
      <c r="K64" s="14" t="s">
        <v>318</v>
      </c>
      <c r="L64" s="14" t="s">
        <v>319</v>
      </c>
      <c r="M64" s="14" t="s">
        <v>320</v>
      </c>
      <c r="N64" s="14">
        <v>0</v>
      </c>
      <c r="O64" s="14" t="s">
        <v>29</v>
      </c>
      <c r="P64" s="42" t="s">
        <v>29</v>
      </c>
      <c r="Q64" s="42" t="s">
        <v>29</v>
      </c>
      <c r="R64" s="80"/>
      <c r="T64" s="327"/>
      <c r="U64" s="327"/>
      <c r="V64" s="327"/>
      <c r="W64" s="327"/>
      <c r="X64" s="327"/>
      <c r="Y64" s="327"/>
      <c r="Z64" s="327"/>
      <c r="AA64" s="327"/>
      <c r="AB64" s="327"/>
      <c r="AC64" s="327"/>
      <c r="AD64" s="327"/>
      <c r="AE64" s="327"/>
      <c r="AF64" s="327"/>
      <c r="AG64" s="327"/>
      <c r="AH64" s="327"/>
      <c r="AI64" s="327"/>
    </row>
    <row r="65" spans="1:35" s="83" customFormat="1" x14ac:dyDescent="0.35">
      <c r="A65" s="14" t="s">
        <v>404</v>
      </c>
      <c r="B65" s="14" t="s">
        <v>394</v>
      </c>
      <c r="C65" s="373">
        <v>0.08</v>
      </c>
      <c r="D65" s="373">
        <f t="shared" si="13"/>
        <v>7.0000000000000007E-2</v>
      </c>
      <c r="E65" s="373">
        <v>0.06</v>
      </c>
      <c r="F65" s="373">
        <f t="shared" si="15"/>
        <v>0.05</v>
      </c>
      <c r="G65" s="373">
        <f t="shared" ref="G65:G67" si="21">ROUND((E65+I65)/2,2)</f>
        <v>0.04</v>
      </c>
      <c r="H65" s="373">
        <f t="shared" si="17"/>
        <v>0.03</v>
      </c>
      <c r="I65" s="373">
        <v>1.0999999999999999E-2</v>
      </c>
      <c r="J65" s="373"/>
      <c r="K65" s="14" t="s">
        <v>318</v>
      </c>
      <c r="L65" s="14" t="s">
        <v>319</v>
      </c>
      <c r="M65" s="14" t="s">
        <v>320</v>
      </c>
      <c r="N65" s="14">
        <v>0</v>
      </c>
      <c r="O65" s="14" t="s">
        <v>29</v>
      </c>
      <c r="P65" s="42" t="s">
        <v>29</v>
      </c>
      <c r="Q65" s="42" t="s">
        <v>29</v>
      </c>
      <c r="R65" s="80"/>
      <c r="T65" s="327"/>
      <c r="U65" s="327"/>
      <c r="V65" s="327"/>
      <c r="W65" s="327"/>
      <c r="X65" s="327"/>
      <c r="Y65" s="327"/>
      <c r="Z65" s="327"/>
      <c r="AA65" s="327"/>
      <c r="AB65" s="327"/>
      <c r="AC65" s="327"/>
      <c r="AD65" s="327"/>
      <c r="AE65" s="327"/>
      <c r="AF65" s="327"/>
      <c r="AG65" s="327"/>
      <c r="AH65" s="327"/>
      <c r="AI65" s="327"/>
    </row>
    <row r="66" spans="1:35" s="83" customFormat="1" x14ac:dyDescent="0.35">
      <c r="A66" s="14" t="s">
        <v>405</v>
      </c>
      <c r="B66" s="14" t="s">
        <v>394</v>
      </c>
      <c r="C66" s="373">
        <v>1.1000000000000001</v>
      </c>
      <c r="D66" s="373">
        <f t="shared" si="13"/>
        <v>0.64</v>
      </c>
      <c r="E66" s="373">
        <v>0.17499999999999999</v>
      </c>
      <c r="F66" s="373">
        <f t="shared" si="15"/>
        <v>0.15</v>
      </c>
      <c r="G66" s="373">
        <f t="shared" si="21"/>
        <v>0.13</v>
      </c>
      <c r="H66" s="373">
        <f t="shared" si="17"/>
        <v>0.11</v>
      </c>
      <c r="I66" s="373">
        <v>8.4000000000000005E-2</v>
      </c>
      <c r="J66" s="373"/>
      <c r="K66" s="14" t="s">
        <v>318</v>
      </c>
      <c r="L66" s="14" t="s">
        <v>319</v>
      </c>
      <c r="M66" s="14" t="s">
        <v>320</v>
      </c>
      <c r="N66" s="14">
        <v>0</v>
      </c>
      <c r="O66" s="14" t="s">
        <v>29</v>
      </c>
      <c r="P66" s="42" t="s">
        <v>29</v>
      </c>
      <c r="Q66" s="42" t="s">
        <v>29</v>
      </c>
      <c r="R66" s="80"/>
      <c r="T66" s="327"/>
      <c r="U66" s="327"/>
      <c r="V66" s="327"/>
      <c r="W66" s="327"/>
      <c r="X66" s="327"/>
      <c r="Y66" s="327"/>
      <c r="Z66" s="327"/>
      <c r="AA66" s="327"/>
      <c r="AB66" s="327"/>
      <c r="AC66" s="327"/>
      <c r="AD66" s="327"/>
      <c r="AE66" s="327"/>
      <c r="AF66" s="327"/>
      <c r="AG66" s="327"/>
      <c r="AH66" s="327"/>
      <c r="AI66" s="327"/>
    </row>
    <row r="67" spans="1:35" s="83" customFormat="1" x14ac:dyDescent="0.35">
      <c r="A67" s="33" t="s">
        <v>406</v>
      </c>
      <c r="B67" s="33" t="s">
        <v>394</v>
      </c>
      <c r="C67" s="370">
        <v>0.4</v>
      </c>
      <c r="D67" s="370">
        <f t="shared" si="13"/>
        <v>0.26</v>
      </c>
      <c r="E67" s="370">
        <v>0.11</v>
      </c>
      <c r="F67" s="370">
        <f t="shared" si="15"/>
        <v>0.09</v>
      </c>
      <c r="G67" s="370">
        <f t="shared" si="21"/>
        <v>0.06</v>
      </c>
      <c r="H67" s="370">
        <f t="shared" si="17"/>
        <v>0.03</v>
      </c>
      <c r="I67" s="370">
        <v>0</v>
      </c>
      <c r="J67" s="370"/>
      <c r="K67" s="33" t="s">
        <v>318</v>
      </c>
      <c r="L67" s="33" t="s">
        <v>319</v>
      </c>
      <c r="M67" s="33" t="s">
        <v>320</v>
      </c>
      <c r="N67" s="33">
        <v>0</v>
      </c>
      <c r="O67" s="33" t="s">
        <v>29</v>
      </c>
      <c r="P67" s="41" t="s">
        <v>29</v>
      </c>
      <c r="Q67" s="41" t="s">
        <v>29</v>
      </c>
      <c r="R67" s="79"/>
      <c r="T67" s="327"/>
      <c r="U67" s="327"/>
      <c r="V67" s="327"/>
      <c r="W67" s="327"/>
      <c r="X67" s="327"/>
      <c r="Y67" s="327"/>
      <c r="Z67" s="327"/>
      <c r="AA67" s="327"/>
      <c r="AB67" s="327"/>
      <c r="AC67" s="327"/>
      <c r="AD67" s="327"/>
      <c r="AE67" s="327"/>
      <c r="AF67" s="327"/>
      <c r="AG67" s="327"/>
      <c r="AH67" s="327"/>
      <c r="AI67" s="327"/>
    </row>
    <row r="68" spans="1:35" s="83" customFormat="1" x14ac:dyDescent="0.35">
      <c r="A68" s="14" t="s">
        <v>407</v>
      </c>
      <c r="B68" s="14" t="s">
        <v>394</v>
      </c>
      <c r="C68" s="373">
        <v>2.5</v>
      </c>
      <c r="D68" s="373">
        <f t="shared" si="13"/>
        <v>3.08</v>
      </c>
      <c r="E68" s="373">
        <v>3.66</v>
      </c>
      <c r="F68" s="373">
        <f t="shared" si="15"/>
        <v>3.41</v>
      </c>
      <c r="G68" s="373">
        <f>ROUND((E68+I68)/2,2)</f>
        <v>3.16</v>
      </c>
      <c r="H68" s="373">
        <f t="shared" si="17"/>
        <v>2.91</v>
      </c>
      <c r="I68" s="373">
        <v>2.66</v>
      </c>
      <c r="J68" s="373"/>
      <c r="K68" s="14" t="s">
        <v>318</v>
      </c>
      <c r="L68" s="14" t="s">
        <v>319</v>
      </c>
      <c r="M68" s="14" t="s">
        <v>320</v>
      </c>
      <c r="N68" s="14">
        <v>0</v>
      </c>
      <c r="O68" s="14" t="s">
        <v>29</v>
      </c>
      <c r="P68" s="42" t="s">
        <v>29</v>
      </c>
      <c r="Q68" s="42" t="s">
        <v>29</v>
      </c>
      <c r="R68" s="80"/>
      <c r="T68" s="327"/>
      <c r="U68" s="327"/>
      <c r="V68" s="327"/>
      <c r="W68" s="327"/>
      <c r="X68" s="327"/>
      <c r="Y68" s="327"/>
      <c r="Z68" s="327"/>
      <c r="AA68" s="327"/>
      <c r="AB68" s="327"/>
      <c r="AC68" s="327"/>
      <c r="AD68" s="327"/>
      <c r="AE68" s="327"/>
      <c r="AF68" s="327"/>
      <c r="AG68" s="327"/>
      <c r="AH68" s="327"/>
      <c r="AI68" s="327"/>
    </row>
    <row r="69" spans="1:35" x14ac:dyDescent="0.35">
      <c r="A69" s="14" t="s">
        <v>408</v>
      </c>
      <c r="B69" s="14" t="s">
        <v>317</v>
      </c>
      <c r="C69" s="367">
        <v>1198</v>
      </c>
      <c r="D69" s="373">
        <f t="shared" si="13"/>
        <v>1198</v>
      </c>
      <c r="E69" s="375">
        <f t="shared" ref="E69:E72" si="22">C69</f>
        <v>1198</v>
      </c>
      <c r="F69" s="373">
        <f t="shared" si="15"/>
        <v>898.5</v>
      </c>
      <c r="G69" s="373">
        <f t="shared" si="16"/>
        <v>599</v>
      </c>
      <c r="H69" s="373">
        <f t="shared" si="17"/>
        <v>299.5</v>
      </c>
      <c r="I69" s="373">
        <v>0</v>
      </c>
      <c r="J69" s="373"/>
      <c r="K69" s="14" t="s">
        <v>318</v>
      </c>
      <c r="L69" s="14" t="s">
        <v>319</v>
      </c>
      <c r="M69" s="14" t="s">
        <v>409</v>
      </c>
      <c r="N69" s="14">
        <v>0</v>
      </c>
      <c r="O69" s="14" t="s">
        <v>29</v>
      </c>
      <c r="P69" s="42">
        <v>5.6599999999999998E-2</v>
      </c>
      <c r="Q69" s="42">
        <v>0</v>
      </c>
      <c r="R69" s="80"/>
      <c r="T69" s="327"/>
      <c r="U69" s="327"/>
      <c r="V69" s="327"/>
      <c r="W69" s="327"/>
      <c r="X69" s="327"/>
      <c r="Y69" s="327"/>
      <c r="Z69" s="327"/>
      <c r="AA69" s="327"/>
      <c r="AB69" s="327"/>
      <c r="AC69" s="327"/>
      <c r="AD69" s="327"/>
      <c r="AE69" s="327"/>
      <c r="AF69" s="327"/>
      <c r="AG69" s="327"/>
      <c r="AH69" s="327"/>
      <c r="AI69" s="327"/>
    </row>
    <row r="70" spans="1:35" x14ac:dyDescent="0.35">
      <c r="A70" s="33" t="s">
        <v>410</v>
      </c>
      <c r="B70" s="33" t="s">
        <v>317</v>
      </c>
      <c r="C70" s="367">
        <v>556</v>
      </c>
      <c r="D70" s="370">
        <f t="shared" si="13"/>
        <v>556</v>
      </c>
      <c r="E70" s="375">
        <f t="shared" si="22"/>
        <v>556</v>
      </c>
      <c r="F70" s="373">
        <f t="shared" ref="F70:F72" si="23">ROUND((E70+G70)/2,2)</f>
        <v>451.75</v>
      </c>
      <c r="G70" s="373">
        <f t="shared" ref="G70:G72" si="24">ROUND((E70+I70)/2,2)</f>
        <v>347.5</v>
      </c>
      <c r="H70" s="373">
        <f t="shared" ref="H70:H72" si="25">ROUND((G70+I70)/2,2)</f>
        <v>243.25</v>
      </c>
      <c r="I70" s="396">
        <f>E70*0.25</f>
        <v>139</v>
      </c>
      <c r="J70" s="370"/>
      <c r="K70" s="33" t="s">
        <v>318</v>
      </c>
      <c r="L70" s="33" t="s">
        <v>319</v>
      </c>
      <c r="M70" s="14" t="s">
        <v>409</v>
      </c>
      <c r="N70" s="33">
        <v>0</v>
      </c>
      <c r="O70" s="33" t="s">
        <v>29</v>
      </c>
      <c r="P70" s="41">
        <v>7.0999999999999994E-2</v>
      </c>
      <c r="Q70" s="41">
        <v>0</v>
      </c>
      <c r="R70" s="79" t="s">
        <v>411</v>
      </c>
      <c r="T70" s="327"/>
      <c r="U70" s="327"/>
      <c r="V70" s="327"/>
      <c r="W70" s="327"/>
      <c r="X70" s="327"/>
      <c r="Y70" s="327"/>
      <c r="Z70" s="327"/>
      <c r="AA70" s="327"/>
      <c r="AB70" s="327"/>
      <c r="AC70" s="327"/>
      <c r="AD70" s="327"/>
      <c r="AE70" s="327"/>
      <c r="AF70" s="327"/>
      <c r="AG70" s="327"/>
      <c r="AH70" s="327"/>
      <c r="AI70" s="327"/>
    </row>
    <row r="71" spans="1:35" x14ac:dyDescent="0.35">
      <c r="A71" s="14" t="s">
        <v>412</v>
      </c>
      <c r="B71" s="14" t="s">
        <v>317</v>
      </c>
      <c r="C71" s="367">
        <v>846</v>
      </c>
      <c r="D71" s="373">
        <f t="shared" si="13"/>
        <v>846</v>
      </c>
      <c r="E71" s="375">
        <f t="shared" si="22"/>
        <v>846</v>
      </c>
      <c r="F71" s="373">
        <f t="shared" si="23"/>
        <v>687.38</v>
      </c>
      <c r="G71" s="373">
        <f t="shared" si="24"/>
        <v>528.75</v>
      </c>
      <c r="H71" s="373">
        <f t="shared" si="25"/>
        <v>370.13</v>
      </c>
      <c r="I71" s="396">
        <f>E71*0.25</f>
        <v>211.5</v>
      </c>
      <c r="J71" s="373"/>
      <c r="K71" s="14" t="s">
        <v>318</v>
      </c>
      <c r="L71" s="14" t="s">
        <v>319</v>
      </c>
      <c r="M71" s="14" t="s">
        <v>409</v>
      </c>
      <c r="N71" s="14">
        <v>0</v>
      </c>
      <c r="O71" s="14" t="s">
        <v>29</v>
      </c>
      <c r="P71" s="42">
        <v>7.2999999999999995E-2</v>
      </c>
      <c r="Q71" s="42">
        <v>0</v>
      </c>
      <c r="R71" s="80" t="s">
        <v>411</v>
      </c>
      <c r="T71" s="327"/>
      <c r="U71" s="327"/>
      <c r="V71" s="327"/>
      <c r="W71" s="327"/>
      <c r="X71" s="327"/>
      <c r="Y71" s="327"/>
      <c r="Z71" s="327"/>
      <c r="AA71" s="327"/>
      <c r="AB71" s="327"/>
      <c r="AC71" s="327"/>
      <c r="AD71" s="327"/>
      <c r="AE71" s="327"/>
      <c r="AF71" s="327"/>
      <c r="AG71" s="327"/>
      <c r="AH71" s="327"/>
      <c r="AI71" s="327"/>
    </row>
    <row r="72" spans="1:35" x14ac:dyDescent="0.35">
      <c r="A72" s="33" t="s">
        <v>413</v>
      </c>
      <c r="B72" s="33" t="s">
        <v>317</v>
      </c>
      <c r="C72" s="367">
        <v>353</v>
      </c>
      <c r="D72" s="370">
        <f t="shared" si="13"/>
        <v>353</v>
      </c>
      <c r="E72" s="375">
        <f t="shared" si="22"/>
        <v>353</v>
      </c>
      <c r="F72" s="373">
        <f t="shared" si="23"/>
        <v>286.82</v>
      </c>
      <c r="G72" s="373">
        <f t="shared" si="24"/>
        <v>220.63</v>
      </c>
      <c r="H72" s="373">
        <f t="shared" si="25"/>
        <v>154.44</v>
      </c>
      <c r="I72" s="396">
        <f>E72*0.25</f>
        <v>88.25</v>
      </c>
      <c r="J72" s="370"/>
      <c r="K72" s="33" t="s">
        <v>318</v>
      </c>
      <c r="L72" s="33" t="s">
        <v>319</v>
      </c>
      <c r="M72" s="14" t="s">
        <v>409</v>
      </c>
      <c r="N72" s="33">
        <v>0</v>
      </c>
      <c r="O72" s="33" t="s">
        <v>29</v>
      </c>
      <c r="P72" s="41">
        <v>7.1999999999999995E-2</v>
      </c>
      <c r="Q72" s="41">
        <v>0</v>
      </c>
      <c r="R72" s="79" t="s">
        <v>411</v>
      </c>
      <c r="T72" s="327"/>
      <c r="U72" s="327"/>
      <c r="V72" s="327"/>
      <c r="W72" s="327"/>
      <c r="X72" s="327"/>
      <c r="Y72" s="327"/>
      <c r="Z72" s="327"/>
      <c r="AA72" s="327"/>
      <c r="AB72" s="327"/>
      <c r="AC72" s="327"/>
      <c r="AD72" s="327"/>
      <c r="AE72" s="327"/>
      <c r="AF72" s="327"/>
      <c r="AG72" s="327"/>
      <c r="AH72" s="327"/>
      <c r="AI72" s="327"/>
    </row>
    <row r="73" spans="1:35" x14ac:dyDescent="0.35">
      <c r="A73" s="14" t="s">
        <v>414</v>
      </c>
      <c r="B73" s="14" t="s">
        <v>317</v>
      </c>
      <c r="C73" s="373">
        <v>4260</v>
      </c>
      <c r="D73" s="373">
        <f t="shared" si="13"/>
        <v>4560</v>
      </c>
      <c r="E73" s="373">
        <v>4860</v>
      </c>
      <c r="F73" s="373">
        <f t="shared" si="15"/>
        <v>5163.75</v>
      </c>
      <c r="G73" s="373">
        <f t="shared" si="16"/>
        <v>5467.5</v>
      </c>
      <c r="H73" s="373">
        <f t="shared" si="17"/>
        <v>5771.25</v>
      </c>
      <c r="I73" s="373">
        <v>6075</v>
      </c>
      <c r="J73" s="373"/>
      <c r="K73" s="14" t="s">
        <v>318</v>
      </c>
      <c r="L73" s="14" t="s">
        <v>319</v>
      </c>
      <c r="M73" s="14" t="s">
        <v>409</v>
      </c>
      <c r="N73" s="14">
        <v>0</v>
      </c>
      <c r="O73" s="14" t="s">
        <v>29</v>
      </c>
      <c r="P73" s="42" t="s">
        <v>29</v>
      </c>
      <c r="Q73" s="42" t="s">
        <v>29</v>
      </c>
      <c r="R73" s="80" t="s">
        <v>415</v>
      </c>
      <c r="T73" s="327"/>
      <c r="U73" s="327"/>
      <c r="V73" s="327"/>
      <c r="W73" s="327"/>
      <c r="X73" s="327"/>
      <c r="Y73" s="327"/>
      <c r="Z73" s="327"/>
      <c r="AA73" s="327"/>
      <c r="AB73" s="327"/>
      <c r="AC73" s="327"/>
      <c r="AD73" s="327"/>
      <c r="AE73" s="327"/>
      <c r="AF73" s="327"/>
      <c r="AG73" s="327"/>
      <c r="AH73" s="327"/>
      <c r="AI73" s="327"/>
    </row>
    <row r="74" spans="1:35" x14ac:dyDescent="0.35">
      <c r="A74" s="212" t="s">
        <v>2017</v>
      </c>
      <c r="B74" s="212" t="s">
        <v>2018</v>
      </c>
      <c r="C74" s="212">
        <v>31.2</v>
      </c>
      <c r="D74" s="212">
        <v>33.799999999999997</v>
      </c>
      <c r="E74" s="212">
        <f>D74</f>
        <v>33.799999999999997</v>
      </c>
      <c r="F74" s="212">
        <f t="shared" ref="F74:I75" si="26">E74</f>
        <v>33.799999999999997</v>
      </c>
      <c r="G74" s="212">
        <f t="shared" si="26"/>
        <v>33.799999999999997</v>
      </c>
      <c r="H74" s="212">
        <f t="shared" si="26"/>
        <v>33.799999999999997</v>
      </c>
      <c r="I74" s="212">
        <f t="shared" si="26"/>
        <v>33.799999999999997</v>
      </c>
      <c r="J74" s="14"/>
      <c r="K74" s="33" t="s">
        <v>318</v>
      </c>
      <c r="L74" s="212" t="s">
        <v>319</v>
      </c>
      <c r="M74" s="212" t="s">
        <v>320</v>
      </c>
      <c r="N74" s="33">
        <v>0</v>
      </c>
      <c r="O74" s="33" t="s">
        <v>29</v>
      </c>
      <c r="P74" s="41" t="s">
        <v>29</v>
      </c>
      <c r="Q74" s="41" t="s">
        <v>29</v>
      </c>
      <c r="R74" s="79" t="s">
        <v>2019</v>
      </c>
      <c r="S74" s="83"/>
    </row>
    <row r="75" spans="1:35" x14ac:dyDescent="0.35">
      <c r="A75" s="212" t="s">
        <v>2020</v>
      </c>
      <c r="B75" s="212" t="s">
        <v>2021</v>
      </c>
      <c r="C75" s="212">
        <v>0</v>
      </c>
      <c r="D75" s="212">
        <f>C75</f>
        <v>0</v>
      </c>
      <c r="E75" s="212">
        <f t="shared" ref="E75" si="27">D75</f>
        <v>0</v>
      </c>
      <c r="F75" s="212">
        <f t="shared" si="26"/>
        <v>0</v>
      </c>
      <c r="G75" s="212">
        <f t="shared" si="26"/>
        <v>0</v>
      </c>
      <c r="H75" s="212">
        <f t="shared" si="26"/>
        <v>0</v>
      </c>
      <c r="I75" s="212">
        <f t="shared" si="26"/>
        <v>0</v>
      </c>
      <c r="J75" s="14"/>
      <c r="K75" s="33" t="s">
        <v>318</v>
      </c>
      <c r="L75" s="212" t="s">
        <v>319</v>
      </c>
      <c r="M75" s="212" t="s">
        <v>320</v>
      </c>
      <c r="N75" s="33">
        <v>0</v>
      </c>
      <c r="O75" s="33" t="s">
        <v>29</v>
      </c>
      <c r="P75" s="41" t="s">
        <v>29</v>
      </c>
      <c r="Q75" s="41" t="s">
        <v>29</v>
      </c>
      <c r="R75" s="79"/>
      <c r="S75" s="83"/>
    </row>
    <row r="76" spans="1:35" x14ac:dyDescent="0.35">
      <c r="A76" s="212" t="s">
        <v>2022</v>
      </c>
      <c r="B76" s="212" t="s">
        <v>2023</v>
      </c>
      <c r="C76" s="212">
        <v>0</v>
      </c>
      <c r="D76" s="212">
        <v>0</v>
      </c>
      <c r="E76" s="212">
        <v>0</v>
      </c>
      <c r="F76" s="212">
        <v>0</v>
      </c>
      <c r="G76" s="212">
        <v>0</v>
      </c>
      <c r="H76" s="212">
        <v>0</v>
      </c>
      <c r="I76" s="212">
        <v>0</v>
      </c>
      <c r="J76" s="14"/>
      <c r="K76" s="33" t="s">
        <v>318</v>
      </c>
      <c r="L76" s="33" t="s">
        <v>418</v>
      </c>
      <c r="M76" s="212" t="s">
        <v>320</v>
      </c>
      <c r="N76" s="33">
        <v>0</v>
      </c>
      <c r="O76" s="212" t="s">
        <v>1990</v>
      </c>
      <c r="P76" s="41" t="s">
        <v>29</v>
      </c>
      <c r="Q76" s="41" t="s">
        <v>29</v>
      </c>
      <c r="R76" s="79"/>
      <c r="S76" s="83">
        <v>1</v>
      </c>
    </row>
    <row r="77" spans="1:35" x14ac:dyDescent="0.35">
      <c r="A77" s="1" t="s">
        <v>2024</v>
      </c>
      <c r="B77" s="49" t="s">
        <v>2025</v>
      </c>
      <c r="C77" s="212">
        <v>0</v>
      </c>
      <c r="D77" s="212">
        <v>0</v>
      </c>
      <c r="E77" s="212">
        <v>0</v>
      </c>
      <c r="F77" s="212">
        <v>0</v>
      </c>
      <c r="G77" s="212">
        <v>0</v>
      </c>
      <c r="H77" s="212">
        <v>0</v>
      </c>
      <c r="I77" s="212">
        <v>0</v>
      </c>
      <c r="J77" s="14"/>
      <c r="K77" s="33" t="s">
        <v>318</v>
      </c>
      <c r="L77" s="33" t="s">
        <v>418</v>
      </c>
      <c r="M77" s="212" t="s">
        <v>320</v>
      </c>
      <c r="N77" s="33">
        <v>0</v>
      </c>
      <c r="O77" s="33" t="s">
        <v>419</v>
      </c>
      <c r="P77" s="41" t="s">
        <v>29</v>
      </c>
      <c r="Q77" s="41" t="s">
        <v>29</v>
      </c>
      <c r="R77" s="79"/>
      <c r="S77" s="83">
        <v>1</v>
      </c>
    </row>
    <row r="78" spans="1:35" x14ac:dyDescent="0.35">
      <c r="A78" s="1" t="s">
        <v>2026</v>
      </c>
      <c r="B78" s="49" t="s">
        <v>2027</v>
      </c>
      <c r="C78" s="212">
        <v>0</v>
      </c>
      <c r="D78" s="212">
        <v>0</v>
      </c>
      <c r="E78" s="212">
        <v>0</v>
      </c>
      <c r="F78" s="212">
        <v>0</v>
      </c>
      <c r="G78" s="212">
        <v>0</v>
      </c>
      <c r="H78" s="212">
        <v>0</v>
      </c>
      <c r="I78" s="212">
        <v>0</v>
      </c>
      <c r="J78" s="14"/>
      <c r="K78" s="33" t="s">
        <v>318</v>
      </c>
      <c r="L78" s="33" t="s">
        <v>418</v>
      </c>
      <c r="M78" s="212" t="s">
        <v>320</v>
      </c>
      <c r="N78" s="33">
        <v>0</v>
      </c>
      <c r="O78" s="33" t="s">
        <v>419</v>
      </c>
      <c r="P78" s="41" t="s">
        <v>29</v>
      </c>
      <c r="Q78" s="41" t="s">
        <v>29</v>
      </c>
      <c r="R78" s="79"/>
      <c r="S78" s="83">
        <v>1</v>
      </c>
    </row>
    <row r="79" spans="1:35" x14ac:dyDescent="0.35">
      <c r="A79" s="1" t="s">
        <v>2028</v>
      </c>
      <c r="B79" s="49" t="s">
        <v>2029</v>
      </c>
      <c r="C79" s="212">
        <v>0</v>
      </c>
      <c r="D79" s="212">
        <v>0</v>
      </c>
      <c r="E79" s="212">
        <v>0</v>
      </c>
      <c r="F79" s="212">
        <v>0</v>
      </c>
      <c r="G79" s="212">
        <v>0</v>
      </c>
      <c r="H79" s="212">
        <v>0</v>
      </c>
      <c r="I79" s="212">
        <v>0</v>
      </c>
      <c r="J79" s="14"/>
      <c r="K79" s="33" t="s">
        <v>318</v>
      </c>
      <c r="L79" s="33" t="s">
        <v>418</v>
      </c>
      <c r="M79" s="212" t="s">
        <v>320</v>
      </c>
      <c r="N79" s="33">
        <v>0</v>
      </c>
      <c r="O79" s="33" t="s">
        <v>419</v>
      </c>
      <c r="P79" s="41" t="s">
        <v>29</v>
      </c>
      <c r="Q79" s="41" t="s">
        <v>29</v>
      </c>
      <c r="R79" s="79"/>
      <c r="S79" s="83">
        <v>1</v>
      </c>
    </row>
    <row r="80" spans="1:35" x14ac:dyDescent="0.35">
      <c r="A80" s="212" t="s">
        <v>2030</v>
      </c>
      <c r="B80" s="357" t="s">
        <v>2031</v>
      </c>
      <c r="C80" s="1">
        <v>0</v>
      </c>
      <c r="D80" s="1">
        <v>0</v>
      </c>
      <c r="E80" s="1">
        <v>0</v>
      </c>
      <c r="F80" s="1">
        <v>0</v>
      </c>
      <c r="G80" s="1">
        <v>0</v>
      </c>
      <c r="H80" s="1">
        <v>0</v>
      </c>
      <c r="I80" s="1">
        <v>0</v>
      </c>
      <c r="J80" s="14"/>
      <c r="K80" s="33" t="s">
        <v>318</v>
      </c>
      <c r="L80" s="33" t="s">
        <v>418</v>
      </c>
      <c r="M80" s="212" t="s">
        <v>320</v>
      </c>
      <c r="N80" s="33">
        <v>0</v>
      </c>
      <c r="O80" s="212" t="s">
        <v>1990</v>
      </c>
      <c r="P80" s="41" t="s">
        <v>29</v>
      </c>
      <c r="Q80" s="41" t="s">
        <v>29</v>
      </c>
      <c r="R80" s="79"/>
      <c r="S80" s="83">
        <v>1</v>
      </c>
    </row>
    <row r="81" spans="1:35" x14ac:dyDescent="0.35">
      <c r="A81" s="212" t="s">
        <v>2032</v>
      </c>
      <c r="B81" s="357" t="s">
        <v>2033</v>
      </c>
      <c r="C81" s="1">
        <v>0</v>
      </c>
      <c r="D81" s="1">
        <v>0</v>
      </c>
      <c r="E81" s="1">
        <v>0</v>
      </c>
      <c r="F81" s="1">
        <v>0</v>
      </c>
      <c r="G81" s="1">
        <v>0</v>
      </c>
      <c r="H81" s="1">
        <v>0</v>
      </c>
      <c r="I81" s="1">
        <v>0</v>
      </c>
      <c r="J81" s="14"/>
      <c r="K81" s="33" t="s">
        <v>318</v>
      </c>
      <c r="L81" s="33" t="s">
        <v>418</v>
      </c>
      <c r="M81" s="212" t="s">
        <v>320</v>
      </c>
      <c r="N81" s="33">
        <v>0</v>
      </c>
      <c r="O81" s="33" t="s">
        <v>419</v>
      </c>
      <c r="P81" s="41" t="s">
        <v>29</v>
      </c>
      <c r="Q81" s="41" t="s">
        <v>29</v>
      </c>
      <c r="R81" s="79"/>
      <c r="S81" s="83">
        <v>1</v>
      </c>
    </row>
    <row r="82" spans="1:35" x14ac:dyDescent="0.35">
      <c r="A82" s="212" t="s">
        <v>416</v>
      </c>
      <c r="B82" s="357" t="s">
        <v>417</v>
      </c>
      <c r="C82" s="376">
        <v>0</v>
      </c>
      <c r="D82" s="376">
        <v>0</v>
      </c>
      <c r="E82" s="376">
        <v>0</v>
      </c>
      <c r="F82" s="376">
        <v>0</v>
      </c>
      <c r="G82" s="376">
        <v>0</v>
      </c>
      <c r="H82" s="376">
        <v>0</v>
      </c>
      <c r="I82" s="376">
        <v>0</v>
      </c>
      <c r="J82" s="373"/>
      <c r="K82" s="33" t="s">
        <v>318</v>
      </c>
      <c r="L82" s="33" t="s">
        <v>418</v>
      </c>
      <c r="M82" s="212" t="s">
        <v>320</v>
      </c>
      <c r="N82" s="33">
        <v>0</v>
      </c>
      <c r="O82" s="33" t="s">
        <v>419</v>
      </c>
      <c r="P82" s="41" t="s">
        <v>29</v>
      </c>
      <c r="Q82" s="41" t="s">
        <v>29</v>
      </c>
      <c r="R82" s="79"/>
      <c r="S82" s="83">
        <v>1</v>
      </c>
      <c r="U82" s="327"/>
    </row>
    <row r="83" spans="1:35" x14ac:dyDescent="0.35">
      <c r="A83" s="212" t="s">
        <v>420</v>
      </c>
      <c r="B83" s="357" t="s">
        <v>421</v>
      </c>
      <c r="C83" s="376">
        <v>0</v>
      </c>
      <c r="D83" s="376">
        <v>0</v>
      </c>
      <c r="E83" s="376">
        <v>0</v>
      </c>
      <c r="F83" s="376">
        <v>0</v>
      </c>
      <c r="G83" s="376">
        <v>0</v>
      </c>
      <c r="H83" s="376">
        <v>0</v>
      </c>
      <c r="I83" s="376">
        <v>0</v>
      </c>
      <c r="J83" s="373"/>
      <c r="K83" s="33" t="s">
        <v>318</v>
      </c>
      <c r="L83" s="33" t="s">
        <v>418</v>
      </c>
      <c r="M83" s="212" t="s">
        <v>320</v>
      </c>
      <c r="N83" s="33">
        <v>0</v>
      </c>
      <c r="O83" s="33" t="s">
        <v>419</v>
      </c>
      <c r="P83" s="41" t="s">
        <v>29</v>
      </c>
      <c r="Q83" s="41" t="s">
        <v>29</v>
      </c>
      <c r="R83" s="79"/>
      <c r="S83" s="83">
        <v>1</v>
      </c>
      <c r="U83" s="327"/>
    </row>
    <row r="84" spans="1:35" x14ac:dyDescent="0.35">
      <c r="A84" s="212" t="s">
        <v>2034</v>
      </c>
      <c r="B84" s="357" t="s">
        <v>2021</v>
      </c>
      <c r="C84" s="1">
        <v>0</v>
      </c>
      <c r="D84" s="1">
        <v>0</v>
      </c>
      <c r="E84" s="1">
        <v>0</v>
      </c>
      <c r="F84" s="1">
        <v>0</v>
      </c>
      <c r="G84" s="1">
        <v>0</v>
      </c>
      <c r="H84" s="1">
        <v>0</v>
      </c>
      <c r="I84" s="1">
        <v>0</v>
      </c>
      <c r="J84" s="14"/>
      <c r="K84" s="33" t="s">
        <v>318</v>
      </c>
      <c r="L84" s="33" t="s">
        <v>418</v>
      </c>
      <c r="M84" s="212" t="s">
        <v>320</v>
      </c>
      <c r="N84" s="33">
        <v>0</v>
      </c>
      <c r="O84" s="33" t="s">
        <v>419</v>
      </c>
      <c r="P84" s="41" t="s">
        <v>29</v>
      </c>
      <c r="Q84" s="41" t="s">
        <v>29</v>
      </c>
      <c r="R84" s="79"/>
      <c r="S84" s="83">
        <v>1</v>
      </c>
    </row>
    <row r="85" spans="1:35" x14ac:dyDescent="0.35">
      <c r="A85" s="212" t="s">
        <v>2035</v>
      </c>
      <c r="B85" s="357" t="s">
        <v>2036</v>
      </c>
      <c r="C85" s="1">
        <v>0</v>
      </c>
      <c r="D85" s="1">
        <v>0</v>
      </c>
      <c r="E85" s="1">
        <v>0</v>
      </c>
      <c r="F85" s="1">
        <v>0</v>
      </c>
      <c r="G85" s="1">
        <v>0</v>
      </c>
      <c r="H85" s="1">
        <v>0</v>
      </c>
      <c r="I85" s="1">
        <v>0</v>
      </c>
      <c r="K85" s="33" t="s">
        <v>318</v>
      </c>
      <c r="L85" s="33" t="s">
        <v>418</v>
      </c>
      <c r="M85" s="212" t="s">
        <v>320</v>
      </c>
      <c r="N85" s="33">
        <v>0</v>
      </c>
      <c r="O85" s="33" t="s">
        <v>419</v>
      </c>
      <c r="P85" s="41" t="s">
        <v>29</v>
      </c>
      <c r="Q85" s="41" t="s">
        <v>29</v>
      </c>
      <c r="R85" s="79"/>
      <c r="S85" s="83">
        <v>1</v>
      </c>
    </row>
    <row r="86" spans="1:35" x14ac:dyDescent="0.35">
      <c r="A86" s="212" t="s">
        <v>2037</v>
      </c>
      <c r="B86" s="357" t="s">
        <v>368</v>
      </c>
      <c r="C86" s="1">
        <v>0</v>
      </c>
      <c r="D86" s="1">
        <v>0</v>
      </c>
      <c r="E86" s="1">
        <v>0</v>
      </c>
      <c r="F86" s="1">
        <v>0</v>
      </c>
      <c r="G86" s="1">
        <v>0</v>
      </c>
      <c r="H86" s="1">
        <v>0</v>
      </c>
      <c r="I86" s="1">
        <v>0</v>
      </c>
      <c r="K86" s="33" t="s">
        <v>318</v>
      </c>
      <c r="L86" s="33" t="s">
        <v>418</v>
      </c>
      <c r="M86" s="212" t="s">
        <v>320</v>
      </c>
      <c r="N86" s="33">
        <v>0</v>
      </c>
      <c r="O86" s="212" t="s">
        <v>1990</v>
      </c>
      <c r="P86" s="41" t="s">
        <v>29</v>
      </c>
      <c r="Q86" s="41" t="s">
        <v>29</v>
      </c>
      <c r="R86" s="79"/>
      <c r="S86" s="83">
        <v>1</v>
      </c>
    </row>
    <row r="87" spans="1:35" x14ac:dyDescent="0.35">
      <c r="A87" s="33" t="s">
        <v>422</v>
      </c>
      <c r="B87" s="33" t="s">
        <v>423</v>
      </c>
      <c r="C87" s="370">
        <v>0</v>
      </c>
      <c r="D87" s="370">
        <v>0</v>
      </c>
      <c r="E87" s="370">
        <v>0</v>
      </c>
      <c r="F87" s="370">
        <v>0</v>
      </c>
      <c r="G87" s="370">
        <v>0</v>
      </c>
      <c r="H87" s="370">
        <v>0</v>
      </c>
      <c r="I87" s="370">
        <v>0</v>
      </c>
      <c r="J87" s="370"/>
      <c r="K87" s="33" t="s">
        <v>318</v>
      </c>
      <c r="L87" s="33" t="s">
        <v>418</v>
      </c>
      <c r="M87" s="33" t="s">
        <v>320</v>
      </c>
      <c r="N87" s="33">
        <v>0</v>
      </c>
      <c r="O87" s="33" t="s">
        <v>419</v>
      </c>
      <c r="P87" s="41" t="s">
        <v>29</v>
      </c>
      <c r="Q87" s="41" t="s">
        <v>29</v>
      </c>
      <c r="R87" s="79"/>
      <c r="S87" s="83">
        <v>1</v>
      </c>
      <c r="U87" s="327"/>
      <c r="V87" s="327"/>
      <c r="W87" s="327"/>
      <c r="X87" s="327"/>
      <c r="Y87" s="327"/>
      <c r="Z87" s="327"/>
      <c r="AA87" s="327"/>
      <c r="AB87" s="327"/>
      <c r="AC87" s="327"/>
      <c r="AD87" s="327"/>
      <c r="AE87" s="327"/>
      <c r="AF87" s="327"/>
      <c r="AG87" s="327"/>
      <c r="AH87" s="327"/>
      <c r="AI87" s="327"/>
    </row>
    <row r="88" spans="1:35" x14ac:dyDescent="0.35">
      <c r="A88" s="14" t="s">
        <v>424</v>
      </c>
      <c r="B88" s="14" t="s">
        <v>425</v>
      </c>
      <c r="C88" s="373">
        <v>0</v>
      </c>
      <c r="D88" s="373">
        <v>0</v>
      </c>
      <c r="E88" s="373">
        <v>0</v>
      </c>
      <c r="F88" s="373">
        <v>0</v>
      </c>
      <c r="G88" s="373">
        <v>0</v>
      </c>
      <c r="H88" s="373">
        <v>0</v>
      </c>
      <c r="I88" s="373">
        <v>0</v>
      </c>
      <c r="J88" s="373"/>
      <c r="K88" s="14" t="s">
        <v>318</v>
      </c>
      <c r="L88" s="14" t="s">
        <v>418</v>
      </c>
      <c r="M88" s="14" t="s">
        <v>320</v>
      </c>
      <c r="N88" s="14">
        <v>0</v>
      </c>
      <c r="O88" s="212" t="s">
        <v>1990</v>
      </c>
      <c r="P88" s="42" t="s">
        <v>29</v>
      </c>
      <c r="Q88" s="42" t="s">
        <v>29</v>
      </c>
      <c r="R88" s="80"/>
      <c r="S88" s="83">
        <v>1</v>
      </c>
      <c r="U88" s="327"/>
      <c r="V88" s="327"/>
      <c r="W88" s="327"/>
      <c r="X88" s="327"/>
      <c r="Y88" s="327"/>
      <c r="Z88" s="327"/>
      <c r="AA88" s="327"/>
      <c r="AB88" s="327"/>
      <c r="AC88" s="327"/>
      <c r="AD88" s="327"/>
      <c r="AE88" s="327"/>
      <c r="AF88" s="327"/>
      <c r="AG88" s="327"/>
      <c r="AH88" s="327"/>
      <c r="AI88" s="327"/>
    </row>
    <row r="89" spans="1:35" x14ac:dyDescent="0.35">
      <c r="A89" s="33" t="s">
        <v>426</v>
      </c>
      <c r="B89" s="33" t="s">
        <v>340</v>
      </c>
      <c r="C89" s="370">
        <v>0</v>
      </c>
      <c r="D89" s="370">
        <v>0</v>
      </c>
      <c r="E89" s="370">
        <v>0</v>
      </c>
      <c r="F89" s="370">
        <v>0</v>
      </c>
      <c r="G89" s="370">
        <v>0</v>
      </c>
      <c r="H89" s="370">
        <v>0</v>
      </c>
      <c r="I89" s="370">
        <v>0</v>
      </c>
      <c r="J89" s="370"/>
      <c r="K89" s="33" t="s">
        <v>318</v>
      </c>
      <c r="L89" s="33" t="s">
        <v>418</v>
      </c>
      <c r="M89" s="33" t="s">
        <v>320</v>
      </c>
      <c r="N89" s="33">
        <v>0</v>
      </c>
      <c r="O89" s="33" t="s">
        <v>419</v>
      </c>
      <c r="P89" s="41" t="s">
        <v>29</v>
      </c>
      <c r="Q89" s="41" t="s">
        <v>29</v>
      </c>
      <c r="R89" s="79"/>
      <c r="S89" s="83">
        <v>1</v>
      </c>
      <c r="U89" s="327"/>
    </row>
    <row r="90" spans="1:35" x14ac:dyDescent="0.35">
      <c r="A90" s="14" t="s">
        <v>427</v>
      </c>
      <c r="B90" s="14" t="s">
        <v>342</v>
      </c>
      <c r="C90" s="373">
        <v>0</v>
      </c>
      <c r="D90" s="373">
        <v>0</v>
      </c>
      <c r="E90" s="373">
        <v>0</v>
      </c>
      <c r="F90" s="373">
        <v>0</v>
      </c>
      <c r="G90" s="373">
        <v>0</v>
      </c>
      <c r="H90" s="373">
        <v>0</v>
      </c>
      <c r="I90" s="373">
        <v>0</v>
      </c>
      <c r="J90" s="373"/>
      <c r="K90" s="14" t="s">
        <v>318</v>
      </c>
      <c r="L90" s="14" t="s">
        <v>418</v>
      </c>
      <c r="M90" s="14" t="s">
        <v>320</v>
      </c>
      <c r="N90" s="14">
        <v>0</v>
      </c>
      <c r="O90" s="14" t="s">
        <v>419</v>
      </c>
      <c r="P90" s="42" t="s">
        <v>29</v>
      </c>
      <c r="Q90" s="42" t="s">
        <v>29</v>
      </c>
      <c r="R90" s="80"/>
      <c r="S90" s="83">
        <v>1</v>
      </c>
      <c r="U90" s="327"/>
    </row>
    <row r="91" spans="1:35" x14ac:dyDescent="0.35">
      <c r="A91" s="33" t="s">
        <v>428</v>
      </c>
      <c r="B91" s="33" t="s">
        <v>356</v>
      </c>
      <c r="C91" s="370">
        <v>0</v>
      </c>
      <c r="D91" s="370">
        <v>0</v>
      </c>
      <c r="E91" s="370">
        <v>0</v>
      </c>
      <c r="F91" s="370">
        <v>0</v>
      </c>
      <c r="G91" s="370">
        <v>0</v>
      </c>
      <c r="H91" s="370">
        <v>0</v>
      </c>
      <c r="I91" s="370">
        <v>0</v>
      </c>
      <c r="J91" s="370"/>
      <c r="K91" s="33" t="s">
        <v>318</v>
      </c>
      <c r="L91" s="33" t="s">
        <v>418</v>
      </c>
      <c r="M91" s="33" t="s">
        <v>320</v>
      </c>
      <c r="N91" s="33">
        <v>0</v>
      </c>
      <c r="O91" s="33" t="s">
        <v>419</v>
      </c>
      <c r="P91" s="41" t="s">
        <v>29</v>
      </c>
      <c r="Q91" s="41" t="s">
        <v>29</v>
      </c>
      <c r="R91" s="79"/>
      <c r="S91" s="83">
        <v>1</v>
      </c>
      <c r="U91" s="327"/>
    </row>
    <row r="92" spans="1:35" x14ac:dyDescent="0.35">
      <c r="A92" s="14" t="s">
        <v>429</v>
      </c>
      <c r="B92" s="14" t="s">
        <v>364</v>
      </c>
      <c r="C92" s="373">
        <v>0</v>
      </c>
      <c r="D92" s="373">
        <v>0</v>
      </c>
      <c r="E92" s="373">
        <v>0</v>
      </c>
      <c r="F92" s="373">
        <v>0</v>
      </c>
      <c r="G92" s="373">
        <v>0</v>
      </c>
      <c r="H92" s="373">
        <v>0</v>
      </c>
      <c r="I92" s="373">
        <v>0</v>
      </c>
      <c r="J92" s="373"/>
      <c r="K92" s="14" t="s">
        <v>318</v>
      </c>
      <c r="L92" s="14" t="s">
        <v>418</v>
      </c>
      <c r="M92" s="14" t="s">
        <v>320</v>
      </c>
      <c r="N92" s="14">
        <v>0</v>
      </c>
      <c r="O92" s="14" t="s">
        <v>419</v>
      </c>
      <c r="P92" s="42" t="s">
        <v>29</v>
      </c>
      <c r="Q92" s="42" t="s">
        <v>29</v>
      </c>
      <c r="R92" s="80"/>
      <c r="S92" s="83">
        <v>1</v>
      </c>
      <c r="U92" s="327"/>
    </row>
    <row r="93" spans="1:35" x14ac:dyDescent="0.35">
      <c r="A93" s="33" t="s">
        <v>430</v>
      </c>
      <c r="B93" s="33" t="s">
        <v>431</v>
      </c>
      <c r="C93" s="370">
        <v>0</v>
      </c>
      <c r="D93" s="370">
        <v>0</v>
      </c>
      <c r="E93" s="370">
        <v>0</v>
      </c>
      <c r="F93" s="370">
        <v>0</v>
      </c>
      <c r="G93" s="370">
        <v>0</v>
      </c>
      <c r="H93" s="370">
        <v>0</v>
      </c>
      <c r="I93" s="370">
        <v>0</v>
      </c>
      <c r="J93" s="370"/>
      <c r="K93" s="33" t="s">
        <v>318</v>
      </c>
      <c r="L93" s="33" t="s">
        <v>418</v>
      </c>
      <c r="M93" s="33" t="s">
        <v>320</v>
      </c>
      <c r="N93" s="33">
        <v>0</v>
      </c>
      <c r="O93" s="33" t="s">
        <v>419</v>
      </c>
      <c r="P93" s="41" t="s">
        <v>29</v>
      </c>
      <c r="Q93" s="41" t="s">
        <v>29</v>
      </c>
      <c r="R93" s="79"/>
      <c r="S93" s="83">
        <v>1</v>
      </c>
      <c r="U93" s="327"/>
    </row>
    <row r="94" spans="1:35" x14ac:dyDescent="0.35">
      <c r="A94" s="14" t="s">
        <v>432</v>
      </c>
      <c r="B94" s="14" t="s">
        <v>433</v>
      </c>
      <c r="C94" s="373">
        <v>0</v>
      </c>
      <c r="D94" s="373">
        <v>0</v>
      </c>
      <c r="E94" s="373">
        <v>0</v>
      </c>
      <c r="F94" s="373">
        <v>0</v>
      </c>
      <c r="G94" s="373">
        <v>0</v>
      </c>
      <c r="H94" s="373">
        <v>0</v>
      </c>
      <c r="I94" s="373">
        <v>0</v>
      </c>
      <c r="J94" s="373"/>
      <c r="K94" s="14" t="s">
        <v>318</v>
      </c>
      <c r="L94" s="14" t="s">
        <v>418</v>
      </c>
      <c r="M94" s="14" t="s">
        <v>320</v>
      </c>
      <c r="N94" s="14">
        <v>0</v>
      </c>
      <c r="O94" s="14" t="s">
        <v>419</v>
      </c>
      <c r="P94" s="42" t="s">
        <v>29</v>
      </c>
      <c r="Q94" s="42" t="s">
        <v>29</v>
      </c>
      <c r="R94" s="80"/>
      <c r="S94" s="83">
        <v>1</v>
      </c>
      <c r="U94" s="327"/>
    </row>
    <row r="95" spans="1:35" x14ac:dyDescent="0.35">
      <c r="A95" s="33" t="s">
        <v>434</v>
      </c>
      <c r="B95" s="33" t="s">
        <v>435</v>
      </c>
      <c r="C95" s="370">
        <v>0</v>
      </c>
      <c r="D95" s="370">
        <v>0</v>
      </c>
      <c r="E95" s="370">
        <v>0</v>
      </c>
      <c r="F95" s="370">
        <v>0</v>
      </c>
      <c r="G95" s="370">
        <v>0</v>
      </c>
      <c r="H95" s="370">
        <v>0</v>
      </c>
      <c r="I95" s="370">
        <v>0</v>
      </c>
      <c r="J95" s="370"/>
      <c r="K95" s="33" t="s">
        <v>318</v>
      </c>
      <c r="L95" s="33" t="s">
        <v>418</v>
      </c>
      <c r="M95" s="33" t="s">
        <v>320</v>
      </c>
      <c r="N95" s="33">
        <v>0</v>
      </c>
      <c r="O95" s="33" t="s">
        <v>419</v>
      </c>
      <c r="P95" s="41" t="s">
        <v>29</v>
      </c>
      <c r="Q95" s="41" t="s">
        <v>29</v>
      </c>
      <c r="R95" s="79"/>
      <c r="S95" s="83">
        <v>1</v>
      </c>
      <c r="U95" s="327"/>
    </row>
    <row r="96" spans="1:35" x14ac:dyDescent="0.35">
      <c r="A96" s="14" t="s">
        <v>436</v>
      </c>
      <c r="B96" s="14" t="s">
        <v>362</v>
      </c>
      <c r="C96" s="373">
        <v>0</v>
      </c>
      <c r="D96" s="373">
        <v>0</v>
      </c>
      <c r="E96" s="373">
        <v>0</v>
      </c>
      <c r="F96" s="373">
        <v>0</v>
      </c>
      <c r="G96" s="373">
        <v>0</v>
      </c>
      <c r="H96" s="373">
        <v>0</v>
      </c>
      <c r="I96" s="373">
        <v>0</v>
      </c>
      <c r="J96" s="373"/>
      <c r="K96" s="14" t="s">
        <v>318</v>
      </c>
      <c r="L96" s="14" t="s">
        <v>418</v>
      </c>
      <c r="M96" s="14" t="s">
        <v>320</v>
      </c>
      <c r="N96" s="14">
        <v>0</v>
      </c>
      <c r="O96" s="14" t="s">
        <v>419</v>
      </c>
      <c r="P96" s="42" t="s">
        <v>29</v>
      </c>
      <c r="Q96" s="42" t="s">
        <v>29</v>
      </c>
      <c r="R96" s="80"/>
      <c r="S96" s="83">
        <v>1</v>
      </c>
      <c r="U96" s="327"/>
    </row>
    <row r="97" spans="1:35" x14ac:dyDescent="0.35">
      <c r="A97" s="33" t="s">
        <v>437</v>
      </c>
      <c r="B97" s="33" t="s">
        <v>438</v>
      </c>
      <c r="C97" s="370">
        <v>0</v>
      </c>
      <c r="D97" s="370">
        <f>C97</f>
        <v>0</v>
      </c>
      <c r="E97" s="370">
        <f t="shared" ref="E97:I97" si="28">D97</f>
        <v>0</v>
      </c>
      <c r="F97" s="370">
        <f t="shared" si="28"/>
        <v>0</v>
      </c>
      <c r="G97" s="370">
        <f t="shared" si="28"/>
        <v>0</v>
      </c>
      <c r="H97" s="370">
        <f t="shared" si="28"/>
        <v>0</v>
      </c>
      <c r="I97" s="370">
        <f t="shared" si="28"/>
        <v>0</v>
      </c>
      <c r="J97" s="370"/>
      <c r="K97" s="33" t="s">
        <v>318</v>
      </c>
      <c r="L97" s="33" t="s">
        <v>418</v>
      </c>
      <c r="M97" s="33" t="s">
        <v>320</v>
      </c>
      <c r="N97" s="33">
        <v>0</v>
      </c>
      <c r="O97" s="33" t="s">
        <v>419</v>
      </c>
      <c r="P97" s="41" t="s">
        <v>29</v>
      </c>
      <c r="Q97" s="41" t="s">
        <v>29</v>
      </c>
      <c r="R97" s="79"/>
      <c r="S97" s="83">
        <v>1</v>
      </c>
      <c r="U97" s="327"/>
    </row>
    <row r="98" spans="1:35" x14ac:dyDescent="0.35">
      <c r="A98" s="14" t="s">
        <v>439</v>
      </c>
      <c r="B98" s="14" t="s">
        <v>440</v>
      </c>
      <c r="C98" s="373">
        <v>0</v>
      </c>
      <c r="D98" s="373">
        <v>0</v>
      </c>
      <c r="E98" s="373">
        <v>0</v>
      </c>
      <c r="F98" s="373">
        <v>0</v>
      </c>
      <c r="G98" s="373">
        <v>0</v>
      </c>
      <c r="H98" s="373">
        <v>0</v>
      </c>
      <c r="I98" s="373">
        <v>0</v>
      </c>
      <c r="J98" s="373"/>
      <c r="K98" s="14" t="s">
        <v>318</v>
      </c>
      <c r="L98" s="14" t="s">
        <v>418</v>
      </c>
      <c r="M98" s="14" t="s">
        <v>320</v>
      </c>
      <c r="N98" s="14">
        <v>0</v>
      </c>
      <c r="O98" s="14" t="s">
        <v>441</v>
      </c>
      <c r="P98" s="42" t="s">
        <v>29</v>
      </c>
      <c r="Q98" s="42" t="s">
        <v>29</v>
      </c>
      <c r="R98" s="80"/>
      <c r="S98" s="83">
        <v>1</v>
      </c>
      <c r="U98" s="327"/>
    </row>
    <row r="99" spans="1:35" x14ac:dyDescent="0.35">
      <c r="A99" s="33" t="s">
        <v>442</v>
      </c>
      <c r="B99" s="33" t="s">
        <v>443</v>
      </c>
      <c r="C99" s="370">
        <v>0</v>
      </c>
      <c r="D99" s="370">
        <v>0</v>
      </c>
      <c r="E99" s="370">
        <v>0</v>
      </c>
      <c r="F99" s="370">
        <v>0</v>
      </c>
      <c r="G99" s="370">
        <v>0</v>
      </c>
      <c r="H99" s="370">
        <v>0</v>
      </c>
      <c r="I99" s="370">
        <v>0</v>
      </c>
      <c r="J99" s="370"/>
      <c r="K99" s="33" t="s">
        <v>318</v>
      </c>
      <c r="L99" s="33" t="s">
        <v>418</v>
      </c>
      <c r="M99" s="33" t="s">
        <v>320</v>
      </c>
      <c r="N99" s="33">
        <v>0</v>
      </c>
      <c r="O99" s="33" t="s">
        <v>441</v>
      </c>
      <c r="P99" s="41" t="s">
        <v>29</v>
      </c>
      <c r="Q99" s="41" t="s">
        <v>29</v>
      </c>
      <c r="R99" s="79"/>
      <c r="S99" s="83">
        <v>1</v>
      </c>
      <c r="U99" s="327"/>
    </row>
    <row r="100" spans="1:35" x14ac:dyDescent="0.35">
      <c r="A100" s="14" t="s">
        <v>444</v>
      </c>
      <c r="B100" s="14" t="s">
        <v>445</v>
      </c>
      <c r="C100" s="373">
        <v>0</v>
      </c>
      <c r="D100" s="373">
        <v>0</v>
      </c>
      <c r="E100" s="373">
        <v>0</v>
      </c>
      <c r="F100" s="373">
        <v>0</v>
      </c>
      <c r="G100" s="373">
        <v>0</v>
      </c>
      <c r="H100" s="373">
        <v>0</v>
      </c>
      <c r="I100" s="373">
        <v>0</v>
      </c>
      <c r="J100" s="373"/>
      <c r="K100" s="14" t="s">
        <v>318</v>
      </c>
      <c r="L100" s="14" t="s">
        <v>418</v>
      </c>
      <c r="M100" s="14" t="s">
        <v>320</v>
      </c>
      <c r="N100" s="14">
        <v>0</v>
      </c>
      <c r="O100" s="14" t="s">
        <v>441</v>
      </c>
      <c r="P100" s="42" t="s">
        <v>29</v>
      </c>
      <c r="Q100" s="42" t="s">
        <v>29</v>
      </c>
      <c r="R100" s="80"/>
      <c r="S100" s="83">
        <v>1</v>
      </c>
      <c r="U100" s="327"/>
    </row>
    <row r="101" spans="1:35" ht="12.65" customHeight="1" x14ac:dyDescent="0.35">
      <c r="A101" s="33" t="s">
        <v>446</v>
      </c>
      <c r="B101" s="33" t="s">
        <v>447</v>
      </c>
      <c r="C101" s="370">
        <v>0</v>
      </c>
      <c r="D101" s="370">
        <v>0</v>
      </c>
      <c r="E101" s="370">
        <v>0</v>
      </c>
      <c r="F101" s="370">
        <v>0</v>
      </c>
      <c r="G101" s="370">
        <v>0</v>
      </c>
      <c r="H101" s="370">
        <v>0</v>
      </c>
      <c r="I101" s="370">
        <v>0</v>
      </c>
      <c r="J101" s="370"/>
      <c r="K101" s="33" t="s">
        <v>318</v>
      </c>
      <c r="L101" s="33" t="s">
        <v>418</v>
      </c>
      <c r="M101" s="33" t="s">
        <v>320</v>
      </c>
      <c r="N101" s="33">
        <v>0</v>
      </c>
      <c r="O101" s="33" t="s">
        <v>441</v>
      </c>
      <c r="P101" s="41" t="s">
        <v>29</v>
      </c>
      <c r="Q101" s="41" t="s">
        <v>29</v>
      </c>
      <c r="R101" s="79"/>
      <c r="S101" s="83">
        <v>1</v>
      </c>
      <c r="U101" s="327"/>
    </row>
    <row r="102" spans="1:35" x14ac:dyDescent="0.35">
      <c r="A102" s="14" t="s">
        <v>448</v>
      </c>
      <c r="B102" s="14" t="s">
        <v>317</v>
      </c>
      <c r="C102" s="373">
        <v>0</v>
      </c>
      <c r="D102" s="373">
        <v>0</v>
      </c>
      <c r="E102" s="373">
        <v>0</v>
      </c>
      <c r="F102" s="373">
        <v>0</v>
      </c>
      <c r="G102" s="373">
        <v>0</v>
      </c>
      <c r="H102" s="373">
        <v>0</v>
      </c>
      <c r="I102" s="373">
        <v>0</v>
      </c>
      <c r="J102" s="373"/>
      <c r="K102" s="14" t="s">
        <v>449</v>
      </c>
      <c r="L102" s="14" t="s">
        <v>450</v>
      </c>
      <c r="M102" s="14" t="s">
        <v>409</v>
      </c>
      <c r="N102" s="14">
        <v>0</v>
      </c>
      <c r="O102" s="14" t="s">
        <v>451</v>
      </c>
      <c r="P102" s="42" t="s">
        <v>29</v>
      </c>
      <c r="Q102" s="42" t="s">
        <v>29</v>
      </c>
      <c r="R102" s="80" t="s">
        <v>452</v>
      </c>
      <c r="U102" s="327"/>
      <c r="V102" s="327"/>
      <c r="W102" s="327"/>
      <c r="X102" s="327"/>
      <c r="Y102" s="327"/>
      <c r="Z102" s="327"/>
      <c r="AA102" s="327"/>
      <c r="AB102" s="327"/>
      <c r="AC102" s="327"/>
      <c r="AD102" s="327"/>
      <c r="AE102" s="327"/>
      <c r="AF102" s="327"/>
      <c r="AG102" s="327"/>
      <c r="AH102" s="327"/>
      <c r="AI102" s="327"/>
    </row>
    <row r="103" spans="1:35" x14ac:dyDescent="0.35">
      <c r="A103" s="33" t="s">
        <v>453</v>
      </c>
      <c r="B103" s="33" t="s">
        <v>317</v>
      </c>
      <c r="C103" s="370">
        <v>0</v>
      </c>
      <c r="D103" s="370">
        <v>0</v>
      </c>
      <c r="E103" s="370">
        <v>0</v>
      </c>
      <c r="F103" s="370">
        <v>0</v>
      </c>
      <c r="G103" s="370">
        <v>0</v>
      </c>
      <c r="H103" s="370">
        <v>0</v>
      </c>
      <c r="I103" s="370">
        <v>0</v>
      </c>
      <c r="J103" s="370"/>
      <c r="K103" s="33" t="s">
        <v>454</v>
      </c>
      <c r="L103" s="33" t="s">
        <v>450</v>
      </c>
      <c r="M103" s="33" t="s">
        <v>320</v>
      </c>
      <c r="N103" s="33">
        <v>0</v>
      </c>
      <c r="O103" s="33" t="s">
        <v>451</v>
      </c>
      <c r="P103" s="41" t="s">
        <v>29</v>
      </c>
      <c r="Q103" s="41" t="s">
        <v>29</v>
      </c>
      <c r="R103" s="79" t="s">
        <v>452</v>
      </c>
      <c r="U103" s="327"/>
      <c r="V103" s="327"/>
      <c r="W103" s="327"/>
      <c r="X103" s="327"/>
      <c r="Y103" s="327"/>
      <c r="Z103" s="327"/>
      <c r="AA103" s="327"/>
      <c r="AB103" s="327"/>
      <c r="AC103" s="327"/>
      <c r="AD103" s="327"/>
      <c r="AE103" s="327"/>
      <c r="AF103" s="327"/>
      <c r="AG103" s="327"/>
      <c r="AH103" s="327"/>
      <c r="AI103" s="327"/>
    </row>
    <row r="104" spans="1:35" x14ac:dyDescent="0.35">
      <c r="A104" s="14" t="s">
        <v>455</v>
      </c>
      <c r="B104" s="14" t="s">
        <v>317</v>
      </c>
      <c r="C104" s="373">
        <v>0</v>
      </c>
      <c r="D104" s="373">
        <v>0</v>
      </c>
      <c r="E104" s="373">
        <v>0</v>
      </c>
      <c r="F104" s="373">
        <v>0</v>
      </c>
      <c r="G104" s="373">
        <v>0</v>
      </c>
      <c r="H104" s="373">
        <v>0</v>
      </c>
      <c r="I104" s="373">
        <v>0</v>
      </c>
      <c r="J104" s="373"/>
      <c r="K104" s="14" t="s">
        <v>454</v>
      </c>
      <c r="L104" s="14" t="s">
        <v>450</v>
      </c>
      <c r="M104" s="14" t="s">
        <v>320</v>
      </c>
      <c r="N104" s="14">
        <v>0</v>
      </c>
      <c r="O104" s="14" t="s">
        <v>451</v>
      </c>
      <c r="P104" s="42" t="s">
        <v>29</v>
      </c>
      <c r="Q104" s="42" t="s">
        <v>29</v>
      </c>
      <c r="R104" s="80" t="s">
        <v>452</v>
      </c>
      <c r="U104" s="327"/>
      <c r="V104" s="327"/>
      <c r="W104" s="327"/>
      <c r="X104" s="327"/>
      <c r="Y104" s="327"/>
      <c r="Z104" s="327"/>
      <c r="AA104" s="327"/>
      <c r="AB104" s="327"/>
      <c r="AC104" s="327"/>
      <c r="AD104" s="327"/>
      <c r="AE104" s="327"/>
      <c r="AF104" s="327"/>
      <c r="AG104" s="327"/>
      <c r="AH104" s="327"/>
      <c r="AI104" s="327"/>
    </row>
    <row r="105" spans="1:35" x14ac:dyDescent="0.35">
      <c r="A105" s="33" t="s">
        <v>456</v>
      </c>
      <c r="B105" s="33" t="s">
        <v>317</v>
      </c>
      <c r="C105" s="370">
        <v>0</v>
      </c>
      <c r="D105" s="370">
        <v>0</v>
      </c>
      <c r="E105" s="370">
        <v>0</v>
      </c>
      <c r="F105" s="370">
        <v>0</v>
      </c>
      <c r="G105" s="370">
        <v>0</v>
      </c>
      <c r="H105" s="370">
        <v>0</v>
      </c>
      <c r="I105" s="370">
        <v>0</v>
      </c>
      <c r="J105" s="370"/>
      <c r="K105" s="33" t="s">
        <v>454</v>
      </c>
      <c r="L105" s="33" t="s">
        <v>450</v>
      </c>
      <c r="M105" s="33" t="s">
        <v>320</v>
      </c>
      <c r="N105" s="33">
        <v>0</v>
      </c>
      <c r="O105" s="33" t="s">
        <v>451</v>
      </c>
      <c r="P105" s="41" t="s">
        <v>29</v>
      </c>
      <c r="Q105" s="41" t="s">
        <v>29</v>
      </c>
      <c r="R105" s="79" t="s">
        <v>452</v>
      </c>
      <c r="U105" s="327"/>
      <c r="V105" s="327"/>
      <c r="W105" s="327"/>
      <c r="X105" s="327"/>
      <c r="Y105" s="327"/>
      <c r="Z105" s="327"/>
      <c r="AA105" s="327"/>
      <c r="AB105" s="327"/>
      <c r="AC105" s="327"/>
      <c r="AD105" s="327"/>
      <c r="AE105" s="327"/>
      <c r="AF105" s="327"/>
      <c r="AG105" s="327"/>
      <c r="AH105" s="327"/>
      <c r="AI105" s="327"/>
    </row>
    <row r="106" spans="1:35" x14ac:dyDescent="0.35">
      <c r="A106" s="14" t="s">
        <v>457</v>
      </c>
      <c r="B106" s="14" t="s">
        <v>317</v>
      </c>
      <c r="C106" s="373">
        <v>0</v>
      </c>
      <c r="D106" s="373">
        <v>0</v>
      </c>
      <c r="E106" s="373">
        <v>0</v>
      </c>
      <c r="F106" s="373">
        <v>0</v>
      </c>
      <c r="G106" s="373">
        <v>0</v>
      </c>
      <c r="H106" s="373">
        <v>0</v>
      </c>
      <c r="I106" s="373">
        <v>0</v>
      </c>
      <c r="J106" s="373"/>
      <c r="K106" s="14" t="s">
        <v>458</v>
      </c>
      <c r="L106" s="14" t="s">
        <v>450</v>
      </c>
      <c r="M106" s="14" t="s">
        <v>320</v>
      </c>
      <c r="N106" s="14">
        <v>0</v>
      </c>
      <c r="O106" s="14" t="s">
        <v>459</v>
      </c>
      <c r="P106" s="42" t="s">
        <v>29</v>
      </c>
      <c r="Q106" s="42" t="s">
        <v>29</v>
      </c>
      <c r="R106" s="80" t="s">
        <v>452</v>
      </c>
      <c r="U106" s="327"/>
      <c r="V106" s="327"/>
      <c r="W106" s="327"/>
      <c r="X106" s="327"/>
      <c r="Y106" s="327"/>
      <c r="Z106" s="327"/>
      <c r="AA106" s="327"/>
      <c r="AB106" s="327"/>
      <c r="AC106" s="327"/>
      <c r="AD106" s="327"/>
      <c r="AE106" s="327"/>
      <c r="AF106" s="327"/>
      <c r="AG106" s="327"/>
      <c r="AH106" s="327"/>
      <c r="AI106" s="327"/>
    </row>
    <row r="107" spans="1:35" x14ac:dyDescent="0.35">
      <c r="A107" s="33" t="s">
        <v>460</v>
      </c>
      <c r="B107" s="33" t="s">
        <v>317</v>
      </c>
      <c r="C107" s="370">
        <v>0</v>
      </c>
      <c r="D107" s="370">
        <v>0</v>
      </c>
      <c r="E107" s="370">
        <v>0</v>
      </c>
      <c r="F107" s="370">
        <v>0</v>
      </c>
      <c r="G107" s="370">
        <v>0</v>
      </c>
      <c r="H107" s="370">
        <v>0</v>
      </c>
      <c r="I107" s="370">
        <v>0</v>
      </c>
      <c r="J107" s="370"/>
      <c r="K107" s="33" t="s">
        <v>458</v>
      </c>
      <c r="L107" s="33" t="s">
        <v>450</v>
      </c>
      <c r="M107" s="33" t="s">
        <v>320</v>
      </c>
      <c r="N107" s="33">
        <v>0</v>
      </c>
      <c r="O107" s="33" t="s">
        <v>459</v>
      </c>
      <c r="P107" s="41" t="s">
        <v>29</v>
      </c>
      <c r="Q107" s="41" t="s">
        <v>29</v>
      </c>
      <c r="R107" s="79" t="s">
        <v>452</v>
      </c>
      <c r="U107" s="327"/>
      <c r="V107" s="327"/>
      <c r="W107" s="327"/>
      <c r="X107" s="327"/>
      <c r="Y107" s="327"/>
      <c r="Z107" s="327"/>
      <c r="AA107" s="327"/>
      <c r="AB107" s="327"/>
      <c r="AC107" s="327"/>
      <c r="AD107" s="327"/>
      <c r="AE107" s="327"/>
      <c r="AF107" s="327"/>
      <c r="AG107" s="327"/>
      <c r="AH107" s="327"/>
      <c r="AI107" s="327"/>
    </row>
    <row r="108" spans="1:35" x14ac:dyDescent="0.35">
      <c r="A108" s="14" t="s">
        <v>461</v>
      </c>
      <c r="B108" s="14" t="s">
        <v>317</v>
      </c>
      <c r="C108" s="373">
        <v>0</v>
      </c>
      <c r="D108" s="373">
        <v>0</v>
      </c>
      <c r="E108" s="373">
        <v>0</v>
      </c>
      <c r="F108" s="373">
        <v>0</v>
      </c>
      <c r="G108" s="373">
        <v>0</v>
      </c>
      <c r="H108" s="373">
        <v>0</v>
      </c>
      <c r="I108" s="373">
        <v>0</v>
      </c>
      <c r="J108" s="373"/>
      <c r="K108" s="14" t="s">
        <v>458</v>
      </c>
      <c r="L108" s="14" t="s">
        <v>450</v>
      </c>
      <c r="M108" s="14" t="s">
        <v>320</v>
      </c>
      <c r="N108" s="14">
        <v>0</v>
      </c>
      <c r="O108" s="14" t="s">
        <v>459</v>
      </c>
      <c r="P108" s="42" t="s">
        <v>29</v>
      </c>
      <c r="Q108" s="42" t="s">
        <v>29</v>
      </c>
      <c r="R108" s="80" t="s">
        <v>452</v>
      </c>
      <c r="U108" s="327"/>
      <c r="V108" s="327"/>
      <c r="W108" s="327"/>
      <c r="X108" s="327"/>
      <c r="Y108" s="327"/>
      <c r="Z108" s="327"/>
      <c r="AA108" s="327"/>
      <c r="AB108" s="327"/>
      <c r="AC108" s="327"/>
      <c r="AD108" s="327"/>
      <c r="AE108" s="327"/>
      <c r="AF108" s="327"/>
      <c r="AG108" s="327"/>
      <c r="AH108" s="327"/>
      <c r="AI108" s="327"/>
    </row>
    <row r="109" spans="1:35" x14ac:dyDescent="0.35">
      <c r="A109" s="33" t="s">
        <v>462</v>
      </c>
      <c r="B109" s="33" t="s">
        <v>317</v>
      </c>
      <c r="C109" s="370">
        <v>0</v>
      </c>
      <c r="D109" s="370">
        <v>0</v>
      </c>
      <c r="E109" s="370">
        <v>0</v>
      </c>
      <c r="F109" s="370">
        <v>0</v>
      </c>
      <c r="G109" s="370">
        <v>0</v>
      </c>
      <c r="H109" s="370">
        <v>0</v>
      </c>
      <c r="I109" s="370">
        <v>0</v>
      </c>
      <c r="J109" s="370"/>
      <c r="K109" s="33" t="s">
        <v>454</v>
      </c>
      <c r="L109" s="33" t="s">
        <v>450</v>
      </c>
      <c r="M109" s="33" t="s">
        <v>320</v>
      </c>
      <c r="N109" s="33">
        <v>0</v>
      </c>
      <c r="O109" s="33" t="s">
        <v>459</v>
      </c>
      <c r="P109" s="41" t="s">
        <v>29</v>
      </c>
      <c r="Q109" s="41" t="s">
        <v>29</v>
      </c>
      <c r="R109" s="79" t="s">
        <v>452</v>
      </c>
      <c r="U109" s="327"/>
      <c r="V109" s="327"/>
      <c r="W109" s="327"/>
      <c r="X109" s="327"/>
      <c r="Y109" s="327"/>
      <c r="Z109" s="327"/>
      <c r="AA109" s="327"/>
      <c r="AB109" s="327"/>
      <c r="AC109" s="327"/>
      <c r="AD109" s="327"/>
      <c r="AE109" s="327"/>
      <c r="AF109" s="327"/>
      <c r="AG109" s="327"/>
      <c r="AH109" s="327"/>
      <c r="AI109" s="327"/>
    </row>
    <row r="110" spans="1:35" x14ac:dyDescent="0.35">
      <c r="A110" s="14" t="s">
        <v>463</v>
      </c>
      <c r="B110" s="14" t="s">
        <v>317</v>
      </c>
      <c r="C110" s="373">
        <v>0</v>
      </c>
      <c r="D110" s="373">
        <v>0</v>
      </c>
      <c r="E110" s="373">
        <v>0</v>
      </c>
      <c r="F110" s="373">
        <v>0</v>
      </c>
      <c r="G110" s="373">
        <v>0</v>
      </c>
      <c r="H110" s="373">
        <v>0</v>
      </c>
      <c r="I110" s="373">
        <v>0</v>
      </c>
      <c r="J110" s="373"/>
      <c r="K110" s="14" t="s">
        <v>458</v>
      </c>
      <c r="L110" s="14" t="s">
        <v>450</v>
      </c>
      <c r="M110" s="14" t="s">
        <v>320</v>
      </c>
      <c r="N110" s="14">
        <v>0</v>
      </c>
      <c r="O110" s="14" t="s">
        <v>459</v>
      </c>
      <c r="P110" s="42" t="s">
        <v>29</v>
      </c>
      <c r="Q110" s="42" t="s">
        <v>29</v>
      </c>
      <c r="R110" s="80" t="s">
        <v>452</v>
      </c>
      <c r="U110" s="327"/>
      <c r="V110" s="327"/>
      <c r="W110" s="327"/>
      <c r="X110" s="327"/>
      <c r="Y110" s="327"/>
      <c r="Z110" s="327"/>
      <c r="AA110" s="327"/>
      <c r="AB110" s="327"/>
      <c r="AC110" s="327"/>
      <c r="AD110" s="327"/>
      <c r="AE110" s="327"/>
      <c r="AF110" s="327"/>
      <c r="AG110" s="327"/>
      <c r="AH110" s="327"/>
      <c r="AI110" s="327"/>
    </row>
    <row r="111" spans="1:35" x14ac:dyDescent="0.35">
      <c r="A111" s="33" t="s">
        <v>464</v>
      </c>
      <c r="B111" s="33" t="s">
        <v>317</v>
      </c>
      <c r="C111" s="370">
        <v>0</v>
      </c>
      <c r="D111" s="370">
        <v>0</v>
      </c>
      <c r="E111" s="370">
        <v>0</v>
      </c>
      <c r="F111" s="370">
        <v>0</v>
      </c>
      <c r="G111" s="370">
        <v>0</v>
      </c>
      <c r="H111" s="370">
        <v>0</v>
      </c>
      <c r="I111" s="370">
        <v>0</v>
      </c>
      <c r="J111" s="370"/>
      <c r="K111" s="33" t="s">
        <v>458</v>
      </c>
      <c r="L111" s="33" t="s">
        <v>450</v>
      </c>
      <c r="M111" s="33" t="s">
        <v>320</v>
      </c>
      <c r="N111" s="33">
        <v>0</v>
      </c>
      <c r="O111" s="33" t="s">
        <v>459</v>
      </c>
      <c r="P111" s="41" t="s">
        <v>29</v>
      </c>
      <c r="Q111" s="41" t="s">
        <v>29</v>
      </c>
      <c r="R111" s="79" t="s">
        <v>452</v>
      </c>
      <c r="U111" s="327"/>
      <c r="V111" s="327"/>
      <c r="W111" s="327"/>
      <c r="X111" s="327"/>
      <c r="Y111" s="327"/>
      <c r="Z111" s="327"/>
      <c r="AA111" s="327"/>
      <c r="AB111" s="327"/>
      <c r="AC111" s="327"/>
      <c r="AD111" s="327"/>
      <c r="AE111" s="327"/>
      <c r="AF111" s="327"/>
      <c r="AG111" s="327"/>
      <c r="AH111" s="327"/>
      <c r="AI111" s="327"/>
    </row>
    <row r="112" spans="1:35" x14ac:dyDescent="0.35">
      <c r="A112" s="14" t="s">
        <v>465</v>
      </c>
      <c r="B112" s="14" t="s">
        <v>317</v>
      </c>
      <c r="C112" s="373">
        <v>0</v>
      </c>
      <c r="D112" s="373">
        <v>0</v>
      </c>
      <c r="E112" s="373">
        <v>0</v>
      </c>
      <c r="F112" s="373">
        <v>0</v>
      </c>
      <c r="G112" s="373">
        <v>0</v>
      </c>
      <c r="H112" s="373">
        <v>0</v>
      </c>
      <c r="I112" s="373">
        <v>0</v>
      </c>
      <c r="J112" s="373"/>
      <c r="K112" s="14" t="s">
        <v>458</v>
      </c>
      <c r="L112" s="14" t="s">
        <v>450</v>
      </c>
      <c r="M112" s="14" t="s">
        <v>320</v>
      </c>
      <c r="N112" s="14">
        <v>0</v>
      </c>
      <c r="O112" s="14" t="s">
        <v>459</v>
      </c>
      <c r="P112" s="42" t="s">
        <v>29</v>
      </c>
      <c r="Q112" s="42" t="s">
        <v>29</v>
      </c>
      <c r="R112" s="80" t="s">
        <v>452</v>
      </c>
      <c r="U112" s="327"/>
      <c r="V112" s="327"/>
      <c r="W112" s="327"/>
      <c r="X112" s="327"/>
      <c r="Y112" s="327"/>
      <c r="Z112" s="327"/>
      <c r="AA112" s="327"/>
      <c r="AB112" s="327"/>
      <c r="AC112" s="327"/>
      <c r="AD112" s="327"/>
      <c r="AE112" s="327"/>
      <c r="AF112" s="327"/>
      <c r="AG112" s="327"/>
      <c r="AH112" s="327"/>
      <c r="AI112" s="327"/>
    </row>
    <row r="113" spans="1:35" x14ac:dyDescent="0.35">
      <c r="A113" s="33" t="s">
        <v>466</v>
      </c>
      <c r="B113" s="33" t="s">
        <v>317</v>
      </c>
      <c r="C113" s="370">
        <v>0</v>
      </c>
      <c r="D113" s="370">
        <v>0</v>
      </c>
      <c r="E113" s="370">
        <v>0</v>
      </c>
      <c r="F113" s="370">
        <v>0</v>
      </c>
      <c r="G113" s="370">
        <v>0</v>
      </c>
      <c r="H113" s="370">
        <v>0</v>
      </c>
      <c r="I113" s="370">
        <v>0</v>
      </c>
      <c r="J113" s="370"/>
      <c r="K113" s="33" t="s">
        <v>458</v>
      </c>
      <c r="L113" s="33" t="s">
        <v>450</v>
      </c>
      <c r="M113" s="33" t="s">
        <v>320</v>
      </c>
      <c r="N113" s="33">
        <v>0</v>
      </c>
      <c r="O113" s="33" t="s">
        <v>459</v>
      </c>
      <c r="P113" s="41" t="s">
        <v>29</v>
      </c>
      <c r="Q113" s="41" t="s">
        <v>29</v>
      </c>
      <c r="R113" s="79" t="s">
        <v>452</v>
      </c>
      <c r="U113" s="327"/>
      <c r="V113" s="327"/>
      <c r="W113" s="327"/>
      <c r="X113" s="327"/>
      <c r="Y113" s="327"/>
      <c r="Z113" s="327"/>
      <c r="AA113" s="327"/>
      <c r="AB113" s="327"/>
      <c r="AC113" s="327"/>
      <c r="AD113" s="327"/>
      <c r="AE113" s="327"/>
      <c r="AF113" s="327"/>
      <c r="AG113" s="327"/>
      <c r="AH113" s="327"/>
      <c r="AI113" s="327"/>
    </row>
    <row r="114" spans="1:35" x14ac:dyDescent="0.35">
      <c r="A114" s="14" t="s">
        <v>467</v>
      </c>
      <c r="B114" s="14" t="s">
        <v>317</v>
      </c>
      <c r="C114" s="373">
        <v>0</v>
      </c>
      <c r="D114" s="373">
        <v>0</v>
      </c>
      <c r="E114" s="373">
        <v>0</v>
      </c>
      <c r="F114" s="373">
        <v>0</v>
      </c>
      <c r="G114" s="373">
        <v>0</v>
      </c>
      <c r="H114" s="373">
        <v>0</v>
      </c>
      <c r="I114" s="373">
        <v>0</v>
      </c>
      <c r="J114" s="373"/>
      <c r="K114" s="14" t="s">
        <v>318</v>
      </c>
      <c r="L114" s="14" t="s">
        <v>450</v>
      </c>
      <c r="M114" s="14" t="s">
        <v>320</v>
      </c>
      <c r="N114" s="14">
        <v>0</v>
      </c>
      <c r="O114" s="14" t="s">
        <v>468</v>
      </c>
      <c r="P114" s="42">
        <v>0.24740000000000001</v>
      </c>
      <c r="Q114" s="42">
        <v>0</v>
      </c>
      <c r="R114" s="80" t="s">
        <v>452</v>
      </c>
      <c r="S114" s="1">
        <f>3.2/1.25</f>
        <v>2.56</v>
      </c>
      <c r="T114" s="1" t="s">
        <v>469</v>
      </c>
      <c r="U114" s="327"/>
      <c r="V114" s="327"/>
      <c r="W114" s="327"/>
      <c r="X114" s="327"/>
      <c r="Y114" s="327"/>
      <c r="Z114" s="327"/>
      <c r="AA114" s="327"/>
      <c r="AB114" s="327"/>
      <c r="AC114" s="327"/>
      <c r="AD114" s="327"/>
      <c r="AE114" s="327"/>
      <c r="AF114" s="327"/>
      <c r="AG114" s="327"/>
      <c r="AH114" s="327"/>
      <c r="AI114" s="327"/>
    </row>
    <row r="115" spans="1:35" x14ac:dyDescent="0.35">
      <c r="A115" s="33" t="s">
        <v>470</v>
      </c>
      <c r="B115" s="33" t="s">
        <v>317</v>
      </c>
      <c r="C115" s="370">
        <v>0</v>
      </c>
      <c r="D115" s="370">
        <v>0</v>
      </c>
      <c r="E115" s="370">
        <v>0</v>
      </c>
      <c r="F115" s="370">
        <v>0</v>
      </c>
      <c r="G115" s="370">
        <v>0</v>
      </c>
      <c r="H115" s="370">
        <v>0</v>
      </c>
      <c r="I115" s="370">
        <v>0</v>
      </c>
      <c r="J115" s="370"/>
      <c r="K115" s="33" t="s">
        <v>318</v>
      </c>
      <c r="L115" s="212" t="s">
        <v>484</v>
      </c>
      <c r="M115" s="33" t="s">
        <v>320</v>
      </c>
      <c r="N115" s="33">
        <v>0</v>
      </c>
      <c r="O115" s="33" t="s">
        <v>471</v>
      </c>
      <c r="P115" s="41">
        <v>6.3100000000000003E-2</v>
      </c>
      <c r="Q115" s="41">
        <v>0</v>
      </c>
      <c r="R115" s="79" t="s">
        <v>452</v>
      </c>
      <c r="S115" s="1">
        <v>45.2</v>
      </c>
      <c r="U115" s="327"/>
      <c r="V115" s="327"/>
      <c r="W115" s="327"/>
      <c r="X115" s="327"/>
      <c r="Y115" s="327"/>
      <c r="Z115" s="327"/>
      <c r="AA115" s="327"/>
      <c r="AB115" s="327"/>
      <c r="AC115" s="327"/>
      <c r="AD115" s="327"/>
      <c r="AE115" s="327"/>
      <c r="AF115" s="327"/>
      <c r="AG115" s="327"/>
      <c r="AH115" s="327"/>
      <c r="AI115" s="327"/>
    </row>
    <row r="116" spans="1:35" x14ac:dyDescent="0.35">
      <c r="A116" s="14" t="s">
        <v>472</v>
      </c>
      <c r="B116" s="14" t="s">
        <v>317</v>
      </c>
      <c r="C116" s="373">
        <v>0</v>
      </c>
      <c r="D116" s="373">
        <v>0</v>
      </c>
      <c r="E116" s="373">
        <v>0</v>
      </c>
      <c r="F116" s="373">
        <v>0</v>
      </c>
      <c r="G116" s="373">
        <v>0</v>
      </c>
      <c r="H116" s="373">
        <v>0</v>
      </c>
      <c r="I116" s="373">
        <v>0</v>
      </c>
      <c r="J116" s="373"/>
      <c r="K116" s="14" t="s">
        <v>318</v>
      </c>
      <c r="L116" s="212" t="s">
        <v>484</v>
      </c>
      <c r="M116" s="14" t="s">
        <v>320</v>
      </c>
      <c r="N116" s="14">
        <v>0</v>
      </c>
      <c r="O116" s="14" t="s">
        <v>471</v>
      </c>
      <c r="P116" s="42">
        <v>7.0999999999999994E-2</v>
      </c>
      <c r="Q116" s="42">
        <v>0</v>
      </c>
      <c r="R116" s="80" t="s">
        <v>452</v>
      </c>
      <c r="S116" s="1">
        <v>44</v>
      </c>
      <c r="U116" s="327"/>
      <c r="V116" s="327"/>
      <c r="W116" s="327"/>
      <c r="X116" s="327"/>
      <c r="Y116" s="327"/>
      <c r="Z116" s="327"/>
      <c r="AA116" s="327"/>
      <c r="AB116" s="327"/>
      <c r="AC116" s="327"/>
      <c r="AD116" s="327"/>
      <c r="AE116" s="327"/>
      <c r="AF116" s="327"/>
      <c r="AG116" s="327"/>
      <c r="AH116" s="327"/>
      <c r="AI116" s="327"/>
    </row>
    <row r="117" spans="1:35" x14ac:dyDescent="0.35">
      <c r="A117" s="33" t="s">
        <v>473</v>
      </c>
      <c r="B117" s="33" t="s">
        <v>317</v>
      </c>
      <c r="C117" s="370">
        <v>0</v>
      </c>
      <c r="D117" s="370">
        <v>0</v>
      </c>
      <c r="E117" s="370">
        <v>0</v>
      </c>
      <c r="F117" s="370">
        <v>0</v>
      </c>
      <c r="G117" s="370">
        <v>0</v>
      </c>
      <c r="H117" s="370">
        <v>0</v>
      </c>
      <c r="I117" s="370">
        <v>0</v>
      </c>
      <c r="J117" s="370"/>
      <c r="K117" s="33" t="s">
        <v>318</v>
      </c>
      <c r="L117" s="212" t="s">
        <v>484</v>
      </c>
      <c r="M117" s="33" t="s">
        <v>320</v>
      </c>
      <c r="N117" s="33">
        <v>0</v>
      </c>
      <c r="O117" s="33" t="s">
        <v>471</v>
      </c>
      <c r="P117" s="41">
        <v>7.2999999999999995E-2</v>
      </c>
      <c r="Q117" s="41">
        <v>0</v>
      </c>
      <c r="R117" s="79" t="s">
        <v>452</v>
      </c>
      <c r="S117" s="1">
        <v>43.3</v>
      </c>
      <c r="U117" s="327"/>
      <c r="V117" s="327"/>
      <c r="W117" s="327"/>
      <c r="X117" s="327"/>
      <c r="Y117" s="327"/>
      <c r="Z117" s="327"/>
      <c r="AA117" s="327"/>
      <c r="AB117" s="327"/>
      <c r="AC117" s="327"/>
      <c r="AD117" s="327"/>
      <c r="AE117" s="327"/>
      <c r="AF117" s="327"/>
      <c r="AG117" s="327"/>
      <c r="AH117" s="327"/>
      <c r="AI117" s="327"/>
    </row>
    <row r="118" spans="1:35" x14ac:dyDescent="0.35">
      <c r="A118" s="14" t="s">
        <v>474</v>
      </c>
      <c r="B118" s="14" t="s">
        <v>317</v>
      </c>
      <c r="C118" s="373">
        <v>0</v>
      </c>
      <c r="D118" s="373">
        <v>0</v>
      </c>
      <c r="E118" s="373">
        <v>0</v>
      </c>
      <c r="F118" s="373">
        <v>0</v>
      </c>
      <c r="G118" s="373">
        <v>0</v>
      </c>
      <c r="H118" s="373">
        <v>0</v>
      </c>
      <c r="I118" s="373">
        <v>0</v>
      </c>
      <c r="J118" s="373"/>
      <c r="K118" s="14" t="s">
        <v>318</v>
      </c>
      <c r="L118" s="212" t="s">
        <v>484</v>
      </c>
      <c r="M118" s="14" t="s">
        <v>320</v>
      </c>
      <c r="N118" s="14">
        <v>0</v>
      </c>
      <c r="O118" s="14" t="s">
        <v>471</v>
      </c>
      <c r="P118" s="42">
        <v>7.1999999999999995E-2</v>
      </c>
      <c r="Q118" s="42">
        <v>0</v>
      </c>
      <c r="R118" s="80" t="s">
        <v>452</v>
      </c>
      <c r="S118" s="1">
        <v>43.5</v>
      </c>
      <c r="U118" s="327"/>
      <c r="V118" s="327"/>
      <c r="W118" s="327"/>
      <c r="X118" s="327"/>
      <c r="Y118" s="327"/>
      <c r="Z118" s="327"/>
      <c r="AA118" s="327"/>
      <c r="AB118" s="327"/>
      <c r="AC118" s="327"/>
      <c r="AD118" s="327"/>
      <c r="AE118" s="327"/>
      <c r="AF118" s="327"/>
      <c r="AG118" s="327"/>
      <c r="AH118" s="327"/>
      <c r="AI118" s="327"/>
    </row>
    <row r="119" spans="1:35" x14ac:dyDescent="0.35">
      <c r="A119" s="33" t="s">
        <v>475</v>
      </c>
      <c r="B119" s="33" t="s">
        <v>317</v>
      </c>
      <c r="C119" s="370">
        <v>0</v>
      </c>
      <c r="D119" s="370">
        <v>0</v>
      </c>
      <c r="E119" s="370">
        <v>0</v>
      </c>
      <c r="F119" s="370">
        <v>0</v>
      </c>
      <c r="G119" s="370">
        <v>0</v>
      </c>
      <c r="H119" s="370">
        <v>0</v>
      </c>
      <c r="I119" s="370">
        <v>0</v>
      </c>
      <c r="J119" s="370"/>
      <c r="K119" s="33" t="s">
        <v>318</v>
      </c>
      <c r="L119" s="212" t="s">
        <v>484</v>
      </c>
      <c r="M119" s="33" t="s">
        <v>320</v>
      </c>
      <c r="N119" s="33">
        <v>0</v>
      </c>
      <c r="O119" s="33" t="s">
        <v>471</v>
      </c>
      <c r="P119" s="41">
        <v>7.6999999999999999E-2</v>
      </c>
      <c r="Q119" s="41">
        <v>0</v>
      </c>
      <c r="R119" s="79" t="s">
        <v>452</v>
      </c>
      <c r="S119" s="1">
        <v>41</v>
      </c>
      <c r="U119" s="327"/>
      <c r="V119" s="327"/>
      <c r="W119" s="327"/>
      <c r="X119" s="327"/>
      <c r="Y119" s="327"/>
      <c r="Z119" s="327"/>
      <c r="AA119" s="327"/>
      <c r="AB119" s="327"/>
      <c r="AC119" s="327"/>
      <c r="AD119" s="327"/>
      <c r="AE119" s="327"/>
      <c r="AF119" s="327"/>
      <c r="AG119" s="327"/>
      <c r="AH119" s="327"/>
      <c r="AI119" s="327"/>
    </row>
    <row r="120" spans="1:35" x14ac:dyDescent="0.35">
      <c r="A120" s="14" t="s">
        <v>476</v>
      </c>
      <c r="B120" s="14" t="s">
        <v>317</v>
      </c>
      <c r="C120" s="373">
        <v>0</v>
      </c>
      <c r="D120" s="373">
        <v>0</v>
      </c>
      <c r="E120" s="373">
        <v>0</v>
      </c>
      <c r="F120" s="373">
        <v>0</v>
      </c>
      <c r="G120" s="373">
        <v>0</v>
      </c>
      <c r="H120" s="373">
        <v>0</v>
      </c>
      <c r="I120" s="373">
        <v>0</v>
      </c>
      <c r="J120" s="373"/>
      <c r="K120" s="14" t="s">
        <v>318</v>
      </c>
      <c r="L120" s="212" t="s">
        <v>484</v>
      </c>
      <c r="M120" s="14" t="s">
        <v>320</v>
      </c>
      <c r="N120" s="14">
        <v>0</v>
      </c>
      <c r="O120" s="14" t="s">
        <v>471</v>
      </c>
      <c r="P120" s="42">
        <v>8.1000000000000003E-2</v>
      </c>
      <c r="Q120" s="42">
        <v>0</v>
      </c>
      <c r="R120" s="80" t="s">
        <v>452</v>
      </c>
      <c r="S120" s="1">
        <v>40.200000000000003</v>
      </c>
      <c r="U120" s="327"/>
      <c r="V120" s="327"/>
      <c r="W120" s="327"/>
      <c r="X120" s="327"/>
      <c r="Y120" s="327"/>
      <c r="Z120" s="327"/>
      <c r="AA120" s="327"/>
      <c r="AB120" s="327"/>
      <c r="AC120" s="327"/>
      <c r="AD120" s="327"/>
      <c r="AE120" s="327"/>
      <c r="AF120" s="327"/>
      <c r="AG120" s="327"/>
      <c r="AH120" s="327"/>
      <c r="AI120" s="327"/>
    </row>
    <row r="121" spans="1:35" x14ac:dyDescent="0.35">
      <c r="A121" s="33" t="s">
        <v>477</v>
      </c>
      <c r="B121" s="33" t="s">
        <v>317</v>
      </c>
      <c r="C121" s="370">
        <v>0</v>
      </c>
      <c r="D121" s="370">
        <v>0</v>
      </c>
      <c r="E121" s="370">
        <v>0</v>
      </c>
      <c r="F121" s="370">
        <v>0</v>
      </c>
      <c r="G121" s="370">
        <v>0</v>
      </c>
      <c r="H121" s="370">
        <v>0</v>
      </c>
      <c r="I121" s="370">
        <v>0</v>
      </c>
      <c r="J121" s="370"/>
      <c r="K121" s="33" t="s">
        <v>318</v>
      </c>
      <c r="L121" s="33" t="s">
        <v>450</v>
      </c>
      <c r="M121" s="33" t="s">
        <v>320</v>
      </c>
      <c r="N121" s="33">
        <v>0</v>
      </c>
      <c r="O121" s="33" t="s">
        <v>478</v>
      </c>
      <c r="P121" s="41">
        <v>7.0999999999999994E-2</v>
      </c>
      <c r="Q121" s="41">
        <v>1</v>
      </c>
      <c r="R121" s="79" t="s">
        <v>452</v>
      </c>
      <c r="S121" s="1">
        <v>44</v>
      </c>
      <c r="U121" s="327"/>
      <c r="V121" s="327"/>
      <c r="W121" s="327"/>
      <c r="X121" s="327"/>
      <c r="Y121" s="327"/>
      <c r="Z121" s="327"/>
      <c r="AA121" s="327"/>
      <c r="AB121" s="327"/>
      <c r="AC121" s="327"/>
      <c r="AD121" s="327"/>
      <c r="AE121" s="327"/>
      <c r="AF121" s="327"/>
      <c r="AG121" s="327"/>
      <c r="AH121" s="327"/>
      <c r="AI121" s="327"/>
    </row>
    <row r="122" spans="1:35" x14ac:dyDescent="0.35">
      <c r="A122" s="14" t="s">
        <v>479</v>
      </c>
      <c r="B122" s="14" t="s">
        <v>317</v>
      </c>
      <c r="C122" s="373">
        <v>0</v>
      </c>
      <c r="D122" s="373">
        <v>0</v>
      </c>
      <c r="E122" s="373">
        <v>0</v>
      </c>
      <c r="F122" s="373">
        <v>0</v>
      </c>
      <c r="G122" s="373">
        <v>0</v>
      </c>
      <c r="H122" s="373">
        <v>0</v>
      </c>
      <c r="I122" s="373">
        <v>0</v>
      </c>
      <c r="J122" s="373"/>
      <c r="K122" s="14" t="s">
        <v>318</v>
      </c>
      <c r="L122" s="14" t="s">
        <v>450</v>
      </c>
      <c r="M122" s="14" t="s">
        <v>320</v>
      </c>
      <c r="N122" s="14">
        <v>0</v>
      </c>
      <c r="O122" s="14" t="s">
        <v>478</v>
      </c>
      <c r="P122" s="42">
        <v>5.5E-2</v>
      </c>
      <c r="Q122" s="42">
        <v>1</v>
      </c>
      <c r="R122" s="80" t="s">
        <v>452</v>
      </c>
      <c r="S122" s="1">
        <v>26.7</v>
      </c>
      <c r="U122" s="327"/>
      <c r="V122" s="327"/>
      <c r="W122" s="327"/>
      <c r="X122" s="327"/>
      <c r="Y122" s="327"/>
      <c r="Z122" s="327"/>
      <c r="AA122" s="327"/>
      <c r="AB122" s="327"/>
      <c r="AC122" s="327"/>
      <c r="AD122" s="327"/>
      <c r="AE122" s="327"/>
      <c r="AF122" s="327"/>
      <c r="AG122" s="327"/>
      <c r="AH122" s="327"/>
      <c r="AI122" s="327"/>
    </row>
    <row r="123" spans="1:35" x14ac:dyDescent="0.35">
      <c r="A123" s="33" t="s">
        <v>480</v>
      </c>
      <c r="B123" s="33" t="s">
        <v>317</v>
      </c>
      <c r="C123" s="370">
        <v>0</v>
      </c>
      <c r="D123" s="370">
        <v>0</v>
      </c>
      <c r="E123" s="370">
        <v>0</v>
      </c>
      <c r="F123" s="370">
        <v>0</v>
      </c>
      <c r="G123" s="370">
        <v>0</v>
      </c>
      <c r="H123" s="370">
        <v>0</v>
      </c>
      <c r="I123" s="370">
        <v>0</v>
      </c>
      <c r="J123" s="370"/>
      <c r="K123" s="33" t="s">
        <v>318</v>
      </c>
      <c r="L123" s="33" t="s">
        <v>450</v>
      </c>
      <c r="M123" s="33" t="s">
        <v>320</v>
      </c>
      <c r="N123" s="33">
        <v>0</v>
      </c>
      <c r="O123" s="33" t="s">
        <v>478</v>
      </c>
      <c r="P123" s="41">
        <v>7.2999999999999995E-2</v>
      </c>
      <c r="Q123" s="41">
        <v>1</v>
      </c>
      <c r="R123" s="79" t="s">
        <v>452</v>
      </c>
      <c r="S123" s="1">
        <v>43.2</v>
      </c>
      <c r="U123" s="327"/>
      <c r="V123" s="327"/>
      <c r="W123" s="327"/>
      <c r="X123" s="327"/>
      <c r="Y123" s="327"/>
      <c r="Z123" s="327"/>
      <c r="AA123" s="327"/>
      <c r="AB123" s="327"/>
      <c r="AC123" s="327"/>
      <c r="AD123" s="327"/>
      <c r="AE123" s="327"/>
      <c r="AF123" s="327"/>
      <c r="AG123" s="327"/>
      <c r="AH123" s="327"/>
      <c r="AI123" s="327"/>
    </row>
    <row r="124" spans="1:35" x14ac:dyDescent="0.35">
      <c r="A124" s="14" t="s">
        <v>481</v>
      </c>
      <c r="B124" s="14" t="s">
        <v>317</v>
      </c>
      <c r="C124" s="373">
        <v>0</v>
      </c>
      <c r="D124" s="373">
        <v>0</v>
      </c>
      <c r="E124" s="373">
        <v>0</v>
      </c>
      <c r="F124" s="373">
        <v>0</v>
      </c>
      <c r="G124" s="373">
        <v>0</v>
      </c>
      <c r="H124" s="373">
        <v>0</v>
      </c>
      <c r="I124" s="373">
        <v>0</v>
      </c>
      <c r="J124" s="373"/>
      <c r="K124" s="14" t="s">
        <v>318</v>
      </c>
      <c r="L124" s="14" t="s">
        <v>450</v>
      </c>
      <c r="M124" s="14" t="s">
        <v>320</v>
      </c>
      <c r="N124" s="14">
        <v>0</v>
      </c>
      <c r="O124" s="14" t="s">
        <v>478</v>
      </c>
      <c r="P124" s="42">
        <v>7.1999999999999995E-2</v>
      </c>
      <c r="Q124" s="42">
        <v>1</v>
      </c>
      <c r="R124" s="80" t="s">
        <v>452</v>
      </c>
      <c r="S124" s="1">
        <v>43.5</v>
      </c>
      <c r="U124" s="327"/>
      <c r="V124" s="327"/>
      <c r="W124" s="327"/>
      <c r="X124" s="327"/>
      <c r="Y124" s="327"/>
      <c r="Z124" s="327"/>
      <c r="AA124" s="327"/>
      <c r="AB124" s="327"/>
      <c r="AC124" s="327"/>
      <c r="AD124" s="327"/>
      <c r="AE124" s="327"/>
      <c r="AF124" s="327"/>
      <c r="AG124" s="327"/>
      <c r="AH124" s="327"/>
      <c r="AI124" s="327"/>
    </row>
    <row r="125" spans="1:35" x14ac:dyDescent="0.35">
      <c r="A125" s="14" t="s">
        <v>482</v>
      </c>
      <c r="B125" s="14" t="s">
        <v>317</v>
      </c>
      <c r="C125" s="373">
        <v>0</v>
      </c>
      <c r="D125" s="373">
        <v>0</v>
      </c>
      <c r="E125" s="373">
        <v>0</v>
      </c>
      <c r="F125" s="373">
        <v>0</v>
      </c>
      <c r="G125" s="373">
        <v>0</v>
      </c>
      <c r="H125" s="373">
        <v>0</v>
      </c>
      <c r="I125" s="373">
        <v>0</v>
      </c>
      <c r="J125" s="373"/>
      <c r="K125" s="14" t="s">
        <v>318</v>
      </c>
      <c r="L125" s="14" t="s">
        <v>450</v>
      </c>
      <c r="M125" s="14" t="s">
        <v>320</v>
      </c>
      <c r="N125" s="14">
        <v>0</v>
      </c>
      <c r="O125" s="14" t="s">
        <v>478</v>
      </c>
      <c r="P125" s="41">
        <v>6.3100000000000003E-2</v>
      </c>
      <c r="Q125" s="42">
        <v>1</v>
      </c>
      <c r="R125" s="80" t="s">
        <v>452</v>
      </c>
      <c r="S125" s="1">
        <f>S115</f>
        <v>45.2</v>
      </c>
      <c r="U125" s="327"/>
      <c r="V125" s="327"/>
      <c r="W125" s="327"/>
      <c r="X125" s="327"/>
      <c r="Y125" s="327"/>
      <c r="Z125" s="327"/>
      <c r="AA125" s="327"/>
      <c r="AB125" s="327"/>
      <c r="AC125" s="327"/>
      <c r="AD125" s="327"/>
      <c r="AE125" s="327"/>
      <c r="AF125" s="327"/>
      <c r="AG125" s="327"/>
      <c r="AH125" s="327"/>
      <c r="AI125" s="327"/>
    </row>
    <row r="126" spans="1:35" x14ac:dyDescent="0.35">
      <c r="A126" s="33" t="s">
        <v>483</v>
      </c>
      <c r="B126" s="33" t="s">
        <v>317</v>
      </c>
      <c r="C126" s="370">
        <v>0</v>
      </c>
      <c r="D126" s="370">
        <v>0</v>
      </c>
      <c r="E126" s="370">
        <v>0</v>
      </c>
      <c r="F126" s="370">
        <v>0</v>
      </c>
      <c r="G126" s="370">
        <v>0</v>
      </c>
      <c r="H126" s="370">
        <v>0</v>
      </c>
      <c r="I126" s="370">
        <v>0</v>
      </c>
      <c r="J126" s="370"/>
      <c r="K126" s="33" t="s">
        <v>318</v>
      </c>
      <c r="L126" s="33" t="s">
        <v>484</v>
      </c>
      <c r="M126" s="33" t="s">
        <v>320</v>
      </c>
      <c r="N126" s="33">
        <v>0</v>
      </c>
      <c r="O126" s="33" t="s">
        <v>485</v>
      </c>
      <c r="P126" s="41">
        <v>7.0999999999999994E-2</v>
      </c>
      <c r="Q126" s="41">
        <f>Parameters!$B$11</f>
        <v>0</v>
      </c>
      <c r="R126" s="79" t="s">
        <v>452</v>
      </c>
      <c r="S126" s="1">
        <v>44</v>
      </c>
      <c r="U126" s="327"/>
      <c r="V126" s="327"/>
      <c r="W126" s="327"/>
      <c r="X126" s="327"/>
      <c r="Y126" s="327"/>
      <c r="Z126" s="327"/>
      <c r="AA126" s="327"/>
      <c r="AB126" s="327"/>
      <c r="AC126" s="327"/>
      <c r="AD126" s="327"/>
      <c r="AE126" s="327"/>
      <c r="AF126" s="327"/>
      <c r="AG126" s="327"/>
      <c r="AH126" s="327"/>
      <c r="AI126" s="327"/>
    </row>
    <row r="127" spans="1:35" x14ac:dyDescent="0.35">
      <c r="A127" s="14" t="s">
        <v>486</v>
      </c>
      <c r="B127" s="14" t="s">
        <v>317</v>
      </c>
      <c r="C127" s="373">
        <v>0</v>
      </c>
      <c r="D127" s="373">
        <v>0</v>
      </c>
      <c r="E127" s="373">
        <v>0</v>
      </c>
      <c r="F127" s="373">
        <v>0</v>
      </c>
      <c r="G127" s="373">
        <v>0</v>
      </c>
      <c r="H127" s="373">
        <v>0</v>
      </c>
      <c r="I127" s="373">
        <v>0</v>
      </c>
      <c r="J127" s="373"/>
      <c r="K127" s="14" t="s">
        <v>318</v>
      </c>
      <c r="L127" s="14" t="s">
        <v>484</v>
      </c>
      <c r="M127" s="14" t="s">
        <v>320</v>
      </c>
      <c r="N127" s="14">
        <v>0</v>
      </c>
      <c r="O127" s="14" t="s">
        <v>485</v>
      </c>
      <c r="P127" s="42">
        <v>7.2999999999999995E-2</v>
      </c>
      <c r="Q127" s="42">
        <f>Parameters!$B$11</f>
        <v>0</v>
      </c>
      <c r="R127" s="80" t="s">
        <v>452</v>
      </c>
      <c r="S127" s="1">
        <v>43.2</v>
      </c>
      <c r="U127" s="327"/>
      <c r="V127" s="327"/>
      <c r="W127" s="327"/>
      <c r="X127" s="327"/>
      <c r="Y127" s="327"/>
      <c r="Z127" s="327"/>
      <c r="AA127" s="327"/>
      <c r="AB127" s="327"/>
      <c r="AC127" s="327"/>
      <c r="AD127" s="327"/>
      <c r="AE127" s="327"/>
      <c r="AF127" s="327"/>
      <c r="AG127" s="327"/>
      <c r="AH127" s="327"/>
      <c r="AI127" s="327"/>
    </row>
    <row r="128" spans="1:35" x14ac:dyDescent="0.35">
      <c r="A128" s="33" t="s">
        <v>487</v>
      </c>
      <c r="B128" s="33" t="s">
        <v>317</v>
      </c>
      <c r="C128" s="370">
        <v>0</v>
      </c>
      <c r="D128" s="370">
        <v>0</v>
      </c>
      <c r="E128" s="370">
        <v>0</v>
      </c>
      <c r="F128" s="370">
        <v>0</v>
      </c>
      <c r="G128" s="370">
        <v>0</v>
      </c>
      <c r="H128" s="370">
        <v>0</v>
      </c>
      <c r="I128" s="370">
        <v>0</v>
      </c>
      <c r="J128" s="370"/>
      <c r="K128" s="33" t="s">
        <v>318</v>
      </c>
      <c r="L128" s="33" t="s">
        <v>484</v>
      </c>
      <c r="M128" s="33" t="s">
        <v>320</v>
      </c>
      <c r="N128" s="33">
        <v>0</v>
      </c>
      <c r="O128" s="33" t="s">
        <v>485</v>
      </c>
      <c r="P128" s="41">
        <v>7.1999999999999995E-2</v>
      </c>
      <c r="Q128" s="41">
        <f>Parameters!$B$11</f>
        <v>0</v>
      </c>
      <c r="R128" s="79" t="s">
        <v>452</v>
      </c>
      <c r="S128" s="1">
        <v>43.5</v>
      </c>
      <c r="U128" s="327"/>
      <c r="V128" s="327"/>
      <c r="W128" s="327"/>
      <c r="X128" s="327"/>
      <c r="Y128" s="327"/>
      <c r="Z128" s="327"/>
      <c r="AA128" s="327"/>
      <c r="AB128" s="327"/>
      <c r="AC128" s="327"/>
      <c r="AD128" s="327"/>
      <c r="AE128" s="327"/>
      <c r="AF128" s="327"/>
      <c r="AG128" s="327"/>
      <c r="AH128" s="327"/>
      <c r="AI128" s="327"/>
    </row>
    <row r="129" spans="1:35" x14ac:dyDescent="0.35">
      <c r="A129" s="33" t="s">
        <v>488</v>
      </c>
      <c r="B129" s="33" t="s">
        <v>317</v>
      </c>
      <c r="C129" s="370">
        <v>0</v>
      </c>
      <c r="D129" s="370">
        <v>0</v>
      </c>
      <c r="E129" s="370">
        <v>0</v>
      </c>
      <c r="F129" s="370">
        <v>0</v>
      </c>
      <c r="G129" s="370">
        <v>0</v>
      </c>
      <c r="H129" s="370">
        <v>0</v>
      </c>
      <c r="I129" s="370">
        <v>0</v>
      </c>
      <c r="J129" s="370"/>
      <c r="K129" s="33" t="s">
        <v>318</v>
      </c>
      <c r="L129" s="33" t="s">
        <v>484</v>
      </c>
      <c r="M129" s="33" t="s">
        <v>320</v>
      </c>
      <c r="N129" s="33">
        <v>0</v>
      </c>
      <c r="O129" s="33" t="s">
        <v>485</v>
      </c>
      <c r="P129" s="41">
        <v>7.1999999999999995E-2</v>
      </c>
      <c r="Q129" s="41">
        <f>Parameters!$B$11</f>
        <v>0</v>
      </c>
      <c r="R129" s="79" t="s">
        <v>452</v>
      </c>
      <c r="S129" s="1">
        <v>43.5</v>
      </c>
      <c r="U129" s="327"/>
      <c r="V129" s="327"/>
      <c r="W129" s="327"/>
      <c r="X129" s="327"/>
      <c r="Y129" s="327"/>
      <c r="Z129" s="327"/>
      <c r="AA129" s="327"/>
      <c r="AB129" s="327"/>
      <c r="AC129" s="327"/>
      <c r="AD129" s="327"/>
      <c r="AE129" s="327"/>
      <c r="AF129" s="327"/>
      <c r="AG129" s="327"/>
      <c r="AH129" s="327"/>
      <c r="AI129" s="327"/>
    </row>
    <row r="130" spans="1:35" x14ac:dyDescent="0.35">
      <c r="A130" s="14" t="s">
        <v>489</v>
      </c>
      <c r="B130" s="14" t="s">
        <v>317</v>
      </c>
      <c r="C130" s="373">
        <v>0</v>
      </c>
      <c r="D130" s="373">
        <v>0</v>
      </c>
      <c r="E130" s="373">
        <v>0</v>
      </c>
      <c r="F130" s="373">
        <v>0</v>
      </c>
      <c r="G130" s="373">
        <v>0</v>
      </c>
      <c r="H130" s="373">
        <v>0</v>
      </c>
      <c r="I130" s="373">
        <v>0</v>
      </c>
      <c r="J130" s="373"/>
      <c r="K130" s="14" t="s">
        <v>318</v>
      </c>
      <c r="L130" s="14" t="s">
        <v>484</v>
      </c>
      <c r="M130" s="14" t="s">
        <v>320</v>
      </c>
      <c r="N130" s="14">
        <v>0</v>
      </c>
      <c r="O130" s="14" t="s">
        <v>485</v>
      </c>
      <c r="P130" s="42">
        <v>7.3999999999999996E-2</v>
      </c>
      <c r="Q130" s="42">
        <f>Parameters!$B$11</f>
        <v>0</v>
      </c>
      <c r="R130" s="80" t="s">
        <v>452</v>
      </c>
      <c r="S130" s="1">
        <v>14.4</v>
      </c>
      <c r="U130" s="327"/>
      <c r="V130" s="327"/>
      <c r="W130" s="327"/>
      <c r="X130" s="327"/>
      <c r="Y130" s="327"/>
      <c r="Z130" s="327"/>
      <c r="AA130" s="327"/>
      <c r="AB130" s="327"/>
      <c r="AC130" s="327"/>
      <c r="AD130" s="327"/>
      <c r="AE130" s="327"/>
      <c r="AF130" s="327"/>
      <c r="AG130" s="327"/>
      <c r="AH130" s="327"/>
      <c r="AI130" s="327"/>
    </row>
    <row r="131" spans="1:35" x14ac:dyDescent="0.35">
      <c r="A131" s="33" t="s">
        <v>490</v>
      </c>
      <c r="B131" s="33" t="s">
        <v>317</v>
      </c>
      <c r="C131" s="370">
        <v>0</v>
      </c>
      <c r="D131" s="370">
        <v>0</v>
      </c>
      <c r="E131" s="370">
        <v>0</v>
      </c>
      <c r="F131" s="370">
        <v>0</v>
      </c>
      <c r="G131" s="370">
        <v>0</v>
      </c>
      <c r="H131" s="370">
        <v>0</v>
      </c>
      <c r="I131" s="370">
        <v>0</v>
      </c>
      <c r="J131" s="370"/>
      <c r="K131" s="33" t="s">
        <v>318</v>
      </c>
      <c r="L131" s="33" t="s">
        <v>484</v>
      </c>
      <c r="M131" s="33" t="s">
        <v>320</v>
      </c>
      <c r="N131" s="33">
        <v>0</v>
      </c>
      <c r="O131" s="33" t="s">
        <v>485</v>
      </c>
      <c r="P131" s="41">
        <v>6.8000000000000005E-2</v>
      </c>
      <c r="Q131" s="41">
        <f>Parameters!$B$11</f>
        <v>0</v>
      </c>
      <c r="R131" s="79" t="s">
        <v>452</v>
      </c>
      <c r="S131" s="1">
        <v>19.899999999999999</v>
      </c>
      <c r="U131" s="327"/>
      <c r="V131" s="327"/>
      <c r="W131" s="327"/>
      <c r="X131" s="327"/>
      <c r="Y131" s="327"/>
      <c r="Z131" s="327"/>
      <c r="AA131" s="327"/>
      <c r="AB131" s="327"/>
      <c r="AC131" s="327"/>
      <c r="AD131" s="327"/>
      <c r="AE131" s="327"/>
      <c r="AF131" s="327"/>
      <c r="AG131" s="327"/>
      <c r="AH131" s="327"/>
      <c r="AI131" s="327"/>
    </row>
    <row r="132" spans="1:35" x14ac:dyDescent="0.35">
      <c r="A132" s="14" t="s">
        <v>491</v>
      </c>
      <c r="B132" s="14" t="s">
        <v>317</v>
      </c>
      <c r="C132" s="373">
        <v>0</v>
      </c>
      <c r="D132" s="373">
        <v>0</v>
      </c>
      <c r="E132" s="373">
        <v>0</v>
      </c>
      <c r="F132" s="373">
        <v>0</v>
      </c>
      <c r="G132" s="373">
        <v>0</v>
      </c>
      <c r="H132" s="373">
        <v>0</v>
      </c>
      <c r="I132" s="373">
        <v>0</v>
      </c>
      <c r="J132" s="373"/>
      <c r="K132" s="14" t="s">
        <v>492</v>
      </c>
      <c r="L132" s="14" t="s">
        <v>450</v>
      </c>
      <c r="M132" s="14" t="s">
        <v>320</v>
      </c>
      <c r="N132" s="14">
        <v>0</v>
      </c>
      <c r="O132" s="14" t="s">
        <v>493</v>
      </c>
      <c r="P132" s="42">
        <v>5.6599999999999998E-2</v>
      </c>
      <c r="Q132" s="42">
        <v>0</v>
      </c>
      <c r="R132" s="80" t="s">
        <v>452</v>
      </c>
      <c r="S132" s="1">
        <v>50</v>
      </c>
      <c r="U132" s="327"/>
      <c r="V132" s="327"/>
      <c r="W132" s="327"/>
      <c r="X132" s="327"/>
      <c r="Y132" s="327"/>
      <c r="Z132" s="327"/>
      <c r="AA132" s="327"/>
      <c r="AB132" s="327"/>
      <c r="AC132" s="327"/>
      <c r="AD132" s="327"/>
      <c r="AE132" s="327"/>
      <c r="AF132" s="327"/>
      <c r="AG132" s="327"/>
      <c r="AH132" s="327"/>
      <c r="AI132" s="327"/>
    </row>
    <row r="133" spans="1:35" x14ac:dyDescent="0.35">
      <c r="A133" s="33" t="s">
        <v>494</v>
      </c>
      <c r="B133" s="33" t="s">
        <v>317</v>
      </c>
      <c r="C133" s="370">
        <v>0</v>
      </c>
      <c r="D133" s="370">
        <v>0</v>
      </c>
      <c r="E133" s="370">
        <v>0</v>
      </c>
      <c r="F133" s="370">
        <v>0</v>
      </c>
      <c r="G133" s="370">
        <v>0</v>
      </c>
      <c r="H133" s="370">
        <v>0</v>
      </c>
      <c r="I133" s="370">
        <v>0</v>
      </c>
      <c r="J133" s="370"/>
      <c r="K133" s="33" t="s">
        <v>492</v>
      </c>
      <c r="L133" s="33" t="s">
        <v>450</v>
      </c>
      <c r="M133" s="33" t="s">
        <v>320</v>
      </c>
      <c r="N133" s="33">
        <v>0</v>
      </c>
      <c r="O133" s="33" t="s">
        <v>493</v>
      </c>
      <c r="P133" s="41">
        <v>5.6599999999999998E-2</v>
      </c>
      <c r="Q133" s="41">
        <v>0</v>
      </c>
      <c r="R133" s="79" t="s">
        <v>452</v>
      </c>
      <c r="S133" s="1">
        <v>50</v>
      </c>
      <c r="U133" s="327"/>
      <c r="V133" s="327"/>
      <c r="W133" s="327"/>
      <c r="X133" s="327"/>
      <c r="Y133" s="327"/>
      <c r="Z133" s="327"/>
      <c r="AA133" s="327"/>
      <c r="AB133" s="327"/>
      <c r="AC133" s="327"/>
      <c r="AD133" s="327"/>
      <c r="AE133" s="327"/>
      <c r="AF133" s="327"/>
      <c r="AG133" s="327"/>
      <c r="AH133" s="327"/>
      <c r="AI133" s="327"/>
    </row>
    <row r="134" spans="1:35" x14ac:dyDescent="0.35">
      <c r="A134" s="14" t="s">
        <v>495</v>
      </c>
      <c r="B134" s="14" t="s">
        <v>317</v>
      </c>
      <c r="C134" s="373">
        <v>0</v>
      </c>
      <c r="D134" s="373">
        <v>0</v>
      </c>
      <c r="E134" s="373">
        <v>0</v>
      </c>
      <c r="F134" s="373">
        <v>0</v>
      </c>
      <c r="G134" s="373">
        <v>0</v>
      </c>
      <c r="H134" s="373">
        <v>0</v>
      </c>
      <c r="I134" s="373">
        <v>0</v>
      </c>
      <c r="J134" s="373"/>
      <c r="K134" s="14" t="s">
        <v>318</v>
      </c>
      <c r="L134" s="14" t="s">
        <v>450</v>
      </c>
      <c r="M134" s="14" t="s">
        <v>320</v>
      </c>
      <c r="N134" s="14">
        <v>0</v>
      </c>
      <c r="O134" s="14" t="s">
        <v>493</v>
      </c>
      <c r="P134" s="42">
        <v>5.6599999999999998E-2</v>
      </c>
      <c r="Q134" s="42">
        <v>0</v>
      </c>
      <c r="R134" s="80" t="s">
        <v>452</v>
      </c>
      <c r="S134" s="1">
        <v>48.6</v>
      </c>
      <c r="U134" s="327"/>
      <c r="V134" s="327"/>
      <c r="W134" s="327"/>
      <c r="X134" s="327"/>
      <c r="Y134" s="327"/>
      <c r="Z134" s="327"/>
      <c r="AA134" s="327"/>
      <c r="AB134" s="327"/>
      <c r="AC134" s="327"/>
      <c r="AD134" s="327"/>
      <c r="AE134" s="327"/>
      <c r="AF134" s="327"/>
      <c r="AG134" s="327"/>
      <c r="AH134" s="327"/>
      <c r="AI134" s="327"/>
    </row>
    <row r="135" spans="1:35" x14ac:dyDescent="0.35">
      <c r="A135" s="33" t="s">
        <v>496</v>
      </c>
      <c r="B135" s="33" t="s">
        <v>317</v>
      </c>
      <c r="C135" s="370">
        <v>0</v>
      </c>
      <c r="D135" s="370">
        <v>0</v>
      </c>
      <c r="E135" s="370">
        <v>0</v>
      </c>
      <c r="F135" s="370">
        <v>0</v>
      </c>
      <c r="G135" s="370">
        <v>0</v>
      </c>
      <c r="H135" s="370">
        <v>0</v>
      </c>
      <c r="I135" s="370">
        <v>0</v>
      </c>
      <c r="J135" s="370"/>
      <c r="K135" s="33" t="s">
        <v>492</v>
      </c>
      <c r="L135" s="33" t="s">
        <v>484</v>
      </c>
      <c r="M135" s="33" t="s">
        <v>320</v>
      </c>
      <c r="N135" s="33">
        <v>0</v>
      </c>
      <c r="O135" s="33" t="s">
        <v>497</v>
      </c>
      <c r="P135" s="41">
        <v>0</v>
      </c>
      <c r="Q135" s="41">
        <v>0</v>
      </c>
      <c r="R135" s="79" t="s">
        <v>452</v>
      </c>
      <c r="S135" s="1">
        <v>120</v>
      </c>
      <c r="U135" s="327"/>
      <c r="V135" s="327"/>
      <c r="W135" s="327"/>
      <c r="X135" s="327"/>
      <c r="Y135" s="327"/>
      <c r="Z135" s="327"/>
      <c r="AA135" s="327"/>
      <c r="AB135" s="327"/>
      <c r="AC135" s="327"/>
      <c r="AD135" s="327"/>
      <c r="AE135" s="327"/>
      <c r="AF135" s="327"/>
      <c r="AG135" s="327"/>
      <c r="AH135" s="327"/>
      <c r="AI135" s="327"/>
    </row>
    <row r="136" spans="1:35" x14ac:dyDescent="0.35">
      <c r="A136" s="14" t="s">
        <v>498</v>
      </c>
      <c r="B136" s="14" t="s">
        <v>317</v>
      </c>
      <c r="C136" s="373">
        <v>0</v>
      </c>
      <c r="D136" s="373">
        <v>0</v>
      </c>
      <c r="E136" s="373">
        <v>0</v>
      </c>
      <c r="F136" s="373">
        <v>0</v>
      </c>
      <c r="G136" s="373">
        <v>0</v>
      </c>
      <c r="H136" s="373">
        <v>0</v>
      </c>
      <c r="I136" s="373">
        <v>0</v>
      </c>
      <c r="J136" s="373"/>
      <c r="K136" s="14" t="s">
        <v>492</v>
      </c>
      <c r="L136" s="33" t="s">
        <v>484</v>
      </c>
      <c r="M136" s="14" t="s">
        <v>320</v>
      </c>
      <c r="N136" s="14">
        <v>0</v>
      </c>
      <c r="O136" s="14" t="s">
        <v>497</v>
      </c>
      <c r="P136" s="42">
        <v>0</v>
      </c>
      <c r="Q136" s="42">
        <v>0</v>
      </c>
      <c r="R136" s="80" t="s">
        <v>452</v>
      </c>
      <c r="S136" s="1">
        <v>120</v>
      </c>
      <c r="U136" s="327"/>
      <c r="V136" s="327"/>
      <c r="W136" s="327"/>
      <c r="X136" s="327"/>
      <c r="Y136" s="327"/>
      <c r="Z136" s="327"/>
      <c r="AA136" s="327"/>
      <c r="AB136" s="327"/>
      <c r="AC136" s="327"/>
      <c r="AD136" s="327"/>
      <c r="AE136" s="327"/>
      <c r="AF136" s="327"/>
      <c r="AG136" s="327"/>
      <c r="AH136" s="327"/>
      <c r="AI136" s="327"/>
    </row>
    <row r="137" spans="1:35" x14ac:dyDescent="0.35">
      <c r="A137" s="14" t="s">
        <v>499</v>
      </c>
      <c r="B137" s="14" t="s">
        <v>317</v>
      </c>
      <c r="C137" s="373">
        <v>0</v>
      </c>
      <c r="D137" s="373">
        <v>0</v>
      </c>
      <c r="E137" s="373">
        <v>0</v>
      </c>
      <c r="F137" s="373">
        <v>0</v>
      </c>
      <c r="G137" s="373">
        <v>0</v>
      </c>
      <c r="H137" s="373">
        <v>0</v>
      </c>
      <c r="I137" s="373">
        <v>0</v>
      </c>
      <c r="J137" s="373"/>
      <c r="K137" s="14" t="s">
        <v>318</v>
      </c>
      <c r="L137" s="212" t="s">
        <v>500</v>
      </c>
      <c r="M137" s="14" t="s">
        <v>320</v>
      </c>
      <c r="N137" s="14">
        <v>0</v>
      </c>
      <c r="O137" s="14" t="s">
        <v>497</v>
      </c>
      <c r="P137" s="42">
        <v>0</v>
      </c>
      <c r="Q137" s="42">
        <v>0</v>
      </c>
      <c r="R137" s="80"/>
      <c r="U137" s="327"/>
      <c r="V137" s="327"/>
      <c r="W137" s="327"/>
      <c r="X137" s="327"/>
      <c r="Y137" s="327"/>
      <c r="Z137" s="327"/>
      <c r="AA137" s="327"/>
      <c r="AB137" s="327"/>
      <c r="AC137" s="327"/>
      <c r="AD137" s="327"/>
      <c r="AE137" s="327"/>
      <c r="AF137" s="327"/>
      <c r="AG137" s="327"/>
      <c r="AH137" s="327"/>
      <c r="AI137" s="327"/>
    </row>
    <row r="138" spans="1:35" x14ac:dyDescent="0.35">
      <c r="A138" s="33" t="s">
        <v>501</v>
      </c>
      <c r="B138" s="33" t="s">
        <v>317</v>
      </c>
      <c r="C138" s="370">
        <v>0</v>
      </c>
      <c r="D138" s="370">
        <v>0</v>
      </c>
      <c r="E138" s="370">
        <v>0</v>
      </c>
      <c r="F138" s="370">
        <v>0</v>
      </c>
      <c r="G138" s="370">
        <v>0</v>
      </c>
      <c r="H138" s="370">
        <v>0</v>
      </c>
      <c r="I138" s="370">
        <v>0</v>
      </c>
      <c r="J138" s="370"/>
      <c r="K138" s="33" t="s">
        <v>318</v>
      </c>
      <c r="L138" s="33" t="s">
        <v>484</v>
      </c>
      <c r="M138" s="33" t="s">
        <v>320</v>
      </c>
      <c r="N138" s="33">
        <v>0</v>
      </c>
      <c r="O138" s="33" t="s">
        <v>485</v>
      </c>
      <c r="P138" s="41">
        <f>P126</f>
        <v>7.0999999999999994E-2</v>
      </c>
      <c r="Q138" s="41">
        <v>0</v>
      </c>
      <c r="R138" s="79" t="s">
        <v>502</v>
      </c>
      <c r="S138" s="212">
        <v>44</v>
      </c>
      <c r="U138" s="327"/>
      <c r="V138" s="327"/>
      <c r="W138" s="327"/>
      <c r="X138" s="327"/>
      <c r="Y138" s="327"/>
      <c r="Z138" s="327"/>
      <c r="AA138" s="327"/>
      <c r="AB138" s="327"/>
      <c r="AC138" s="327"/>
      <c r="AD138" s="327"/>
      <c r="AE138" s="327"/>
      <c r="AF138" s="327"/>
      <c r="AG138" s="327"/>
      <c r="AH138" s="327"/>
      <c r="AI138" s="327"/>
    </row>
    <row r="139" spans="1:35" x14ac:dyDescent="0.35">
      <c r="A139" s="14" t="s">
        <v>503</v>
      </c>
      <c r="B139" s="14" t="s">
        <v>317</v>
      </c>
      <c r="C139" s="373">
        <v>0</v>
      </c>
      <c r="D139" s="373">
        <v>0</v>
      </c>
      <c r="E139" s="373">
        <v>0</v>
      </c>
      <c r="F139" s="373">
        <v>0</v>
      </c>
      <c r="G139" s="373">
        <v>0</v>
      </c>
      <c r="H139" s="373">
        <v>0</v>
      </c>
      <c r="I139" s="373">
        <v>0</v>
      </c>
      <c r="J139" s="373"/>
      <c r="K139" s="14" t="s">
        <v>318</v>
      </c>
      <c r="L139" s="14" t="s">
        <v>450</v>
      </c>
      <c r="M139" s="14" t="s">
        <v>320</v>
      </c>
      <c r="N139" s="14">
        <v>0</v>
      </c>
      <c r="O139" s="14" t="s">
        <v>503</v>
      </c>
      <c r="P139" s="42">
        <v>0</v>
      </c>
      <c r="Q139" s="42">
        <v>0</v>
      </c>
      <c r="R139" s="80" t="s">
        <v>452</v>
      </c>
      <c r="S139" s="1">
        <v>18.600000000000001</v>
      </c>
      <c r="U139" s="327"/>
      <c r="V139" s="327"/>
      <c r="W139" s="327"/>
      <c r="X139" s="327"/>
      <c r="Y139" s="327"/>
      <c r="Z139" s="327"/>
      <c r="AA139" s="327"/>
      <c r="AB139" s="327"/>
      <c r="AC139" s="327"/>
      <c r="AD139" s="327"/>
      <c r="AE139" s="327"/>
      <c r="AF139" s="327"/>
      <c r="AG139" s="327"/>
      <c r="AH139" s="327"/>
      <c r="AI139" s="327"/>
    </row>
    <row r="140" spans="1:35" x14ac:dyDescent="0.35">
      <c r="A140" s="33" t="s">
        <v>504</v>
      </c>
      <c r="B140" s="33" t="s">
        <v>317</v>
      </c>
      <c r="C140" s="370">
        <v>0</v>
      </c>
      <c r="D140" s="370">
        <v>0</v>
      </c>
      <c r="E140" s="370">
        <v>0</v>
      </c>
      <c r="F140" s="370">
        <v>0</v>
      </c>
      <c r="G140" s="370">
        <v>0</v>
      </c>
      <c r="H140" s="370">
        <v>0</v>
      </c>
      <c r="I140" s="370">
        <v>0</v>
      </c>
      <c r="J140" s="370"/>
      <c r="K140" s="33" t="s">
        <v>318</v>
      </c>
      <c r="L140" s="33" t="s">
        <v>450</v>
      </c>
      <c r="M140" s="33" t="s">
        <v>320</v>
      </c>
      <c r="N140" s="33">
        <v>0</v>
      </c>
      <c r="O140" s="33" t="s">
        <v>504</v>
      </c>
      <c r="P140" s="41">
        <v>0.1096</v>
      </c>
      <c r="Q140" s="41">
        <v>1</v>
      </c>
      <c r="R140" s="79" t="s">
        <v>452</v>
      </c>
      <c r="S140" s="1">
        <v>15.1</v>
      </c>
      <c r="U140" s="327"/>
      <c r="V140" s="327"/>
      <c r="W140" s="327"/>
      <c r="X140" s="327"/>
      <c r="Y140" s="327"/>
      <c r="Z140" s="327"/>
      <c r="AA140" s="327"/>
      <c r="AB140" s="327"/>
      <c r="AC140" s="327"/>
      <c r="AD140" s="327"/>
      <c r="AE140" s="327"/>
      <c r="AF140" s="327"/>
      <c r="AG140" s="327"/>
      <c r="AH140" s="327"/>
      <c r="AI140" s="327"/>
    </row>
    <row r="141" spans="1:35" x14ac:dyDescent="0.35">
      <c r="A141" s="14" t="s">
        <v>468</v>
      </c>
      <c r="B141" s="14" t="s">
        <v>317</v>
      </c>
      <c r="C141" s="373">
        <v>0</v>
      </c>
      <c r="D141" s="373">
        <v>0</v>
      </c>
      <c r="E141" s="373">
        <v>0</v>
      </c>
      <c r="F141" s="373">
        <v>0</v>
      </c>
      <c r="G141" s="373">
        <v>0</v>
      </c>
      <c r="H141" s="373">
        <v>0</v>
      </c>
      <c r="I141" s="373">
        <v>0</v>
      </c>
      <c r="J141" s="373"/>
      <c r="K141" s="14" t="s">
        <v>318</v>
      </c>
      <c r="L141" s="14" t="s">
        <v>450</v>
      </c>
      <c r="M141" s="14" t="s">
        <v>320</v>
      </c>
      <c r="N141" s="14">
        <v>0</v>
      </c>
      <c r="O141" s="14" t="s">
        <v>468</v>
      </c>
      <c r="P141" s="42">
        <v>9.8299999999999998E-2</v>
      </c>
      <c r="Q141" s="42">
        <v>0</v>
      </c>
      <c r="R141" s="80" t="s">
        <v>452</v>
      </c>
      <c r="S141" s="1">
        <v>29.3</v>
      </c>
      <c r="U141" s="327"/>
      <c r="V141" s="327"/>
      <c r="W141" s="327"/>
      <c r="X141" s="327"/>
      <c r="Y141" s="327"/>
      <c r="Z141" s="327"/>
      <c r="AA141" s="327"/>
      <c r="AB141" s="327"/>
      <c r="AC141" s="327"/>
      <c r="AD141" s="327"/>
      <c r="AE141" s="327"/>
      <c r="AF141" s="327"/>
      <c r="AG141" s="327"/>
      <c r="AH141" s="327"/>
      <c r="AI141" s="327"/>
    </row>
    <row r="142" spans="1:35" x14ac:dyDescent="0.35">
      <c r="A142" s="33" t="s">
        <v>505</v>
      </c>
      <c r="B142" s="33" t="s">
        <v>317</v>
      </c>
      <c r="C142" s="370">
        <v>0</v>
      </c>
      <c r="D142" s="370">
        <v>0</v>
      </c>
      <c r="E142" s="370">
        <v>0</v>
      </c>
      <c r="F142" s="370">
        <v>0</v>
      </c>
      <c r="G142" s="370">
        <v>0</v>
      </c>
      <c r="H142" s="370">
        <v>0</v>
      </c>
      <c r="I142" s="370">
        <v>0</v>
      </c>
      <c r="J142" s="370"/>
      <c r="K142" s="33" t="s">
        <v>318</v>
      </c>
      <c r="L142" s="33" t="s">
        <v>450</v>
      </c>
      <c r="M142" s="33" t="s">
        <v>320</v>
      </c>
      <c r="N142" s="33">
        <v>0</v>
      </c>
      <c r="O142" s="33" t="s">
        <v>506</v>
      </c>
      <c r="P142" s="41">
        <v>7.3300000000000004E-2</v>
      </c>
      <c r="Q142" s="41">
        <v>0</v>
      </c>
      <c r="R142" s="79" t="s">
        <v>452</v>
      </c>
      <c r="S142" s="1">
        <v>42.7</v>
      </c>
      <c r="U142" s="327"/>
      <c r="V142" s="327"/>
      <c r="W142" s="327"/>
      <c r="X142" s="327"/>
      <c r="Y142" s="327"/>
      <c r="Z142" s="327"/>
      <c r="AA142" s="327"/>
      <c r="AB142" s="327"/>
      <c r="AC142" s="327"/>
      <c r="AD142" s="327"/>
      <c r="AE142" s="327"/>
      <c r="AF142" s="327"/>
      <c r="AG142" s="327"/>
      <c r="AH142" s="327"/>
      <c r="AI142" s="327"/>
    </row>
    <row r="143" spans="1:35" x14ac:dyDescent="0.35">
      <c r="A143" s="14" t="s">
        <v>507</v>
      </c>
      <c r="B143" s="14" t="s">
        <v>317</v>
      </c>
      <c r="C143" s="373">
        <v>0</v>
      </c>
      <c r="D143" s="373">
        <v>0</v>
      </c>
      <c r="E143" s="373">
        <v>0</v>
      </c>
      <c r="F143" s="373">
        <v>0</v>
      </c>
      <c r="G143" s="373">
        <v>0</v>
      </c>
      <c r="H143" s="373">
        <v>0</v>
      </c>
      <c r="I143" s="373">
        <v>0</v>
      </c>
      <c r="J143" s="373"/>
      <c r="K143" s="14" t="s">
        <v>318</v>
      </c>
      <c r="L143" s="14" t="s">
        <v>450</v>
      </c>
      <c r="M143" s="14" t="s">
        <v>320</v>
      </c>
      <c r="N143" s="14">
        <v>0</v>
      </c>
      <c r="O143" s="14" t="s">
        <v>493</v>
      </c>
      <c r="P143" s="42">
        <v>5.6599999999999998E-2</v>
      </c>
      <c r="Q143" s="42">
        <v>0</v>
      </c>
      <c r="R143" s="80" t="s">
        <v>452</v>
      </c>
      <c r="S143" s="1">
        <v>50</v>
      </c>
      <c r="U143" s="327"/>
      <c r="V143" s="327"/>
      <c r="W143" s="327"/>
      <c r="X143" s="327"/>
      <c r="Y143" s="327"/>
      <c r="Z143" s="327"/>
      <c r="AA143" s="327"/>
      <c r="AB143" s="327"/>
      <c r="AC143" s="327"/>
      <c r="AD143" s="327"/>
      <c r="AE143" s="327"/>
      <c r="AF143" s="327"/>
      <c r="AG143" s="327"/>
      <c r="AH143" s="327"/>
      <c r="AI143" s="327"/>
    </row>
    <row r="144" spans="1:35" x14ac:dyDescent="0.35">
      <c r="A144" s="33" t="s">
        <v>508</v>
      </c>
      <c r="B144" s="33" t="s">
        <v>317</v>
      </c>
      <c r="C144" s="370">
        <v>0</v>
      </c>
      <c r="D144" s="370">
        <v>0</v>
      </c>
      <c r="E144" s="370">
        <v>0</v>
      </c>
      <c r="F144" s="370">
        <v>0</v>
      </c>
      <c r="G144" s="370">
        <v>0</v>
      </c>
      <c r="H144" s="370">
        <v>0</v>
      </c>
      <c r="I144" s="370">
        <v>0</v>
      </c>
      <c r="J144" s="370"/>
      <c r="K144" s="33" t="s">
        <v>318</v>
      </c>
      <c r="L144" s="33" t="s">
        <v>484</v>
      </c>
      <c r="M144" s="33" t="s">
        <v>320</v>
      </c>
      <c r="N144" s="33">
        <v>0</v>
      </c>
      <c r="O144" s="33" t="s">
        <v>509</v>
      </c>
      <c r="P144" s="41">
        <v>0</v>
      </c>
      <c r="Q144" s="41">
        <v>0</v>
      </c>
      <c r="R144" s="79" t="s">
        <v>452</v>
      </c>
      <c r="S144" s="1">
        <v>500000</v>
      </c>
      <c r="U144" s="327"/>
      <c r="V144" s="327"/>
      <c r="W144" s="327"/>
      <c r="X144" s="327"/>
      <c r="Y144" s="327"/>
      <c r="Z144" s="327"/>
      <c r="AA144" s="327"/>
      <c r="AB144" s="327"/>
      <c r="AC144" s="327"/>
      <c r="AD144" s="327"/>
      <c r="AE144" s="327"/>
      <c r="AF144" s="327"/>
      <c r="AG144" s="327"/>
      <c r="AH144" s="327"/>
      <c r="AI144" s="327"/>
    </row>
    <row r="145" spans="1:35" x14ac:dyDescent="0.35">
      <c r="A145" s="14" t="s">
        <v>510</v>
      </c>
      <c r="B145" s="14" t="s">
        <v>317</v>
      </c>
      <c r="C145" s="373">
        <v>0</v>
      </c>
      <c r="D145" s="373">
        <v>0</v>
      </c>
      <c r="E145" s="373">
        <v>0</v>
      </c>
      <c r="F145" s="373">
        <v>0</v>
      </c>
      <c r="G145" s="373">
        <v>0</v>
      </c>
      <c r="H145" s="373">
        <v>0</v>
      </c>
      <c r="I145" s="373">
        <v>0</v>
      </c>
      <c r="J145" s="373"/>
      <c r="K145" s="14" t="s">
        <v>318</v>
      </c>
      <c r="L145" s="14" t="s">
        <v>450</v>
      </c>
      <c r="M145" s="14" t="s">
        <v>320</v>
      </c>
      <c r="N145" s="14">
        <v>0</v>
      </c>
      <c r="O145" s="14" t="s">
        <v>441</v>
      </c>
      <c r="P145" s="360">
        <v>0.1074</v>
      </c>
      <c r="Q145" s="42">
        <v>0.64</v>
      </c>
      <c r="R145" s="80" t="s">
        <v>511</v>
      </c>
      <c r="S145" s="1">
        <v>9.4</v>
      </c>
      <c r="U145" s="327"/>
      <c r="V145" s="327"/>
      <c r="W145" s="327"/>
      <c r="X145" s="327"/>
      <c r="Y145" s="327"/>
      <c r="Z145" s="327"/>
      <c r="AA145" s="327"/>
      <c r="AB145" s="327"/>
      <c r="AC145" s="327"/>
      <c r="AD145" s="327"/>
      <c r="AE145" s="327"/>
      <c r="AF145" s="327"/>
      <c r="AG145" s="327"/>
      <c r="AH145" s="327"/>
      <c r="AI145" s="327"/>
    </row>
    <row r="146" spans="1:35" x14ac:dyDescent="0.35">
      <c r="A146" s="33" t="s">
        <v>512</v>
      </c>
      <c r="B146" s="33" t="s">
        <v>513</v>
      </c>
      <c r="C146" s="370">
        <v>0</v>
      </c>
      <c r="D146" s="370">
        <v>0</v>
      </c>
      <c r="E146" s="370">
        <v>0</v>
      </c>
      <c r="F146" s="370">
        <v>0</v>
      </c>
      <c r="G146" s="370">
        <v>0</v>
      </c>
      <c r="H146" s="370">
        <v>0</v>
      </c>
      <c r="I146" s="370">
        <v>0</v>
      </c>
      <c r="J146" s="370"/>
      <c r="K146" s="33" t="s">
        <v>318</v>
      </c>
      <c r="L146" s="33" t="s">
        <v>418</v>
      </c>
      <c r="M146" s="33" t="s">
        <v>320</v>
      </c>
      <c r="N146" s="33">
        <v>0</v>
      </c>
      <c r="O146" s="33" t="s">
        <v>441</v>
      </c>
      <c r="P146" s="41">
        <f>0.65*(44/12)</f>
        <v>2.3833333333333333</v>
      </c>
      <c r="Q146" s="41">
        <v>7.0000000000000007E-2</v>
      </c>
      <c r="R146" s="79" t="s">
        <v>452</v>
      </c>
      <c r="S146" s="212">
        <v>19</v>
      </c>
      <c r="U146" s="327"/>
      <c r="V146" s="327"/>
      <c r="W146" s="327"/>
      <c r="X146" s="327"/>
      <c r="Y146" s="327"/>
      <c r="Z146" s="327"/>
      <c r="AA146" s="327"/>
      <c r="AB146" s="327"/>
      <c r="AC146" s="327"/>
      <c r="AD146" s="327"/>
      <c r="AE146" s="327"/>
      <c r="AF146" s="327"/>
      <c r="AG146" s="327"/>
      <c r="AH146" s="327"/>
      <c r="AI146" s="327"/>
    </row>
    <row r="147" spans="1:35" x14ac:dyDescent="0.35">
      <c r="A147" s="14" t="s">
        <v>514</v>
      </c>
      <c r="B147" s="14" t="s">
        <v>317</v>
      </c>
      <c r="C147" s="373">
        <v>0</v>
      </c>
      <c r="D147" s="373">
        <v>0</v>
      </c>
      <c r="E147" s="373">
        <v>0</v>
      </c>
      <c r="F147" s="373">
        <v>0</v>
      </c>
      <c r="G147" s="373">
        <v>0</v>
      </c>
      <c r="H147" s="373">
        <v>0</v>
      </c>
      <c r="I147" s="373">
        <v>0</v>
      </c>
      <c r="J147" s="373"/>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2">
        <v>8.1</v>
      </c>
      <c r="U147" s="327"/>
      <c r="V147" s="327"/>
      <c r="W147" s="327"/>
      <c r="X147" s="327"/>
      <c r="Y147" s="327"/>
      <c r="Z147" s="327"/>
      <c r="AA147" s="327"/>
      <c r="AB147" s="327"/>
      <c r="AC147" s="327"/>
      <c r="AD147" s="327"/>
      <c r="AE147" s="327"/>
      <c r="AF147" s="327"/>
      <c r="AG147" s="327"/>
      <c r="AH147" s="327"/>
      <c r="AI147" s="327"/>
    </row>
    <row r="148" spans="1:35" x14ac:dyDescent="0.35">
      <c r="A148" s="33" t="s">
        <v>515</v>
      </c>
      <c r="B148" s="33" t="s">
        <v>317</v>
      </c>
      <c r="C148" s="370">
        <v>0</v>
      </c>
      <c r="D148" s="370">
        <v>0</v>
      </c>
      <c r="E148" s="370">
        <v>0</v>
      </c>
      <c r="F148" s="370">
        <v>0</v>
      </c>
      <c r="G148" s="370">
        <v>0</v>
      </c>
      <c r="H148" s="370">
        <v>0</v>
      </c>
      <c r="I148" s="370">
        <v>0</v>
      </c>
      <c r="J148" s="370"/>
      <c r="K148" s="33" t="s">
        <v>318</v>
      </c>
      <c r="L148" s="33" t="s">
        <v>484</v>
      </c>
      <c r="M148" s="33" t="s">
        <v>320</v>
      </c>
      <c r="N148" s="33">
        <v>0</v>
      </c>
      <c r="O148" s="33" t="s">
        <v>441</v>
      </c>
      <c r="P148" s="41">
        <f>P146/44</f>
        <v>5.4166666666666669E-2</v>
      </c>
      <c r="Q148" s="41">
        <v>0</v>
      </c>
      <c r="R148" s="79" t="s">
        <v>502</v>
      </c>
      <c r="S148" s="212">
        <v>19</v>
      </c>
      <c r="U148" s="327"/>
      <c r="V148" s="327"/>
      <c r="W148" s="327"/>
      <c r="X148" s="327"/>
      <c r="Y148" s="327"/>
      <c r="Z148" s="327"/>
      <c r="AA148" s="327"/>
      <c r="AB148" s="327"/>
      <c r="AC148" s="327"/>
      <c r="AD148" s="327"/>
      <c r="AE148" s="327"/>
      <c r="AF148" s="327"/>
      <c r="AG148" s="327"/>
      <c r="AH148" s="327"/>
      <c r="AI148" s="327"/>
    </row>
    <row r="149" spans="1:35" x14ac:dyDescent="0.35">
      <c r="A149" s="14" t="s">
        <v>516</v>
      </c>
      <c r="B149" s="14" t="s">
        <v>317</v>
      </c>
      <c r="C149" s="373">
        <v>0</v>
      </c>
      <c r="D149" s="373">
        <v>0</v>
      </c>
      <c r="E149" s="373">
        <v>0</v>
      </c>
      <c r="F149" s="373">
        <v>0</v>
      </c>
      <c r="G149" s="373">
        <v>0</v>
      </c>
      <c r="H149" s="373">
        <v>0</v>
      </c>
      <c r="I149" s="373">
        <v>0</v>
      </c>
      <c r="J149" s="373"/>
      <c r="K149" s="14" t="s">
        <v>318</v>
      </c>
      <c r="L149" s="14" t="s">
        <v>450</v>
      </c>
      <c r="M149" s="14" t="s">
        <v>320</v>
      </c>
      <c r="N149" s="14">
        <v>0</v>
      </c>
      <c r="O149" s="14" t="s">
        <v>504</v>
      </c>
      <c r="P149" s="42">
        <v>0.1096</v>
      </c>
      <c r="Q149" s="42">
        <v>1</v>
      </c>
      <c r="R149" s="80" t="s">
        <v>452</v>
      </c>
      <c r="S149" s="1">
        <v>15.1</v>
      </c>
      <c r="U149" s="327"/>
      <c r="V149" s="327"/>
      <c r="W149" s="327"/>
      <c r="X149" s="327"/>
      <c r="Y149" s="327"/>
      <c r="Z149" s="327"/>
      <c r="AA149" s="327"/>
      <c r="AB149" s="327"/>
      <c r="AC149" s="327"/>
      <c r="AD149" s="327"/>
      <c r="AE149" s="327"/>
      <c r="AF149" s="327"/>
      <c r="AG149" s="327"/>
      <c r="AH149" s="327"/>
      <c r="AI149" s="327"/>
    </row>
    <row r="150" spans="1:35" x14ac:dyDescent="0.35">
      <c r="A150" s="33" t="s">
        <v>517</v>
      </c>
      <c r="B150" s="33" t="s">
        <v>317</v>
      </c>
      <c r="C150" s="370">
        <v>0</v>
      </c>
      <c r="D150" s="370">
        <v>0</v>
      </c>
      <c r="E150" s="370">
        <v>0</v>
      </c>
      <c r="F150" s="370">
        <v>0</v>
      </c>
      <c r="G150" s="370">
        <v>0</v>
      </c>
      <c r="H150" s="370">
        <v>0</v>
      </c>
      <c r="I150" s="370">
        <v>0</v>
      </c>
      <c r="J150" s="370"/>
      <c r="K150" s="33" t="s">
        <v>318</v>
      </c>
      <c r="L150" s="33" t="s">
        <v>450</v>
      </c>
      <c r="M150" s="33" t="s">
        <v>320</v>
      </c>
      <c r="N150" s="33">
        <v>0</v>
      </c>
      <c r="O150" s="33" t="s">
        <v>504</v>
      </c>
      <c r="P150" s="41">
        <v>0.1096</v>
      </c>
      <c r="Q150" s="41">
        <v>1</v>
      </c>
      <c r="R150" s="79" t="s">
        <v>452</v>
      </c>
      <c r="S150" s="1">
        <v>15.1</v>
      </c>
      <c r="U150" s="327"/>
      <c r="V150" s="327"/>
      <c r="W150" s="327"/>
      <c r="X150" s="327"/>
      <c r="Y150" s="327"/>
      <c r="Z150" s="327"/>
      <c r="AA150" s="327"/>
      <c r="AB150" s="327"/>
      <c r="AC150" s="327"/>
      <c r="AD150" s="327"/>
      <c r="AE150" s="327"/>
      <c r="AF150" s="327"/>
      <c r="AG150" s="327"/>
      <c r="AH150" s="327"/>
      <c r="AI150" s="327"/>
    </row>
    <row r="151" spans="1:35" x14ac:dyDescent="0.35">
      <c r="A151" s="14" t="s">
        <v>518</v>
      </c>
      <c r="B151" s="14" t="s">
        <v>317</v>
      </c>
      <c r="C151" s="373">
        <v>0</v>
      </c>
      <c r="D151" s="373">
        <v>0</v>
      </c>
      <c r="E151" s="373">
        <v>0</v>
      </c>
      <c r="F151" s="373">
        <v>0</v>
      </c>
      <c r="G151" s="373">
        <v>0</v>
      </c>
      <c r="H151" s="373">
        <v>0</v>
      </c>
      <c r="I151" s="373">
        <v>0</v>
      </c>
      <c r="J151" s="373"/>
      <c r="K151" s="14" t="s">
        <v>318</v>
      </c>
      <c r="L151" s="14" t="s">
        <v>450</v>
      </c>
      <c r="M151" s="14" t="s">
        <v>320</v>
      </c>
      <c r="N151" s="14">
        <v>0</v>
      </c>
      <c r="O151" s="14" t="s">
        <v>504</v>
      </c>
      <c r="P151" s="42">
        <v>0.1096</v>
      </c>
      <c r="Q151" s="42">
        <v>1</v>
      </c>
      <c r="R151" s="80" t="s">
        <v>452</v>
      </c>
      <c r="S151" s="1">
        <v>15.1</v>
      </c>
      <c r="U151" s="327"/>
      <c r="V151" s="327"/>
      <c r="W151" s="327"/>
      <c r="X151" s="327"/>
      <c r="Y151" s="327"/>
      <c r="Z151" s="327"/>
      <c r="AA151" s="327"/>
      <c r="AB151" s="327"/>
      <c r="AC151" s="327"/>
      <c r="AD151" s="327"/>
      <c r="AE151" s="327"/>
      <c r="AF151" s="327"/>
      <c r="AG151" s="327"/>
      <c r="AH151" s="327"/>
      <c r="AI151" s="327"/>
    </row>
    <row r="152" spans="1:35" x14ac:dyDescent="0.35">
      <c r="A152" s="33" t="s">
        <v>519</v>
      </c>
      <c r="B152" s="33" t="s">
        <v>317</v>
      </c>
      <c r="C152" s="370">
        <v>0</v>
      </c>
      <c r="D152" s="370">
        <v>0</v>
      </c>
      <c r="E152" s="370">
        <v>0</v>
      </c>
      <c r="F152" s="370">
        <v>0</v>
      </c>
      <c r="G152" s="370">
        <v>0</v>
      </c>
      <c r="H152" s="370">
        <v>0</v>
      </c>
      <c r="I152" s="370">
        <v>0</v>
      </c>
      <c r="J152" s="370"/>
      <c r="K152" s="33" t="s">
        <v>318</v>
      </c>
      <c r="L152" s="33" t="s">
        <v>450</v>
      </c>
      <c r="M152" s="33" t="s">
        <v>320</v>
      </c>
      <c r="N152" s="33">
        <v>0</v>
      </c>
      <c r="O152" s="33" t="s">
        <v>504</v>
      </c>
      <c r="P152" s="41">
        <v>0.1096</v>
      </c>
      <c r="Q152" s="41">
        <v>1</v>
      </c>
      <c r="R152" s="79" t="s">
        <v>452</v>
      </c>
      <c r="S152" s="1">
        <v>15.1</v>
      </c>
      <c r="U152" s="327"/>
      <c r="V152" s="327"/>
      <c r="W152" s="327"/>
      <c r="X152" s="327"/>
      <c r="Y152" s="327"/>
      <c r="Z152" s="327"/>
      <c r="AA152" s="327"/>
      <c r="AB152" s="327"/>
      <c r="AC152" s="327"/>
      <c r="AD152" s="327"/>
      <c r="AE152" s="327"/>
      <c r="AF152" s="327"/>
      <c r="AG152" s="327"/>
      <c r="AH152" s="327"/>
      <c r="AI152" s="327"/>
    </row>
    <row r="153" spans="1:35" x14ac:dyDescent="0.35">
      <c r="A153" s="14" t="s">
        <v>520</v>
      </c>
      <c r="B153" s="14" t="s">
        <v>317</v>
      </c>
      <c r="C153" s="373">
        <v>0</v>
      </c>
      <c r="D153" s="373">
        <v>0</v>
      </c>
      <c r="E153" s="373">
        <v>0</v>
      </c>
      <c r="F153" s="373">
        <v>0</v>
      </c>
      <c r="G153" s="373">
        <v>0</v>
      </c>
      <c r="H153" s="373">
        <v>0</v>
      </c>
      <c r="I153" s="373">
        <v>0</v>
      </c>
      <c r="J153" s="373"/>
      <c r="K153" s="14" t="s">
        <v>318</v>
      </c>
      <c r="L153" s="14" t="s">
        <v>450</v>
      </c>
      <c r="M153" s="14" t="s">
        <v>320</v>
      </c>
      <c r="N153" s="14">
        <v>0</v>
      </c>
      <c r="O153" s="14" t="s">
        <v>504</v>
      </c>
      <c r="P153" s="42">
        <v>0.1096</v>
      </c>
      <c r="Q153" s="42">
        <v>1</v>
      </c>
      <c r="R153" s="80" t="s">
        <v>452</v>
      </c>
      <c r="S153" s="1">
        <v>15.1</v>
      </c>
      <c r="U153" s="327"/>
      <c r="V153" s="327"/>
      <c r="W153" s="327"/>
      <c r="X153" s="327"/>
      <c r="Y153" s="327"/>
      <c r="Z153" s="327"/>
      <c r="AA153" s="327"/>
      <c r="AB153" s="327"/>
      <c r="AC153" s="327"/>
      <c r="AD153" s="327"/>
      <c r="AE153" s="327"/>
      <c r="AF153" s="327"/>
      <c r="AG153" s="327"/>
      <c r="AH153" s="327"/>
      <c r="AI153" s="327"/>
    </row>
    <row r="154" spans="1:35" x14ac:dyDescent="0.35">
      <c r="A154" s="33" t="s">
        <v>521</v>
      </c>
      <c r="B154" s="33" t="s">
        <v>317</v>
      </c>
      <c r="C154" s="370">
        <v>0</v>
      </c>
      <c r="D154" s="370">
        <v>0</v>
      </c>
      <c r="E154" s="370">
        <v>0</v>
      </c>
      <c r="F154" s="370">
        <v>0</v>
      </c>
      <c r="G154" s="370">
        <v>0</v>
      </c>
      <c r="H154" s="370">
        <v>0</v>
      </c>
      <c r="I154" s="370">
        <v>0</v>
      </c>
      <c r="J154" s="370"/>
      <c r="K154" s="33" t="s">
        <v>318</v>
      </c>
      <c r="L154" s="33" t="s">
        <v>450</v>
      </c>
      <c r="M154" s="33" t="s">
        <v>320</v>
      </c>
      <c r="N154" s="33">
        <v>0</v>
      </c>
      <c r="O154" s="33" t="s">
        <v>504</v>
      </c>
      <c r="P154" s="41">
        <v>0.1096</v>
      </c>
      <c r="Q154" s="41">
        <v>1</v>
      </c>
      <c r="R154" s="79" t="s">
        <v>452</v>
      </c>
      <c r="S154" s="1">
        <v>15.1</v>
      </c>
      <c r="U154" s="327"/>
      <c r="V154" s="327"/>
      <c r="W154" s="327"/>
      <c r="X154" s="327"/>
      <c r="Y154" s="327"/>
      <c r="Z154" s="327"/>
      <c r="AA154" s="327"/>
      <c r="AB154" s="327"/>
      <c r="AC154" s="327"/>
      <c r="AD154" s="327"/>
      <c r="AE154" s="327"/>
      <c r="AF154" s="327"/>
      <c r="AG154" s="327"/>
      <c r="AH154" s="327"/>
      <c r="AI154" s="327"/>
    </row>
    <row r="155" spans="1:35" x14ac:dyDescent="0.35">
      <c r="A155" s="14" t="s">
        <v>522</v>
      </c>
      <c r="B155" s="14" t="s">
        <v>317</v>
      </c>
      <c r="C155" s="373">
        <v>0</v>
      </c>
      <c r="D155" s="373">
        <v>0</v>
      </c>
      <c r="E155" s="373">
        <v>0</v>
      </c>
      <c r="F155" s="373">
        <v>0</v>
      </c>
      <c r="G155" s="373">
        <v>0</v>
      </c>
      <c r="H155" s="373">
        <v>0</v>
      </c>
      <c r="I155" s="373">
        <v>0</v>
      </c>
      <c r="J155" s="373"/>
      <c r="K155" s="14" t="s">
        <v>318</v>
      </c>
      <c r="L155" s="14" t="s">
        <v>450</v>
      </c>
      <c r="M155" s="14" t="s">
        <v>320</v>
      </c>
      <c r="N155" s="14">
        <v>0</v>
      </c>
      <c r="O155" s="14" t="s">
        <v>504</v>
      </c>
      <c r="P155" s="42">
        <v>0.1096</v>
      </c>
      <c r="Q155" s="42">
        <v>1</v>
      </c>
      <c r="R155" s="80" t="s">
        <v>452</v>
      </c>
      <c r="S155" s="1">
        <v>15.1</v>
      </c>
      <c r="T155" s="327"/>
      <c r="U155" s="327"/>
      <c r="V155" s="327"/>
      <c r="W155" s="327"/>
      <c r="X155" s="327"/>
      <c r="Y155" s="327"/>
      <c r="Z155" s="327"/>
      <c r="AA155" s="327"/>
      <c r="AB155" s="327"/>
      <c r="AC155" s="327"/>
      <c r="AD155" s="327"/>
      <c r="AE155" s="327"/>
      <c r="AF155" s="327"/>
      <c r="AG155" s="327"/>
      <c r="AH155" s="327"/>
      <c r="AI155" s="327"/>
    </row>
    <row r="156" spans="1:35" x14ac:dyDescent="0.35">
      <c r="A156" s="33" t="s">
        <v>523</v>
      </c>
      <c r="B156" s="33" t="s">
        <v>317</v>
      </c>
      <c r="C156" s="370">
        <v>0</v>
      </c>
      <c r="D156" s="370">
        <v>0</v>
      </c>
      <c r="E156" s="370">
        <v>0</v>
      </c>
      <c r="F156" s="370">
        <v>0</v>
      </c>
      <c r="G156" s="370">
        <v>0</v>
      </c>
      <c r="H156" s="370">
        <v>0</v>
      </c>
      <c r="I156" s="370">
        <v>0</v>
      </c>
      <c r="J156" s="370"/>
      <c r="K156" s="33" t="s">
        <v>318</v>
      </c>
      <c r="L156" s="33" t="s">
        <v>450</v>
      </c>
      <c r="M156" s="33" t="s">
        <v>320</v>
      </c>
      <c r="N156" s="33">
        <v>0</v>
      </c>
      <c r="O156" s="33" t="s">
        <v>478</v>
      </c>
      <c r="P156" s="41">
        <v>7.1199999999999999E-2</v>
      </c>
      <c r="Q156" s="41">
        <v>1</v>
      </c>
      <c r="R156" s="79" t="s">
        <v>452</v>
      </c>
      <c r="S156" s="1">
        <v>37.799999999999997</v>
      </c>
      <c r="T156" s="327"/>
      <c r="U156" s="327"/>
      <c r="V156" s="327"/>
      <c r="W156" s="327"/>
      <c r="X156" s="327"/>
      <c r="Y156" s="327"/>
      <c r="Z156" s="327"/>
      <c r="AA156" s="327"/>
      <c r="AB156" s="327"/>
      <c r="AC156" s="327"/>
      <c r="AD156" s="327"/>
      <c r="AE156" s="327"/>
      <c r="AF156" s="327"/>
      <c r="AG156" s="327"/>
      <c r="AH156" s="327"/>
      <c r="AI156" s="327"/>
    </row>
    <row r="157" spans="1:35" x14ac:dyDescent="0.35">
      <c r="A157" s="33" t="s">
        <v>524</v>
      </c>
      <c r="B157" s="33" t="s">
        <v>317</v>
      </c>
      <c r="C157" s="370">
        <v>0</v>
      </c>
      <c r="D157" s="370">
        <v>0</v>
      </c>
      <c r="E157" s="370">
        <v>0</v>
      </c>
      <c r="F157" s="370">
        <v>0</v>
      </c>
      <c r="G157" s="370">
        <v>0</v>
      </c>
      <c r="H157" s="370">
        <v>0</v>
      </c>
      <c r="I157" s="370">
        <v>0</v>
      </c>
      <c r="J157" s="370"/>
      <c r="K157" s="33" t="s">
        <v>318</v>
      </c>
      <c r="L157" s="33" t="s">
        <v>450</v>
      </c>
      <c r="M157" s="33" t="s">
        <v>320</v>
      </c>
      <c r="N157" s="33">
        <v>0</v>
      </c>
      <c r="O157" s="33" t="s">
        <v>478</v>
      </c>
      <c r="P157" s="42">
        <v>5.6599999999999998E-2</v>
      </c>
      <c r="Q157" s="41">
        <v>1</v>
      </c>
      <c r="R157" s="79" t="s">
        <v>452</v>
      </c>
      <c r="T157" s="327"/>
      <c r="U157" s="327"/>
      <c r="V157" s="327"/>
      <c r="W157" s="327"/>
      <c r="X157" s="327"/>
      <c r="Y157" s="327"/>
      <c r="Z157" s="327"/>
      <c r="AA157" s="327"/>
      <c r="AB157" s="327"/>
      <c r="AC157" s="327"/>
      <c r="AD157" s="327"/>
      <c r="AE157" s="327"/>
      <c r="AF157" s="327"/>
      <c r="AG157" s="327"/>
      <c r="AH157" s="327"/>
      <c r="AI157" s="327"/>
    </row>
    <row r="158" spans="1:35" x14ac:dyDescent="0.35">
      <c r="A158" s="14" t="s">
        <v>525</v>
      </c>
      <c r="B158" s="14" t="s">
        <v>317</v>
      </c>
      <c r="C158" s="373">
        <v>0</v>
      </c>
      <c r="D158" s="373">
        <v>0</v>
      </c>
      <c r="E158" s="373">
        <v>0</v>
      </c>
      <c r="F158" s="373">
        <v>0</v>
      </c>
      <c r="G158" s="373">
        <v>0</v>
      </c>
      <c r="H158" s="373">
        <v>0</v>
      </c>
      <c r="I158" s="373">
        <v>0</v>
      </c>
      <c r="J158" s="373"/>
      <c r="K158" s="14" t="s">
        <v>318</v>
      </c>
      <c r="L158" s="33" t="s">
        <v>484</v>
      </c>
      <c r="M158" s="14" t="s">
        <v>320</v>
      </c>
      <c r="N158" s="14">
        <v>0</v>
      </c>
      <c r="O158" s="14" t="s">
        <v>526</v>
      </c>
      <c r="P158" s="42">
        <v>0</v>
      </c>
      <c r="Q158" s="42">
        <v>0</v>
      </c>
      <c r="R158" s="80" t="s">
        <v>452</v>
      </c>
      <c r="T158" s="327"/>
      <c r="U158" s="327"/>
      <c r="V158" s="327"/>
      <c r="W158" s="327"/>
      <c r="X158" s="327"/>
      <c r="Y158" s="327"/>
      <c r="Z158" s="327"/>
      <c r="AA158" s="327"/>
      <c r="AB158" s="327"/>
      <c r="AC158" s="327"/>
      <c r="AD158" s="327"/>
      <c r="AE158" s="327"/>
      <c r="AF158" s="327"/>
      <c r="AG158" s="327"/>
      <c r="AH158" s="327"/>
      <c r="AI158" s="327"/>
    </row>
    <row r="159" spans="1:35" x14ac:dyDescent="0.35">
      <c r="A159" s="33" t="s">
        <v>527</v>
      </c>
      <c r="B159" s="33" t="s">
        <v>317</v>
      </c>
      <c r="C159" s="370">
        <v>0</v>
      </c>
      <c r="D159" s="370">
        <v>0</v>
      </c>
      <c r="E159" s="370">
        <v>0</v>
      </c>
      <c r="F159" s="370">
        <v>0</v>
      </c>
      <c r="G159" s="370">
        <v>0</v>
      </c>
      <c r="H159" s="370">
        <v>0</v>
      </c>
      <c r="I159" s="370">
        <v>0</v>
      </c>
      <c r="J159" s="370"/>
      <c r="K159" s="33" t="s">
        <v>318</v>
      </c>
      <c r="L159" s="33" t="s">
        <v>484</v>
      </c>
      <c r="M159" s="33" t="s">
        <v>320</v>
      </c>
      <c r="N159" s="33">
        <v>0</v>
      </c>
      <c r="O159" s="33" t="s">
        <v>528</v>
      </c>
      <c r="P159" s="41">
        <v>0</v>
      </c>
      <c r="Q159" s="41">
        <v>0</v>
      </c>
      <c r="R159" s="79" t="s">
        <v>452</v>
      </c>
      <c r="T159" s="327"/>
      <c r="U159" s="327"/>
      <c r="V159" s="327"/>
      <c r="W159" s="327"/>
      <c r="X159" s="327"/>
      <c r="Y159" s="327"/>
      <c r="Z159" s="327"/>
      <c r="AA159" s="327"/>
      <c r="AB159" s="327"/>
      <c r="AC159" s="327"/>
      <c r="AD159" s="327"/>
      <c r="AE159" s="327"/>
      <c r="AF159" s="327"/>
      <c r="AG159" s="327"/>
      <c r="AH159" s="327"/>
      <c r="AI159" s="327"/>
    </row>
    <row r="160" spans="1:35" x14ac:dyDescent="0.35">
      <c r="A160" s="14" t="s">
        <v>529</v>
      </c>
      <c r="B160" s="14" t="s">
        <v>317</v>
      </c>
      <c r="C160" s="373">
        <v>0</v>
      </c>
      <c r="D160" s="373">
        <v>0</v>
      </c>
      <c r="E160" s="373">
        <v>0</v>
      </c>
      <c r="F160" s="373">
        <v>0</v>
      </c>
      <c r="G160" s="373">
        <v>0</v>
      </c>
      <c r="H160" s="373">
        <v>0</v>
      </c>
      <c r="I160" s="373">
        <v>0</v>
      </c>
      <c r="J160" s="373"/>
      <c r="K160" s="14" t="s">
        <v>318</v>
      </c>
      <c r="L160" s="33" t="s">
        <v>484</v>
      </c>
      <c r="M160" s="14" t="s">
        <v>320</v>
      </c>
      <c r="N160" s="14">
        <v>0</v>
      </c>
      <c r="O160" s="14" t="s">
        <v>530</v>
      </c>
      <c r="P160" s="42">
        <v>0</v>
      </c>
      <c r="Q160" s="42">
        <v>0</v>
      </c>
      <c r="R160" s="80" t="s">
        <v>452</v>
      </c>
      <c r="T160" s="327"/>
      <c r="U160" s="327"/>
      <c r="V160" s="327"/>
      <c r="W160" s="327"/>
      <c r="X160" s="327"/>
      <c r="Y160" s="327"/>
      <c r="Z160" s="327"/>
      <c r="AA160" s="327"/>
      <c r="AB160" s="327"/>
      <c r="AC160" s="327"/>
      <c r="AD160" s="327"/>
      <c r="AE160" s="327"/>
      <c r="AF160" s="327"/>
      <c r="AG160" s="327"/>
      <c r="AH160" s="327"/>
      <c r="AI160" s="327"/>
    </row>
    <row r="161" spans="1:35" x14ac:dyDescent="0.35">
      <c r="A161" s="33" t="s">
        <v>531</v>
      </c>
      <c r="B161" s="33" t="s">
        <v>317</v>
      </c>
      <c r="C161" s="370">
        <v>0</v>
      </c>
      <c r="D161" s="370">
        <v>0</v>
      </c>
      <c r="E161" s="370">
        <v>0</v>
      </c>
      <c r="F161" s="370">
        <v>0</v>
      </c>
      <c r="G161" s="370">
        <v>0</v>
      </c>
      <c r="H161" s="370">
        <v>0</v>
      </c>
      <c r="I161" s="370">
        <v>0</v>
      </c>
      <c r="J161" s="370"/>
      <c r="K161" s="33" t="s">
        <v>318</v>
      </c>
      <c r="L161" s="33" t="s">
        <v>484</v>
      </c>
      <c r="M161" s="33" t="s">
        <v>320</v>
      </c>
      <c r="N161" s="33">
        <v>0</v>
      </c>
      <c r="O161" s="33" t="s">
        <v>530</v>
      </c>
      <c r="P161" s="41">
        <v>0</v>
      </c>
      <c r="Q161" s="41">
        <v>0</v>
      </c>
      <c r="R161" s="79" t="s">
        <v>452</v>
      </c>
      <c r="T161" s="327"/>
      <c r="U161" s="327"/>
      <c r="V161" s="327"/>
      <c r="W161" s="327"/>
      <c r="X161" s="327"/>
      <c r="Y161" s="327"/>
      <c r="Z161" s="327"/>
      <c r="AA161" s="327"/>
      <c r="AB161" s="327"/>
      <c r="AC161" s="327"/>
      <c r="AD161" s="327"/>
      <c r="AE161" s="327"/>
      <c r="AF161" s="327"/>
      <c r="AG161" s="327"/>
      <c r="AH161" s="327"/>
      <c r="AI161" s="327"/>
    </row>
    <row r="162" spans="1:35" x14ac:dyDescent="0.35">
      <c r="A162" s="14" t="s">
        <v>532</v>
      </c>
      <c r="B162" s="14" t="s">
        <v>317</v>
      </c>
      <c r="C162" s="373">
        <v>0</v>
      </c>
      <c r="D162" s="373">
        <v>0</v>
      </c>
      <c r="E162" s="373">
        <v>0</v>
      </c>
      <c r="F162" s="373">
        <v>0</v>
      </c>
      <c r="G162" s="373">
        <v>0</v>
      </c>
      <c r="H162" s="373">
        <v>0</v>
      </c>
      <c r="I162" s="373">
        <v>0</v>
      </c>
      <c r="J162" s="373"/>
      <c r="K162" s="14" t="s">
        <v>318</v>
      </c>
      <c r="L162" s="33" t="s">
        <v>484</v>
      </c>
      <c r="M162" s="14" t="s">
        <v>320</v>
      </c>
      <c r="N162" s="14">
        <v>0</v>
      </c>
      <c r="O162" s="14" t="s">
        <v>530</v>
      </c>
      <c r="P162" s="42">
        <v>0</v>
      </c>
      <c r="Q162" s="42">
        <v>0</v>
      </c>
      <c r="R162" s="80" t="s">
        <v>452</v>
      </c>
      <c r="T162" s="327"/>
      <c r="U162" s="327"/>
      <c r="V162" s="327"/>
      <c r="W162" s="327"/>
      <c r="X162" s="327"/>
      <c r="Y162" s="327"/>
      <c r="Z162" s="327"/>
      <c r="AA162" s="327"/>
      <c r="AB162" s="327"/>
      <c r="AC162" s="327"/>
      <c r="AD162" s="327"/>
      <c r="AE162" s="327"/>
      <c r="AF162" s="327"/>
      <c r="AG162" s="327"/>
      <c r="AH162" s="327"/>
      <c r="AI162" s="327"/>
    </row>
    <row r="163" spans="1:35" x14ac:dyDescent="0.35">
      <c r="A163" s="33" t="s">
        <v>533</v>
      </c>
      <c r="B163" s="33" t="s">
        <v>394</v>
      </c>
      <c r="C163" s="370">
        <v>0</v>
      </c>
      <c r="D163" s="370">
        <v>0</v>
      </c>
      <c r="E163" s="370">
        <v>0</v>
      </c>
      <c r="F163" s="370">
        <v>0</v>
      </c>
      <c r="G163" s="370">
        <v>0</v>
      </c>
      <c r="H163" s="370">
        <v>0</v>
      </c>
      <c r="I163" s="370">
        <v>0</v>
      </c>
      <c r="J163" s="370"/>
      <c r="K163" s="33" t="s">
        <v>318</v>
      </c>
      <c r="L163" s="33" t="s">
        <v>534</v>
      </c>
      <c r="M163" s="33" t="s">
        <v>320</v>
      </c>
      <c r="N163" s="33">
        <v>0</v>
      </c>
      <c r="O163" s="33" t="s">
        <v>29</v>
      </c>
      <c r="P163" s="41" t="s">
        <v>29</v>
      </c>
      <c r="Q163" s="41" t="s">
        <v>29</v>
      </c>
      <c r="R163" s="79" t="s">
        <v>452</v>
      </c>
      <c r="T163" s="327"/>
      <c r="U163" s="327"/>
      <c r="V163" s="327"/>
      <c r="W163" s="327"/>
      <c r="X163" s="327"/>
      <c r="Y163" s="327"/>
      <c r="Z163" s="327"/>
      <c r="AA163" s="327"/>
      <c r="AB163" s="327"/>
      <c r="AC163" s="327"/>
      <c r="AD163" s="327"/>
      <c r="AE163" s="327"/>
      <c r="AF163" s="327"/>
      <c r="AG163" s="327"/>
      <c r="AH163" s="327"/>
      <c r="AI163" s="327"/>
    </row>
    <row r="164" spans="1:35" x14ac:dyDescent="0.35">
      <c r="A164" s="14" t="s">
        <v>535</v>
      </c>
      <c r="B164" s="14" t="s">
        <v>394</v>
      </c>
      <c r="C164" s="373">
        <v>0</v>
      </c>
      <c r="D164" s="373">
        <v>0</v>
      </c>
      <c r="E164" s="373">
        <v>0</v>
      </c>
      <c r="F164" s="373">
        <v>0</v>
      </c>
      <c r="G164" s="373">
        <v>0</v>
      </c>
      <c r="H164" s="373">
        <v>0</v>
      </c>
      <c r="I164" s="373">
        <v>0</v>
      </c>
      <c r="J164" s="373"/>
      <c r="K164" s="14" t="s">
        <v>318</v>
      </c>
      <c r="L164" s="14" t="s">
        <v>534</v>
      </c>
      <c r="M164" s="14" t="s">
        <v>320</v>
      </c>
      <c r="N164" s="14">
        <v>0</v>
      </c>
      <c r="O164" s="14" t="s">
        <v>29</v>
      </c>
      <c r="P164" s="42" t="s">
        <v>29</v>
      </c>
      <c r="Q164" s="42" t="s">
        <v>29</v>
      </c>
      <c r="R164" s="80" t="s">
        <v>452</v>
      </c>
      <c r="T164" s="327"/>
      <c r="U164" s="327"/>
      <c r="V164" s="327"/>
      <c r="W164" s="327"/>
      <c r="X164" s="327"/>
      <c r="Y164" s="327"/>
      <c r="Z164" s="327"/>
      <c r="AA164" s="327"/>
      <c r="AB164" s="327"/>
      <c r="AC164" s="327"/>
      <c r="AD164" s="327"/>
      <c r="AE164" s="327"/>
      <c r="AF164" s="327"/>
      <c r="AG164" s="327"/>
      <c r="AH164" s="327"/>
      <c r="AI164" s="327"/>
    </row>
    <row r="165" spans="1:35" x14ac:dyDescent="0.35">
      <c r="A165" s="33" t="s">
        <v>536</v>
      </c>
      <c r="B165" s="33" t="s">
        <v>394</v>
      </c>
      <c r="C165" s="370">
        <v>0</v>
      </c>
      <c r="D165" s="370">
        <v>0</v>
      </c>
      <c r="E165" s="370">
        <v>0</v>
      </c>
      <c r="F165" s="370">
        <v>0</v>
      </c>
      <c r="G165" s="370">
        <v>0</v>
      </c>
      <c r="H165" s="370">
        <v>0</v>
      </c>
      <c r="I165" s="370">
        <v>0</v>
      </c>
      <c r="J165" s="370"/>
      <c r="K165" s="33" t="s">
        <v>318</v>
      </c>
      <c r="L165" s="33" t="s">
        <v>534</v>
      </c>
      <c r="M165" s="33" t="s">
        <v>320</v>
      </c>
      <c r="N165" s="33">
        <v>0</v>
      </c>
      <c r="O165" s="33" t="s">
        <v>29</v>
      </c>
      <c r="P165" s="41" t="s">
        <v>29</v>
      </c>
      <c r="Q165" s="41" t="s">
        <v>29</v>
      </c>
      <c r="R165" s="79" t="s">
        <v>452</v>
      </c>
      <c r="T165" s="327"/>
      <c r="U165" s="327"/>
      <c r="V165" s="327"/>
      <c r="W165" s="327"/>
      <c r="X165" s="327"/>
      <c r="Y165" s="327"/>
      <c r="Z165" s="327"/>
      <c r="AA165" s="327"/>
      <c r="AB165" s="327"/>
      <c r="AC165" s="327"/>
      <c r="AD165" s="327"/>
      <c r="AE165" s="327"/>
      <c r="AF165" s="327"/>
      <c r="AG165" s="327"/>
      <c r="AH165" s="327"/>
      <c r="AI165" s="327"/>
    </row>
    <row r="166" spans="1:35" x14ac:dyDescent="0.35">
      <c r="A166" s="14" t="s">
        <v>537</v>
      </c>
      <c r="B166" s="14" t="s">
        <v>394</v>
      </c>
      <c r="C166" s="373">
        <v>0</v>
      </c>
      <c r="D166" s="373">
        <v>0</v>
      </c>
      <c r="E166" s="373">
        <v>0</v>
      </c>
      <c r="F166" s="373">
        <v>0</v>
      </c>
      <c r="G166" s="373">
        <v>0</v>
      </c>
      <c r="H166" s="373">
        <v>0</v>
      </c>
      <c r="I166" s="373">
        <v>0</v>
      </c>
      <c r="J166" s="373"/>
      <c r="K166" s="14" t="s">
        <v>318</v>
      </c>
      <c r="L166" s="14" t="s">
        <v>534</v>
      </c>
      <c r="M166" s="14" t="s">
        <v>320</v>
      </c>
      <c r="N166" s="14">
        <v>0</v>
      </c>
      <c r="O166" s="14" t="s">
        <v>29</v>
      </c>
      <c r="P166" s="42" t="s">
        <v>29</v>
      </c>
      <c r="Q166" s="42" t="s">
        <v>29</v>
      </c>
      <c r="R166" s="80" t="s">
        <v>452</v>
      </c>
      <c r="T166" s="327"/>
      <c r="U166" s="327"/>
      <c r="V166" s="327"/>
      <c r="W166" s="327"/>
      <c r="X166" s="327"/>
      <c r="Y166" s="327"/>
      <c r="Z166" s="327"/>
      <c r="AA166" s="327"/>
      <c r="AB166" s="327"/>
      <c r="AC166" s="327"/>
      <c r="AD166" s="327"/>
      <c r="AE166" s="327"/>
      <c r="AF166" s="327"/>
      <c r="AG166" s="327"/>
      <c r="AH166" s="327"/>
      <c r="AI166" s="327"/>
    </row>
    <row r="167" spans="1:35" x14ac:dyDescent="0.35">
      <c r="A167" s="14" t="s">
        <v>538</v>
      </c>
      <c r="B167" s="14" t="s">
        <v>394</v>
      </c>
      <c r="C167" s="373">
        <v>0</v>
      </c>
      <c r="D167" s="373">
        <v>0</v>
      </c>
      <c r="E167" s="373">
        <v>0</v>
      </c>
      <c r="F167" s="373">
        <v>0</v>
      </c>
      <c r="G167" s="373">
        <v>0</v>
      </c>
      <c r="H167" s="373">
        <v>0</v>
      </c>
      <c r="I167" s="373">
        <v>0</v>
      </c>
      <c r="J167" s="373"/>
      <c r="K167" s="14" t="s">
        <v>318</v>
      </c>
      <c r="L167" s="14" t="s">
        <v>534</v>
      </c>
      <c r="M167" s="14" t="s">
        <v>320</v>
      </c>
      <c r="N167" s="14">
        <v>0</v>
      </c>
      <c r="O167" s="14" t="s">
        <v>29</v>
      </c>
      <c r="P167" s="42" t="s">
        <v>29</v>
      </c>
      <c r="Q167" s="42" t="s">
        <v>29</v>
      </c>
      <c r="R167" s="80" t="s">
        <v>452</v>
      </c>
      <c r="T167" s="327"/>
      <c r="U167" s="327"/>
      <c r="V167" s="327"/>
      <c r="W167" s="327"/>
      <c r="X167" s="327"/>
      <c r="Y167" s="327"/>
      <c r="Z167" s="327"/>
      <c r="AA167" s="327"/>
      <c r="AB167" s="327"/>
      <c r="AC167" s="327"/>
      <c r="AD167" s="327"/>
      <c r="AE167" s="327"/>
      <c r="AF167" s="327"/>
      <c r="AG167" s="327"/>
      <c r="AH167" s="327"/>
      <c r="AI167" s="327"/>
    </row>
    <row r="168" spans="1:35" x14ac:dyDescent="0.35">
      <c r="A168" s="33" t="s">
        <v>539</v>
      </c>
      <c r="B168" s="33" t="s">
        <v>394</v>
      </c>
      <c r="C168" s="370">
        <v>0</v>
      </c>
      <c r="D168" s="370">
        <v>0</v>
      </c>
      <c r="E168" s="370">
        <v>0</v>
      </c>
      <c r="F168" s="370">
        <v>0</v>
      </c>
      <c r="G168" s="370">
        <v>0</v>
      </c>
      <c r="H168" s="370">
        <v>0</v>
      </c>
      <c r="I168" s="370">
        <v>0</v>
      </c>
      <c r="J168" s="370"/>
      <c r="K168" s="33" t="s">
        <v>318</v>
      </c>
      <c r="L168" s="33" t="s">
        <v>534</v>
      </c>
      <c r="M168" s="33" t="s">
        <v>320</v>
      </c>
      <c r="N168" s="33">
        <v>0</v>
      </c>
      <c r="O168" s="33" t="s">
        <v>29</v>
      </c>
      <c r="P168" s="41" t="s">
        <v>29</v>
      </c>
      <c r="Q168" s="41" t="s">
        <v>29</v>
      </c>
      <c r="R168" s="79" t="s">
        <v>452</v>
      </c>
      <c r="T168" s="327"/>
      <c r="U168" s="327"/>
      <c r="V168" s="327"/>
      <c r="W168" s="327"/>
      <c r="X168" s="327"/>
      <c r="Y168" s="327"/>
      <c r="Z168" s="327"/>
      <c r="AA168" s="327"/>
      <c r="AB168" s="327"/>
      <c r="AC168" s="327"/>
      <c r="AD168" s="327"/>
      <c r="AE168" s="327"/>
      <c r="AF168" s="327"/>
      <c r="AG168" s="327"/>
      <c r="AH168" s="327"/>
      <c r="AI168" s="327"/>
    </row>
    <row r="169" spans="1:35" x14ac:dyDescent="0.35">
      <c r="A169" s="14" t="s">
        <v>540</v>
      </c>
      <c r="B169" s="14" t="s">
        <v>394</v>
      </c>
      <c r="C169" s="373">
        <v>0</v>
      </c>
      <c r="D169" s="373">
        <v>0</v>
      </c>
      <c r="E169" s="373">
        <v>0</v>
      </c>
      <c r="F169" s="373">
        <v>0</v>
      </c>
      <c r="G169" s="373">
        <v>0</v>
      </c>
      <c r="H169" s="373">
        <v>0</v>
      </c>
      <c r="I169" s="373">
        <v>0</v>
      </c>
      <c r="J169" s="373"/>
      <c r="K169" s="14" t="s">
        <v>318</v>
      </c>
      <c r="L169" s="14" t="s">
        <v>534</v>
      </c>
      <c r="M169" s="14" t="s">
        <v>320</v>
      </c>
      <c r="N169" s="14">
        <v>0</v>
      </c>
      <c r="O169" s="14" t="s">
        <v>29</v>
      </c>
      <c r="P169" s="42" t="s">
        <v>29</v>
      </c>
      <c r="Q169" s="42" t="s">
        <v>29</v>
      </c>
      <c r="R169" s="80" t="s">
        <v>452</v>
      </c>
      <c r="T169" s="327"/>
      <c r="U169" s="327"/>
      <c r="V169" s="327"/>
      <c r="W169" s="327"/>
      <c r="X169" s="327"/>
      <c r="Y169" s="327"/>
      <c r="Z169" s="327"/>
      <c r="AA169" s="327"/>
      <c r="AB169" s="327"/>
      <c r="AC169" s="327"/>
      <c r="AD169" s="327"/>
      <c r="AE169" s="327"/>
      <c r="AF169" s="327"/>
      <c r="AG169" s="327"/>
      <c r="AH169" s="327"/>
      <c r="AI169" s="327"/>
    </row>
    <row r="170" spans="1:35" x14ac:dyDescent="0.35">
      <c r="A170" s="14" t="s">
        <v>541</v>
      </c>
      <c r="B170" s="14" t="s">
        <v>394</v>
      </c>
      <c r="C170" s="373">
        <v>0</v>
      </c>
      <c r="D170" s="373">
        <v>0</v>
      </c>
      <c r="E170" s="373">
        <v>0</v>
      </c>
      <c r="F170" s="373">
        <v>0</v>
      </c>
      <c r="G170" s="373">
        <v>0</v>
      </c>
      <c r="H170" s="373">
        <v>0</v>
      </c>
      <c r="I170" s="373">
        <v>0</v>
      </c>
      <c r="J170" s="373"/>
      <c r="K170" s="14" t="s">
        <v>318</v>
      </c>
      <c r="L170" s="14" t="s">
        <v>534</v>
      </c>
      <c r="M170" s="14" t="s">
        <v>320</v>
      </c>
      <c r="N170" s="14">
        <v>0</v>
      </c>
      <c r="O170" s="14" t="s">
        <v>29</v>
      </c>
      <c r="P170" s="42" t="s">
        <v>29</v>
      </c>
      <c r="Q170" s="42" t="s">
        <v>29</v>
      </c>
      <c r="R170" s="80" t="s">
        <v>452</v>
      </c>
      <c r="T170" s="327"/>
      <c r="U170" s="327"/>
      <c r="V170" s="327"/>
      <c r="W170" s="327"/>
      <c r="X170" s="327"/>
      <c r="Y170" s="327"/>
      <c r="Z170" s="327"/>
      <c r="AA170" s="327"/>
      <c r="AB170" s="327"/>
      <c r="AC170" s="327"/>
      <c r="AD170" s="327"/>
      <c r="AE170" s="327"/>
      <c r="AF170" s="327"/>
      <c r="AG170" s="327"/>
      <c r="AH170" s="327"/>
      <c r="AI170" s="327"/>
    </row>
    <row r="171" spans="1:35" x14ac:dyDescent="0.35">
      <c r="A171" s="14" t="s">
        <v>542</v>
      </c>
      <c r="B171" s="14" t="s">
        <v>394</v>
      </c>
      <c r="C171" s="373">
        <v>0</v>
      </c>
      <c r="D171" s="373">
        <v>0</v>
      </c>
      <c r="E171" s="373">
        <v>0</v>
      </c>
      <c r="F171" s="373">
        <v>0</v>
      </c>
      <c r="G171" s="373">
        <v>0</v>
      </c>
      <c r="H171" s="373">
        <v>0</v>
      </c>
      <c r="I171" s="373">
        <v>0</v>
      </c>
      <c r="J171" s="373"/>
      <c r="K171" s="14" t="s">
        <v>318</v>
      </c>
      <c r="L171" s="14" t="s">
        <v>534</v>
      </c>
      <c r="M171" s="14" t="s">
        <v>320</v>
      </c>
      <c r="N171" s="14">
        <v>0</v>
      </c>
      <c r="O171" s="14" t="s">
        <v>29</v>
      </c>
      <c r="P171" s="42" t="s">
        <v>29</v>
      </c>
      <c r="Q171" s="42" t="s">
        <v>29</v>
      </c>
      <c r="R171" s="80" t="s">
        <v>452</v>
      </c>
      <c r="T171" s="327"/>
      <c r="U171" s="327"/>
      <c r="V171" s="327"/>
      <c r="W171" s="327"/>
      <c r="X171" s="327"/>
      <c r="Y171" s="327"/>
      <c r="Z171" s="327"/>
      <c r="AA171" s="327"/>
      <c r="AB171" s="327"/>
      <c r="AC171" s="327"/>
      <c r="AD171" s="327"/>
      <c r="AE171" s="327"/>
      <c r="AF171" s="327"/>
      <c r="AG171" s="327"/>
      <c r="AH171" s="327"/>
      <c r="AI171" s="327"/>
    </row>
    <row r="172" spans="1:35" x14ac:dyDescent="0.35">
      <c r="A172" s="33" t="s">
        <v>543</v>
      </c>
      <c r="B172" s="33" t="s">
        <v>394</v>
      </c>
      <c r="C172" s="370">
        <v>0</v>
      </c>
      <c r="D172" s="370">
        <v>0</v>
      </c>
      <c r="E172" s="370">
        <v>0</v>
      </c>
      <c r="F172" s="370">
        <v>0</v>
      </c>
      <c r="G172" s="370">
        <v>0</v>
      </c>
      <c r="H172" s="370">
        <v>0</v>
      </c>
      <c r="I172" s="370">
        <v>0</v>
      </c>
      <c r="J172" s="370"/>
      <c r="K172" s="33" t="s">
        <v>318</v>
      </c>
      <c r="L172" s="33" t="s">
        <v>534</v>
      </c>
      <c r="M172" s="33" t="s">
        <v>320</v>
      </c>
      <c r="N172" s="33">
        <v>0</v>
      </c>
      <c r="O172" s="33" t="s">
        <v>29</v>
      </c>
      <c r="P172" s="41" t="s">
        <v>29</v>
      </c>
      <c r="Q172" s="41" t="s">
        <v>29</v>
      </c>
      <c r="R172" s="79" t="s">
        <v>452</v>
      </c>
      <c r="T172" s="327"/>
      <c r="U172" s="327"/>
      <c r="V172" s="327"/>
      <c r="W172" s="327"/>
      <c r="X172" s="327"/>
      <c r="Y172" s="327"/>
      <c r="Z172" s="327"/>
      <c r="AA172" s="327"/>
      <c r="AB172" s="327"/>
      <c r="AC172" s="327"/>
      <c r="AD172" s="327"/>
      <c r="AE172" s="327"/>
      <c r="AF172" s="327"/>
      <c r="AG172" s="327"/>
      <c r="AH172" s="327"/>
      <c r="AI172" s="327"/>
    </row>
    <row r="173" spans="1:35" x14ac:dyDescent="0.35">
      <c r="A173" s="14" t="s">
        <v>544</v>
      </c>
      <c r="B173" s="14" t="s">
        <v>394</v>
      </c>
      <c r="C173" s="373">
        <v>0</v>
      </c>
      <c r="D173" s="373">
        <v>0</v>
      </c>
      <c r="E173" s="373">
        <v>0</v>
      </c>
      <c r="F173" s="373">
        <v>0</v>
      </c>
      <c r="G173" s="373">
        <v>0</v>
      </c>
      <c r="H173" s="373">
        <v>0</v>
      </c>
      <c r="I173" s="373">
        <v>0</v>
      </c>
      <c r="J173" s="373"/>
      <c r="K173" s="14" t="s">
        <v>318</v>
      </c>
      <c r="L173" s="14" t="s">
        <v>534</v>
      </c>
      <c r="M173" s="14" t="s">
        <v>320</v>
      </c>
      <c r="N173" s="14">
        <v>0</v>
      </c>
      <c r="O173" s="14" t="s">
        <v>29</v>
      </c>
      <c r="P173" s="42" t="s">
        <v>29</v>
      </c>
      <c r="Q173" s="42" t="s">
        <v>29</v>
      </c>
      <c r="R173" s="80" t="s">
        <v>452</v>
      </c>
      <c r="T173" s="327"/>
      <c r="U173" s="327"/>
      <c r="V173" s="327"/>
      <c r="W173" s="327"/>
      <c r="X173" s="327"/>
      <c r="Y173" s="327"/>
      <c r="Z173" s="327"/>
      <c r="AA173" s="327"/>
      <c r="AB173" s="327"/>
      <c r="AC173" s="327"/>
      <c r="AD173" s="327"/>
      <c r="AE173" s="327"/>
      <c r="AF173" s="327"/>
      <c r="AG173" s="327"/>
      <c r="AH173" s="327"/>
      <c r="AI173" s="327"/>
    </row>
    <row r="174" spans="1:35" x14ac:dyDescent="0.35">
      <c r="A174" s="14" t="s">
        <v>545</v>
      </c>
      <c r="B174" s="14" t="s">
        <v>394</v>
      </c>
      <c r="C174" s="373">
        <v>0</v>
      </c>
      <c r="D174" s="373">
        <v>0</v>
      </c>
      <c r="E174" s="373">
        <v>0</v>
      </c>
      <c r="F174" s="373">
        <v>0</v>
      </c>
      <c r="G174" s="373">
        <v>0</v>
      </c>
      <c r="H174" s="373">
        <v>0</v>
      </c>
      <c r="I174" s="373">
        <v>0</v>
      </c>
      <c r="J174" s="373"/>
      <c r="K174" s="14" t="s">
        <v>318</v>
      </c>
      <c r="L174" s="14" t="s">
        <v>534</v>
      </c>
      <c r="M174" s="14" t="s">
        <v>320</v>
      </c>
      <c r="N174" s="14">
        <v>0</v>
      </c>
      <c r="O174" s="14" t="s">
        <v>29</v>
      </c>
      <c r="P174" s="42" t="s">
        <v>29</v>
      </c>
      <c r="Q174" s="42" t="s">
        <v>29</v>
      </c>
      <c r="R174" s="80" t="s">
        <v>452</v>
      </c>
      <c r="T174" s="327"/>
      <c r="U174" s="327"/>
      <c r="V174" s="327"/>
      <c r="W174" s="327"/>
      <c r="X174" s="327"/>
      <c r="Y174" s="327"/>
      <c r="Z174" s="327"/>
      <c r="AA174" s="327"/>
      <c r="AB174" s="327"/>
      <c r="AC174" s="327"/>
      <c r="AD174" s="327"/>
      <c r="AE174" s="327"/>
      <c r="AF174" s="327"/>
      <c r="AG174" s="327"/>
      <c r="AH174" s="327"/>
      <c r="AI174" s="327"/>
    </row>
    <row r="175" spans="1:35" x14ac:dyDescent="0.35">
      <c r="A175" s="14" t="s">
        <v>546</v>
      </c>
      <c r="B175" s="14" t="s">
        <v>394</v>
      </c>
      <c r="C175" s="373">
        <v>0</v>
      </c>
      <c r="D175" s="373">
        <v>0</v>
      </c>
      <c r="E175" s="373">
        <v>0</v>
      </c>
      <c r="F175" s="373">
        <v>0</v>
      </c>
      <c r="G175" s="373">
        <v>0</v>
      </c>
      <c r="H175" s="373">
        <v>0</v>
      </c>
      <c r="I175" s="373">
        <v>0</v>
      </c>
      <c r="J175" s="373"/>
      <c r="K175" s="14" t="s">
        <v>318</v>
      </c>
      <c r="L175" s="14" t="s">
        <v>534</v>
      </c>
      <c r="M175" s="14" t="s">
        <v>320</v>
      </c>
      <c r="N175" s="14">
        <v>0</v>
      </c>
      <c r="O175" s="14" t="s">
        <v>29</v>
      </c>
      <c r="P175" s="42" t="s">
        <v>29</v>
      </c>
      <c r="Q175" s="42" t="s">
        <v>29</v>
      </c>
      <c r="R175" s="80" t="s">
        <v>452</v>
      </c>
      <c r="T175" s="327"/>
      <c r="U175" s="327"/>
      <c r="V175" s="327"/>
      <c r="W175" s="327"/>
      <c r="X175" s="327"/>
      <c r="Y175" s="327"/>
      <c r="Z175" s="327"/>
      <c r="AA175" s="327"/>
      <c r="AB175" s="327"/>
      <c r="AC175" s="327"/>
      <c r="AD175" s="327"/>
      <c r="AE175" s="327"/>
      <c r="AF175" s="327"/>
      <c r="AG175" s="327"/>
      <c r="AH175" s="327"/>
      <c r="AI175" s="327"/>
    </row>
    <row r="176" spans="1:35" x14ac:dyDescent="0.35">
      <c r="A176" s="14" t="s">
        <v>547</v>
      </c>
      <c r="B176" s="14" t="s">
        <v>394</v>
      </c>
      <c r="C176" s="373">
        <v>0</v>
      </c>
      <c r="D176" s="373">
        <v>0</v>
      </c>
      <c r="E176" s="373">
        <v>0</v>
      </c>
      <c r="F176" s="373">
        <v>0</v>
      </c>
      <c r="G176" s="373">
        <v>0</v>
      </c>
      <c r="H176" s="373">
        <v>0</v>
      </c>
      <c r="I176" s="373">
        <v>0</v>
      </c>
      <c r="J176" s="373"/>
      <c r="K176" s="14" t="s">
        <v>318</v>
      </c>
      <c r="L176" s="212" t="s">
        <v>500</v>
      </c>
      <c r="M176" s="14" t="s">
        <v>320</v>
      </c>
      <c r="N176" s="14">
        <v>0</v>
      </c>
      <c r="O176" s="14" t="s">
        <v>29</v>
      </c>
      <c r="P176" s="42" t="s">
        <v>29</v>
      </c>
      <c r="Q176" s="42" t="s">
        <v>29</v>
      </c>
      <c r="R176" s="80"/>
      <c r="T176" s="327"/>
      <c r="U176" s="327"/>
      <c r="V176" s="327"/>
      <c r="W176" s="327"/>
      <c r="X176" s="327"/>
      <c r="Y176" s="327"/>
      <c r="Z176" s="327"/>
      <c r="AA176" s="327"/>
      <c r="AB176" s="327"/>
      <c r="AC176" s="327"/>
      <c r="AD176" s="327"/>
      <c r="AE176" s="327"/>
      <c r="AF176" s="327"/>
      <c r="AG176" s="327"/>
      <c r="AH176" s="327"/>
      <c r="AI176" s="327"/>
    </row>
    <row r="177" spans="1:35" x14ac:dyDescent="0.35">
      <c r="A177" s="33" t="s">
        <v>548</v>
      </c>
      <c r="B177" s="33" t="s">
        <v>549</v>
      </c>
      <c r="C177" s="370">
        <v>0</v>
      </c>
      <c r="D177" s="370">
        <v>0</v>
      </c>
      <c r="E177" s="370">
        <v>0</v>
      </c>
      <c r="F177" s="370">
        <v>0</v>
      </c>
      <c r="G177" s="370">
        <v>0</v>
      </c>
      <c r="H177" s="370">
        <v>0</v>
      </c>
      <c r="I177" s="370">
        <v>0</v>
      </c>
      <c r="J177" s="370"/>
      <c r="K177" s="33" t="s">
        <v>492</v>
      </c>
      <c r="L177" s="33" t="s">
        <v>550</v>
      </c>
      <c r="M177" s="33" t="s">
        <v>320</v>
      </c>
      <c r="N177" s="33">
        <v>0</v>
      </c>
      <c r="O177" s="33" t="s">
        <v>29</v>
      </c>
      <c r="P177" s="41" t="s">
        <v>29</v>
      </c>
      <c r="Q177" s="41" t="s">
        <v>29</v>
      </c>
      <c r="R177" s="79" t="s">
        <v>452</v>
      </c>
      <c r="T177" s="327"/>
      <c r="U177" s="327"/>
      <c r="V177" s="327"/>
      <c r="W177" s="327"/>
      <c r="X177" s="327"/>
      <c r="Y177" s="327"/>
      <c r="Z177" s="327"/>
      <c r="AA177" s="327"/>
      <c r="AB177" s="327"/>
      <c r="AC177" s="327"/>
      <c r="AD177" s="327"/>
      <c r="AE177" s="327"/>
      <c r="AF177" s="327"/>
      <c r="AG177" s="327"/>
      <c r="AH177" s="327"/>
      <c r="AI177" s="327"/>
    </row>
    <row r="178" spans="1:35" x14ac:dyDescent="0.35">
      <c r="A178" s="14" t="s">
        <v>551</v>
      </c>
      <c r="B178" s="14" t="s">
        <v>549</v>
      </c>
      <c r="C178" s="373">
        <v>0</v>
      </c>
      <c r="D178" s="373">
        <v>0</v>
      </c>
      <c r="E178" s="373">
        <v>0</v>
      </c>
      <c r="F178" s="373">
        <v>0</v>
      </c>
      <c r="G178" s="373">
        <v>0</v>
      </c>
      <c r="H178" s="373">
        <v>0</v>
      </c>
      <c r="I178" s="373">
        <v>0</v>
      </c>
      <c r="J178" s="373"/>
      <c r="K178" s="14" t="s">
        <v>318</v>
      </c>
      <c r="L178" s="14" t="s">
        <v>550</v>
      </c>
      <c r="M178" s="14" t="s">
        <v>320</v>
      </c>
      <c r="N178" s="14">
        <v>1</v>
      </c>
      <c r="O178" s="14" t="s">
        <v>29</v>
      </c>
      <c r="P178" s="42" t="s">
        <v>29</v>
      </c>
      <c r="Q178" s="42" t="s">
        <v>29</v>
      </c>
      <c r="R178" s="80" t="s">
        <v>452</v>
      </c>
      <c r="T178" s="327"/>
      <c r="U178" s="327"/>
      <c r="V178" s="327"/>
      <c r="W178" s="327"/>
      <c r="X178" s="327"/>
      <c r="Y178" s="327"/>
      <c r="Z178" s="327"/>
      <c r="AA178" s="327"/>
      <c r="AB178" s="327"/>
      <c r="AC178" s="327"/>
      <c r="AD178" s="327"/>
      <c r="AE178" s="327"/>
      <c r="AF178" s="327"/>
      <c r="AG178" s="327"/>
      <c r="AH178" s="327"/>
      <c r="AI178" s="327"/>
    </row>
    <row r="179" spans="1:35" x14ac:dyDescent="0.35">
      <c r="A179" s="33" t="s">
        <v>552</v>
      </c>
      <c r="B179" s="33" t="s">
        <v>549</v>
      </c>
      <c r="C179" s="370">
        <v>0</v>
      </c>
      <c r="D179" s="370">
        <v>0</v>
      </c>
      <c r="E179" s="370">
        <v>0</v>
      </c>
      <c r="F179" s="370">
        <v>0</v>
      </c>
      <c r="G179" s="370">
        <v>0</v>
      </c>
      <c r="H179" s="370">
        <v>0</v>
      </c>
      <c r="I179" s="370">
        <v>0</v>
      </c>
      <c r="J179" s="370"/>
      <c r="K179" s="33" t="s">
        <v>318</v>
      </c>
      <c r="L179" s="33" t="s">
        <v>550</v>
      </c>
      <c r="M179" s="33" t="s">
        <v>320</v>
      </c>
      <c r="N179" s="33">
        <v>1</v>
      </c>
      <c r="O179" s="33" t="s">
        <v>29</v>
      </c>
      <c r="P179" s="41" t="s">
        <v>29</v>
      </c>
      <c r="Q179" s="41" t="s">
        <v>29</v>
      </c>
      <c r="R179" s="79" t="s">
        <v>452</v>
      </c>
      <c r="T179" s="327"/>
      <c r="U179" s="327"/>
      <c r="V179" s="327"/>
      <c r="W179" s="327"/>
      <c r="X179" s="327"/>
      <c r="Y179" s="327"/>
      <c r="Z179" s="327"/>
      <c r="AA179" s="327"/>
      <c r="AB179" s="327"/>
      <c r="AC179" s="327"/>
      <c r="AD179" s="327"/>
      <c r="AE179" s="327"/>
      <c r="AF179" s="327"/>
      <c r="AG179" s="327"/>
      <c r="AH179" s="327"/>
      <c r="AI179" s="327"/>
    </row>
    <row r="180" spans="1:35" x14ac:dyDescent="0.35">
      <c r="A180" s="14" t="s">
        <v>553</v>
      </c>
      <c r="B180" s="14" t="s">
        <v>549</v>
      </c>
      <c r="C180" s="373">
        <v>0</v>
      </c>
      <c r="D180" s="373">
        <v>0</v>
      </c>
      <c r="E180" s="373">
        <v>0</v>
      </c>
      <c r="F180" s="373">
        <v>0</v>
      </c>
      <c r="G180" s="373">
        <v>0</v>
      </c>
      <c r="H180" s="373">
        <v>0</v>
      </c>
      <c r="I180" s="373">
        <v>0</v>
      </c>
      <c r="J180" s="373"/>
      <c r="K180" s="14" t="s">
        <v>318</v>
      </c>
      <c r="L180" s="14" t="s">
        <v>550</v>
      </c>
      <c r="M180" s="14" t="s">
        <v>320</v>
      </c>
      <c r="N180" s="14">
        <v>0</v>
      </c>
      <c r="O180" s="14" t="s">
        <v>29</v>
      </c>
      <c r="P180" s="42" t="s">
        <v>29</v>
      </c>
      <c r="Q180" s="42" t="s">
        <v>29</v>
      </c>
      <c r="R180" s="80" t="s">
        <v>452</v>
      </c>
      <c r="T180" s="327"/>
      <c r="U180" s="327"/>
      <c r="V180" s="327"/>
      <c r="W180" s="327"/>
      <c r="X180" s="327"/>
      <c r="Y180" s="327"/>
      <c r="Z180" s="327"/>
      <c r="AA180" s="327"/>
      <c r="AB180" s="327"/>
      <c r="AC180" s="327"/>
      <c r="AD180" s="327"/>
      <c r="AE180" s="327"/>
      <c r="AF180" s="327"/>
      <c r="AG180" s="327"/>
      <c r="AH180" s="327"/>
      <c r="AI180" s="327"/>
    </row>
    <row r="181" spans="1:35" x14ac:dyDescent="0.35">
      <c r="A181" s="33" t="s">
        <v>555</v>
      </c>
      <c r="B181" s="33" t="s">
        <v>549</v>
      </c>
      <c r="C181" s="370">
        <v>0</v>
      </c>
      <c r="D181" s="370">
        <v>0</v>
      </c>
      <c r="E181" s="370">
        <v>0</v>
      </c>
      <c r="F181" s="370">
        <v>0</v>
      </c>
      <c r="G181" s="370">
        <v>0</v>
      </c>
      <c r="H181" s="370">
        <v>0</v>
      </c>
      <c r="I181" s="370">
        <v>0</v>
      </c>
      <c r="J181" s="370"/>
      <c r="K181" s="33" t="s">
        <v>318</v>
      </c>
      <c r="L181" s="33" t="s">
        <v>550</v>
      </c>
      <c r="M181" s="212" t="s">
        <v>320</v>
      </c>
      <c r="N181" s="33">
        <v>0</v>
      </c>
      <c r="O181" s="33" t="s">
        <v>29</v>
      </c>
      <c r="P181" s="41" t="s">
        <v>29</v>
      </c>
      <c r="Q181" s="41" t="s">
        <v>29</v>
      </c>
      <c r="R181" s="79" t="s">
        <v>452</v>
      </c>
      <c r="T181" s="327"/>
      <c r="U181" s="327"/>
      <c r="V181" s="327"/>
      <c r="W181" s="327"/>
      <c r="X181" s="327"/>
      <c r="Y181" s="327"/>
      <c r="Z181" s="327"/>
      <c r="AA181" s="327"/>
      <c r="AB181" s="327"/>
      <c r="AC181" s="327"/>
      <c r="AD181" s="327"/>
      <c r="AE181" s="327"/>
      <c r="AF181" s="327"/>
      <c r="AG181" s="327"/>
      <c r="AH181" s="327"/>
      <c r="AI181" s="327"/>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BV107"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4" t="s">
        <v>556</v>
      </c>
      <c r="B2" s="414"/>
      <c r="C2" s="414"/>
      <c r="D2" s="414"/>
      <c r="E2" s="414"/>
      <c r="F2" s="414"/>
      <c r="G2" s="414"/>
      <c r="H2" s="110"/>
      <c r="I2" s="415" t="s">
        <v>557</v>
      </c>
      <c r="J2" s="415"/>
      <c r="K2" s="415"/>
      <c r="L2" s="415"/>
      <c r="M2" s="415"/>
      <c r="N2" s="415"/>
      <c r="O2" s="415"/>
      <c r="P2" s="415"/>
      <c r="Q2" s="415"/>
      <c r="R2" s="415"/>
      <c r="S2" s="415"/>
      <c r="T2" s="415"/>
      <c r="U2" s="415"/>
      <c r="V2" s="415"/>
      <c r="W2" s="415"/>
      <c r="X2" s="415"/>
      <c r="Y2" s="415"/>
      <c r="Z2" s="415"/>
      <c r="AA2" s="415"/>
      <c r="AB2" s="415"/>
      <c r="AC2" s="415"/>
      <c r="AD2" s="415"/>
      <c r="AE2" s="415"/>
      <c r="AF2" s="415"/>
      <c r="AG2" s="415"/>
      <c r="AH2" s="415"/>
      <c r="AI2" s="416" t="s">
        <v>558</v>
      </c>
      <c r="AJ2" s="416"/>
      <c r="AK2" s="416"/>
      <c r="AL2" s="416"/>
      <c r="AM2" s="417" t="s">
        <v>559</v>
      </c>
      <c r="AN2" s="417"/>
      <c r="AO2" s="417"/>
      <c r="AP2" s="417"/>
      <c r="AQ2" s="417"/>
      <c r="AR2" s="417"/>
      <c r="AS2" s="418" t="s">
        <v>560</v>
      </c>
      <c r="AT2" s="418"/>
      <c r="AU2" s="418"/>
      <c r="AV2" s="413" t="s">
        <v>561</v>
      </c>
      <c r="AW2" s="413"/>
      <c r="AX2" s="413"/>
      <c r="AY2" s="419" t="s">
        <v>562</v>
      </c>
      <c r="AZ2" s="419"/>
      <c r="BA2" s="419"/>
      <c r="BB2" s="419"/>
      <c r="BC2" s="419"/>
      <c r="BD2" s="419"/>
      <c r="BE2" s="419"/>
      <c r="BF2" s="419"/>
      <c r="BG2" s="419"/>
      <c r="BH2" s="421" t="s">
        <v>563</v>
      </c>
      <c r="BI2" s="421"/>
      <c r="BJ2" s="421"/>
      <c r="BK2" s="421"/>
      <c r="BL2" s="423"/>
      <c r="BM2" s="423"/>
      <c r="BN2" s="423"/>
      <c r="BO2" s="415" t="s">
        <v>564</v>
      </c>
      <c r="BP2" s="415"/>
      <c r="BQ2" s="415"/>
      <c r="BR2" s="415"/>
      <c r="BS2" s="415"/>
      <c r="BT2" s="415"/>
      <c r="BU2" s="419" t="s">
        <v>565</v>
      </c>
      <c r="BV2" s="419"/>
      <c r="BW2" s="419"/>
      <c r="BX2" s="419"/>
      <c r="BY2" s="419"/>
      <c r="BZ2" s="419"/>
      <c r="CA2" s="419"/>
      <c r="CB2" s="420" t="s">
        <v>566</v>
      </c>
      <c r="CC2" s="420"/>
      <c r="CD2" s="420"/>
      <c r="CE2" s="420"/>
      <c r="CF2" s="420"/>
      <c r="CG2" s="420"/>
      <c r="CH2" s="420"/>
      <c r="CI2" s="417" t="s">
        <v>567</v>
      </c>
      <c r="CJ2" s="417"/>
      <c r="CK2" s="417"/>
      <c r="CL2" s="417"/>
      <c r="CM2" s="417"/>
      <c r="CN2" s="417"/>
      <c r="CO2" s="417"/>
      <c r="CP2" s="423" t="s">
        <v>568</v>
      </c>
      <c r="CQ2" s="423"/>
      <c r="CR2" s="423"/>
      <c r="CS2" s="423"/>
      <c r="CT2" s="423"/>
      <c r="CU2" s="423"/>
      <c r="CV2" s="423"/>
      <c r="CW2" s="425" t="s">
        <v>569</v>
      </c>
      <c r="CX2" s="425"/>
      <c r="CY2" s="425"/>
      <c r="CZ2" s="425"/>
      <c r="DA2" s="425"/>
      <c r="DB2" s="425"/>
      <c r="DC2" s="425"/>
      <c r="DD2" s="427" t="s">
        <v>570</v>
      </c>
      <c r="DE2" s="427"/>
      <c r="DF2" s="427"/>
      <c r="DG2" s="427"/>
      <c r="DH2" s="427"/>
      <c r="DI2" s="427"/>
      <c r="DJ2" s="427"/>
      <c r="DK2" s="77" t="s">
        <v>17</v>
      </c>
      <c r="DL2" s="414" t="s">
        <v>571</v>
      </c>
      <c r="DM2" s="414"/>
      <c r="DN2" s="414"/>
      <c r="DO2" s="414"/>
      <c r="DP2" s="414"/>
      <c r="DQ2" s="414"/>
      <c r="DR2" s="414"/>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4"/>
      <c r="CQ3" s="164"/>
      <c r="CR3" s="164"/>
      <c r="CS3" s="164"/>
      <c r="CT3" s="164"/>
      <c r="CU3" s="164"/>
      <c r="CV3" s="164"/>
      <c r="CW3" s="426" t="s">
        <v>619</v>
      </c>
      <c r="CX3" s="426"/>
      <c r="CY3" s="426"/>
      <c r="CZ3" s="426"/>
      <c r="DA3" s="426"/>
      <c r="DB3" s="426"/>
      <c r="DC3" s="426"/>
      <c r="DD3" s="428" t="s">
        <v>620</v>
      </c>
      <c r="DE3" s="428"/>
      <c r="DF3" s="428"/>
      <c r="DG3" s="428"/>
      <c r="DH3" s="428"/>
      <c r="DI3" s="428"/>
      <c r="DJ3" s="428"/>
      <c r="DK3" s="78"/>
      <c r="DL3" s="422" t="s">
        <v>621</v>
      </c>
      <c r="DM3" s="422"/>
      <c r="DN3" s="422"/>
      <c r="DO3" s="422"/>
      <c r="DP3" s="422"/>
      <c r="DQ3" s="422"/>
      <c r="DR3" s="42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4"/>
      <c r="CQ4" s="164"/>
      <c r="CR4" s="164"/>
      <c r="CS4" s="164"/>
      <c r="CT4" s="164"/>
      <c r="CU4" s="164"/>
      <c r="CV4" s="164"/>
      <c r="CW4" s="170"/>
      <c r="CX4" s="170"/>
      <c r="CY4" s="170"/>
      <c r="CZ4" s="170" t="s">
        <v>313</v>
      </c>
      <c r="DA4" s="170"/>
      <c r="DB4" s="170"/>
      <c r="DC4" s="170"/>
      <c r="DD4" s="171"/>
      <c r="DE4" s="171"/>
      <c r="DF4" s="171"/>
      <c r="DG4" s="171" t="s">
        <v>313</v>
      </c>
      <c r="DH4" s="171"/>
      <c r="DI4" s="171"/>
      <c r="DJ4" s="171"/>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5">
        <f>Parameters!$B$13</f>
        <v>2022</v>
      </c>
      <c r="CJ5" s="165">
        <v>2025</v>
      </c>
      <c r="CK5" s="165">
        <v>2030</v>
      </c>
      <c r="CL5" s="165">
        <v>2035</v>
      </c>
      <c r="CM5" s="165">
        <v>2040</v>
      </c>
      <c r="CN5" s="165">
        <v>2045</v>
      </c>
      <c r="CO5" s="165">
        <v>2050</v>
      </c>
      <c r="CP5" s="121">
        <f>Parameters!$B$13</f>
        <v>2022</v>
      </c>
      <c r="CQ5" s="121">
        <v>2025</v>
      </c>
      <c r="CR5" s="121">
        <v>2030</v>
      </c>
      <c r="CS5" s="121">
        <v>2035</v>
      </c>
      <c r="CT5" s="121">
        <v>2040</v>
      </c>
      <c r="CU5" s="121">
        <v>2045</v>
      </c>
      <c r="CV5" s="121">
        <v>2050</v>
      </c>
      <c r="CW5" s="170">
        <f>Parameters!$B$13</f>
        <v>2022</v>
      </c>
      <c r="CX5" s="170" t="s">
        <v>636</v>
      </c>
      <c r="CY5" s="170">
        <v>2030</v>
      </c>
      <c r="CZ5" s="170">
        <v>2035</v>
      </c>
      <c r="DA5" s="170">
        <v>2040</v>
      </c>
      <c r="DB5" s="170">
        <v>2045</v>
      </c>
      <c r="DC5" s="170">
        <v>2050</v>
      </c>
      <c r="DD5" s="171">
        <f>Parameters!$B$13</f>
        <v>2022</v>
      </c>
      <c r="DE5" s="171" t="s">
        <v>636</v>
      </c>
      <c r="DF5" s="171">
        <v>2030</v>
      </c>
      <c r="DG5" s="171">
        <v>2035</v>
      </c>
      <c r="DH5" s="171">
        <v>2040</v>
      </c>
      <c r="DI5" s="171">
        <v>2045</v>
      </c>
      <c r="DJ5" s="171">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70" t="s">
        <v>313</v>
      </c>
      <c r="CX6" s="170" t="s">
        <v>313</v>
      </c>
      <c r="CY6" s="170" t="s">
        <v>313</v>
      </c>
      <c r="CZ6" s="170" t="s">
        <v>313</v>
      </c>
      <c r="DA6" s="170" t="s">
        <v>313</v>
      </c>
      <c r="DB6" s="170" t="s">
        <v>313</v>
      </c>
      <c r="DC6" s="170" t="s">
        <v>313</v>
      </c>
      <c r="DD6" s="171" t="s">
        <v>313</v>
      </c>
      <c r="DE6" s="171" t="s">
        <v>313</v>
      </c>
      <c r="DF6" s="171" t="s">
        <v>313</v>
      </c>
      <c r="DG6" s="171" t="s">
        <v>313</v>
      </c>
      <c r="DH6" s="171" t="s">
        <v>313</v>
      </c>
      <c r="DI6" s="171" t="s">
        <v>313</v>
      </c>
      <c r="DJ6" s="171"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7">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4"/>
      <c r="CJ7" s="174"/>
      <c r="CK7" s="174"/>
      <c r="CL7" s="174"/>
      <c r="CM7" s="174"/>
      <c r="CN7" s="174"/>
      <c r="CO7" s="174"/>
      <c r="CP7" s="175"/>
      <c r="CQ7" s="175"/>
      <c r="CR7" s="175"/>
      <c r="CS7" s="175"/>
      <c r="CT7" s="175"/>
      <c r="CU7" s="175"/>
      <c r="CV7" s="175"/>
      <c r="CW7" s="166"/>
      <c r="CX7" s="167"/>
      <c r="CY7" s="167"/>
      <c r="CZ7" s="167"/>
      <c r="DA7" s="167"/>
      <c r="DB7" s="167"/>
      <c r="DC7" s="167"/>
      <c r="DD7" s="172"/>
      <c r="DE7" s="172"/>
      <c r="DF7" s="172"/>
      <c r="DG7" s="172"/>
      <c r="DH7" s="172"/>
      <c r="DI7" s="172"/>
      <c r="DJ7" s="172"/>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9"/>
      <c r="DT7" s="361"/>
      <c r="DU7" s="361"/>
      <c r="DV7" s="361"/>
      <c r="DW7" s="361"/>
      <c r="DX7" s="361"/>
      <c r="DY7" s="361"/>
      <c r="DZ7" s="361"/>
      <c r="EA7" s="361"/>
      <c r="EB7" s="361"/>
      <c r="EC7" s="361"/>
      <c r="ED7" s="361"/>
      <c r="EE7" s="361"/>
      <c r="EF7" s="361"/>
      <c r="EG7" s="361"/>
      <c r="EH7" s="361"/>
      <c r="EI7" s="361"/>
      <c r="EJ7" s="361"/>
      <c r="EK7" s="361"/>
      <c r="EL7" s="361"/>
      <c r="EM7" s="361"/>
      <c r="EN7" s="361"/>
      <c r="EO7" s="361"/>
      <c r="EP7" s="361"/>
      <c r="EQ7" s="361"/>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7">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6"/>
      <c r="CJ8" s="176"/>
      <c r="CK8" s="176"/>
      <c r="CL8" s="176"/>
      <c r="CM8" s="176"/>
      <c r="CN8" s="176"/>
      <c r="CO8" s="176"/>
      <c r="CP8" s="177"/>
      <c r="CQ8" s="177"/>
      <c r="CR8" s="177"/>
      <c r="CS8" s="177"/>
      <c r="CT8" s="177"/>
      <c r="CU8" s="177"/>
      <c r="CV8" s="177"/>
      <c r="CW8" s="168"/>
      <c r="CX8" s="169"/>
      <c r="CY8" s="169"/>
      <c r="CZ8" s="169"/>
      <c r="DA8" s="169"/>
      <c r="DB8" s="169"/>
      <c r="DC8" s="169"/>
      <c r="DD8" s="173"/>
      <c r="DE8" s="173"/>
      <c r="DF8" s="173"/>
      <c r="DG8" s="173"/>
      <c r="DH8" s="173"/>
      <c r="DI8" s="173"/>
      <c r="DJ8" s="173"/>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9"/>
      <c r="DT8" s="361"/>
      <c r="DU8" s="361"/>
      <c r="DV8" s="361"/>
      <c r="DW8" s="361"/>
      <c r="DX8" s="361"/>
      <c r="DY8" s="361"/>
      <c r="DZ8" s="361"/>
      <c r="EA8" s="361"/>
      <c r="EB8" s="361"/>
      <c r="EC8" s="361"/>
      <c r="ED8" s="361"/>
      <c r="EE8" s="361"/>
      <c r="EF8" s="361"/>
      <c r="EG8" s="361"/>
      <c r="EH8" s="361"/>
      <c r="EI8" s="361"/>
      <c r="EJ8" s="361"/>
      <c r="EK8" s="361"/>
      <c r="EL8" s="361"/>
      <c r="EM8" s="361"/>
      <c r="EN8" s="361"/>
      <c r="EO8" s="361"/>
      <c r="EP8" s="361"/>
      <c r="EQ8" s="361"/>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7">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7"/>
      <c r="BP9" s="187"/>
      <c r="BQ9" s="187"/>
      <c r="BR9" s="187"/>
      <c r="BS9" s="187"/>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4"/>
      <c r="CJ9" s="174"/>
      <c r="CK9" s="174"/>
      <c r="CL9" s="174"/>
      <c r="CM9" s="174"/>
      <c r="CN9" s="174"/>
      <c r="CO9" s="174"/>
      <c r="CP9" s="175"/>
      <c r="CQ9" s="175"/>
      <c r="CR9" s="175"/>
      <c r="CS9" s="175"/>
      <c r="CT9" s="175"/>
      <c r="CU9" s="175"/>
      <c r="CV9" s="175"/>
      <c r="CW9" s="166"/>
      <c r="CX9" s="167">
        <v>1</v>
      </c>
      <c r="CY9" s="167">
        <v>1</v>
      </c>
      <c r="CZ9" s="167">
        <v>1</v>
      </c>
      <c r="DA9" s="167">
        <v>1</v>
      </c>
      <c r="DB9" s="167">
        <v>1</v>
      </c>
      <c r="DC9" s="167">
        <v>1</v>
      </c>
      <c r="DD9" s="172"/>
      <c r="DE9" s="172"/>
      <c r="DF9" s="172"/>
      <c r="DG9" s="172"/>
      <c r="DH9" s="172"/>
      <c r="DI9" s="172"/>
      <c r="DJ9" s="172"/>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9"/>
      <c r="DT9" s="361"/>
      <c r="DU9" s="361"/>
      <c r="DV9" s="361"/>
      <c r="DW9" s="361"/>
      <c r="DX9" s="361"/>
      <c r="DY9" s="361"/>
      <c r="DZ9" s="361"/>
      <c r="EA9" s="361"/>
      <c r="EB9" s="361"/>
      <c r="EC9" s="361"/>
      <c r="ED9" s="361"/>
      <c r="EE9" s="361"/>
      <c r="EF9" s="361"/>
      <c r="EG9" s="361"/>
      <c r="EH9" s="361"/>
      <c r="EI9" s="361"/>
      <c r="EJ9" s="361"/>
      <c r="EK9" s="361"/>
      <c r="EL9" s="361"/>
      <c r="EM9" s="361"/>
      <c r="EN9" s="361"/>
      <c r="EO9" s="361"/>
      <c r="EP9" s="361"/>
      <c r="EQ9" s="361"/>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7">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7"/>
      <c r="BP10" s="187"/>
      <c r="BQ10" s="187"/>
      <c r="BR10" s="187"/>
      <c r="BS10" s="187"/>
      <c r="BT10" s="94"/>
      <c r="BU10" s="28">
        <v>1050</v>
      </c>
      <c r="BV10" s="28"/>
      <c r="BW10" s="28"/>
      <c r="BX10" s="28"/>
      <c r="BY10" s="28"/>
      <c r="BZ10" s="28"/>
      <c r="CA10" s="28"/>
      <c r="CB10" s="99">
        <v>1150</v>
      </c>
      <c r="CC10" s="186">
        <f t="shared" si="2"/>
        <v>3041.4924388857307</v>
      </c>
      <c r="CD10" s="186">
        <f t="shared" si="3"/>
        <v>3109.4606026151223</v>
      </c>
      <c r="CE10" s="186">
        <f t="shared" si="4"/>
        <v>3145.9313246162592</v>
      </c>
      <c r="CF10" s="186">
        <f t="shared" si="5"/>
        <v>3160.1880613985218</v>
      </c>
      <c r="CG10" s="186">
        <f t="shared" si="6"/>
        <v>3156.7067652075048</v>
      </c>
      <c r="CH10" s="186">
        <f t="shared" si="7"/>
        <v>3142.7815804434335</v>
      </c>
      <c r="CI10" s="176"/>
      <c r="CJ10" s="176"/>
      <c r="CK10" s="176"/>
      <c r="CL10" s="176"/>
      <c r="CM10" s="176"/>
      <c r="CN10" s="176"/>
      <c r="CO10" s="176"/>
      <c r="CP10" s="177"/>
      <c r="CQ10" s="177"/>
      <c r="CR10" s="177"/>
      <c r="CS10" s="177"/>
      <c r="CT10" s="177"/>
      <c r="CU10" s="177"/>
      <c r="CV10" s="177"/>
      <c r="CW10" s="168"/>
      <c r="CX10" s="169"/>
      <c r="CY10" s="169">
        <v>1</v>
      </c>
      <c r="CZ10" s="169">
        <v>1</v>
      </c>
      <c r="DA10" s="169">
        <v>1</v>
      </c>
      <c r="DB10" s="169">
        <v>1</v>
      </c>
      <c r="DC10" s="169">
        <v>1</v>
      </c>
      <c r="DD10" s="173"/>
      <c r="DE10" s="173"/>
      <c r="DF10" s="173"/>
      <c r="DG10" s="173"/>
      <c r="DH10" s="173"/>
      <c r="DI10" s="173"/>
      <c r="DJ10" s="173"/>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9"/>
      <c r="DT10" s="361"/>
      <c r="DU10" s="361"/>
      <c r="DV10" s="361"/>
      <c r="DW10" s="361"/>
      <c r="DX10" s="361"/>
      <c r="DY10" s="361"/>
      <c r="DZ10" s="361"/>
      <c r="EA10" s="361"/>
      <c r="EB10" s="361"/>
      <c r="EC10" s="361"/>
      <c r="ED10" s="361"/>
      <c r="EE10" s="361"/>
      <c r="EF10" s="361"/>
      <c r="EG10" s="361"/>
      <c r="EH10" s="361"/>
      <c r="EI10" s="361"/>
      <c r="EJ10" s="361"/>
      <c r="EK10" s="361"/>
      <c r="EL10" s="361"/>
      <c r="EM10" s="361"/>
      <c r="EN10" s="361"/>
      <c r="EO10" s="361"/>
      <c r="EP10" s="361"/>
      <c r="EQ10" s="361"/>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7">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7"/>
      <c r="BP11" s="187"/>
      <c r="BQ11" s="187"/>
      <c r="BR11" s="187"/>
      <c r="BS11" s="187"/>
      <c r="BT11" s="187"/>
      <c r="BU11" s="27">
        <f t="shared" si="1"/>
        <v>500</v>
      </c>
      <c r="BV11" s="27"/>
      <c r="BW11" s="27"/>
      <c r="BX11" s="27"/>
      <c r="BY11" s="27"/>
      <c r="BZ11" s="27"/>
      <c r="CA11" s="27"/>
      <c r="CB11" s="97">
        <v>500</v>
      </c>
      <c r="CC11" s="186">
        <f t="shared" si="2"/>
        <v>3041.4924388857307</v>
      </c>
      <c r="CD11" s="186">
        <f t="shared" si="3"/>
        <v>3109.4606026151223</v>
      </c>
      <c r="CE11" s="186">
        <f t="shared" si="4"/>
        <v>3145.9313246162592</v>
      </c>
      <c r="CF11" s="186">
        <f t="shared" si="5"/>
        <v>3160.1880613985218</v>
      </c>
      <c r="CG11" s="186">
        <f t="shared" si="6"/>
        <v>3156.7067652075048</v>
      </c>
      <c r="CH11" s="186">
        <f t="shared" si="7"/>
        <v>3142.7815804434335</v>
      </c>
      <c r="CI11" s="174"/>
      <c r="CJ11" s="174"/>
      <c r="CK11" s="174"/>
      <c r="CL11" s="174"/>
      <c r="CM11" s="174"/>
      <c r="CN11" s="174"/>
      <c r="CO11" s="174"/>
      <c r="CP11" s="175"/>
      <c r="CQ11" s="175"/>
      <c r="CR11" s="175"/>
      <c r="CS11" s="175"/>
      <c r="CT11" s="175"/>
      <c r="CU11" s="175"/>
      <c r="CV11" s="175"/>
      <c r="CW11" s="166"/>
      <c r="CX11" s="167"/>
      <c r="CY11" s="167"/>
      <c r="CZ11" s="167">
        <v>1</v>
      </c>
      <c r="DA11" s="167">
        <v>1</v>
      </c>
      <c r="DB11" s="167">
        <v>1</v>
      </c>
      <c r="DC11" s="167">
        <v>1</v>
      </c>
      <c r="DD11" s="172"/>
      <c r="DE11" s="172"/>
      <c r="DF11" s="172"/>
      <c r="DG11" s="172"/>
      <c r="DH11" s="172"/>
      <c r="DI11" s="172"/>
      <c r="DJ11" s="172"/>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9"/>
      <c r="DT11" s="361"/>
      <c r="DU11" s="361"/>
      <c r="DV11" s="361"/>
      <c r="DW11" s="361"/>
      <c r="DX11" s="361"/>
      <c r="DY11" s="361"/>
      <c r="DZ11" s="361"/>
      <c r="EA11" s="361"/>
      <c r="EB11" s="361"/>
      <c r="EC11" s="361"/>
      <c r="ED11" s="361"/>
      <c r="EE11" s="361"/>
      <c r="EF11" s="361"/>
      <c r="EG11" s="361"/>
      <c r="EH11" s="361"/>
      <c r="EI11" s="361"/>
      <c r="EJ11" s="361"/>
      <c r="EK11" s="361"/>
      <c r="EL11" s="361"/>
      <c r="EM11" s="361"/>
      <c r="EN11" s="361"/>
      <c r="EO11" s="361"/>
      <c r="EP11" s="361"/>
      <c r="EQ11" s="361"/>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7">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7"/>
      <c r="BP12" s="187"/>
      <c r="BQ12" s="187"/>
      <c r="BR12" s="187"/>
      <c r="BS12" s="187"/>
      <c r="BT12" s="187"/>
      <c r="BU12" s="28">
        <f t="shared" si="1"/>
        <v>0</v>
      </c>
      <c r="BV12" s="28"/>
      <c r="BW12" s="28"/>
      <c r="BX12" s="28"/>
      <c r="BY12" s="28"/>
      <c r="BZ12" s="28"/>
      <c r="CA12" s="28"/>
      <c r="CB12" s="99">
        <v>250</v>
      </c>
      <c r="CC12" s="186">
        <f t="shared" si="2"/>
        <v>3041.4924388857307</v>
      </c>
      <c r="CD12" s="186">
        <f t="shared" si="3"/>
        <v>3109.4606026151223</v>
      </c>
      <c r="CE12" s="186">
        <f t="shared" si="4"/>
        <v>3145.9313246162592</v>
      </c>
      <c r="CF12" s="186">
        <f t="shared" si="5"/>
        <v>3160.1880613985218</v>
      </c>
      <c r="CG12" s="186">
        <f t="shared" si="6"/>
        <v>3156.7067652075048</v>
      </c>
      <c r="CH12" s="186">
        <f t="shared" si="7"/>
        <v>3142.7815804434335</v>
      </c>
      <c r="CI12" s="176"/>
      <c r="CJ12" s="176"/>
      <c r="CK12" s="176"/>
      <c r="CL12" s="176"/>
      <c r="CM12" s="176"/>
      <c r="CN12" s="176"/>
      <c r="CO12" s="176"/>
      <c r="CP12" s="177"/>
      <c r="CQ12" s="177"/>
      <c r="CR12" s="177"/>
      <c r="CS12" s="177"/>
      <c r="CT12" s="177"/>
      <c r="CU12" s="177"/>
      <c r="CV12" s="177"/>
      <c r="CW12" s="168"/>
      <c r="CX12" s="169"/>
      <c r="CY12" s="169"/>
      <c r="CZ12" s="169"/>
      <c r="DA12" s="169"/>
      <c r="DB12" s="169"/>
      <c r="DC12" s="169"/>
      <c r="DD12" s="173"/>
      <c r="DE12" s="173"/>
      <c r="DF12" s="173">
        <v>1</v>
      </c>
      <c r="DG12" s="173">
        <v>1</v>
      </c>
      <c r="DH12" s="173">
        <v>1</v>
      </c>
      <c r="DI12" s="173">
        <v>1</v>
      </c>
      <c r="DJ12" s="173">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9"/>
      <c r="DT12" s="361"/>
      <c r="DU12" s="361"/>
      <c r="DV12" s="361"/>
      <c r="DW12" s="361"/>
      <c r="DX12" s="361"/>
      <c r="DY12" s="361"/>
      <c r="DZ12" s="361"/>
      <c r="EA12" s="361"/>
      <c r="EB12" s="361"/>
      <c r="EC12" s="361"/>
      <c r="ED12" s="361"/>
      <c r="EE12" s="361"/>
      <c r="EF12" s="361"/>
      <c r="EG12" s="361"/>
      <c r="EH12" s="361"/>
      <c r="EI12" s="361"/>
      <c r="EJ12" s="361"/>
      <c r="EK12" s="361"/>
      <c r="EL12" s="361"/>
      <c r="EM12" s="361"/>
      <c r="EN12" s="361"/>
      <c r="EO12" s="361"/>
      <c r="EP12" s="361"/>
      <c r="EQ12" s="361"/>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7">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7"/>
      <c r="BP13" s="187"/>
      <c r="BQ13" s="187"/>
      <c r="BR13" s="187"/>
      <c r="BS13" s="187"/>
      <c r="BT13" s="187"/>
      <c r="BU13" s="27">
        <f t="shared" si="1"/>
        <v>0</v>
      </c>
      <c r="BV13" s="27"/>
      <c r="BW13" s="27"/>
      <c r="BX13" s="27"/>
      <c r="BY13" s="27"/>
      <c r="BZ13" s="27"/>
      <c r="CA13" s="27"/>
      <c r="CB13" s="97">
        <v>100</v>
      </c>
      <c r="CC13" s="186">
        <f t="shared" si="2"/>
        <v>3041.4924388857307</v>
      </c>
      <c r="CD13" s="186">
        <f t="shared" si="3"/>
        <v>3109.4606026151223</v>
      </c>
      <c r="CE13" s="186">
        <f t="shared" si="4"/>
        <v>3145.9313246162592</v>
      </c>
      <c r="CF13" s="186">
        <f t="shared" si="5"/>
        <v>3160.1880613985218</v>
      </c>
      <c r="CG13" s="186">
        <f t="shared" si="6"/>
        <v>3156.7067652075048</v>
      </c>
      <c r="CH13" s="186">
        <f t="shared" si="7"/>
        <v>3142.7815804434335</v>
      </c>
      <c r="CI13" s="174"/>
      <c r="CJ13" s="174"/>
      <c r="CK13" s="174"/>
      <c r="CL13" s="174"/>
      <c r="CM13" s="174"/>
      <c r="CN13" s="174"/>
      <c r="CO13" s="174"/>
      <c r="CP13" s="175"/>
      <c r="CQ13" s="175"/>
      <c r="CR13" s="175"/>
      <c r="CS13" s="175"/>
      <c r="CT13" s="175"/>
      <c r="CU13" s="175"/>
      <c r="CV13" s="175"/>
      <c r="CW13" s="166"/>
      <c r="CX13" s="167"/>
      <c r="CY13" s="167"/>
      <c r="CZ13" s="167"/>
      <c r="DA13" s="167"/>
      <c r="DB13" s="167"/>
      <c r="DC13" s="167"/>
      <c r="DD13" s="172"/>
      <c r="DE13" s="172"/>
      <c r="DF13" s="172">
        <v>1</v>
      </c>
      <c r="DG13" s="172">
        <v>1</v>
      </c>
      <c r="DH13" s="172">
        <v>1</v>
      </c>
      <c r="DI13" s="172">
        <v>1</v>
      </c>
      <c r="DJ13" s="172">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9"/>
      <c r="DT13" s="361"/>
      <c r="DU13" s="361"/>
      <c r="DV13" s="361"/>
      <c r="DW13" s="361"/>
      <c r="DX13" s="361"/>
      <c r="DY13" s="361"/>
      <c r="DZ13" s="361"/>
      <c r="EA13" s="361"/>
      <c r="EB13" s="361"/>
      <c r="EC13" s="361"/>
      <c r="ED13" s="361"/>
      <c r="EE13" s="361"/>
      <c r="EF13" s="361"/>
      <c r="EG13" s="361"/>
      <c r="EH13" s="361"/>
      <c r="EI13" s="361"/>
      <c r="EJ13" s="361"/>
      <c r="EK13" s="361"/>
      <c r="EL13" s="361"/>
      <c r="EM13" s="361"/>
      <c r="EN13" s="361"/>
      <c r="EO13" s="361"/>
      <c r="EP13" s="361"/>
      <c r="EQ13" s="361"/>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7">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7"/>
      <c r="BP14" s="187"/>
      <c r="BQ14" s="187"/>
      <c r="BR14" s="187"/>
      <c r="BS14" s="187"/>
      <c r="BT14" s="187"/>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6"/>
      <c r="CJ14" s="176"/>
      <c r="CK14" s="176"/>
      <c r="CL14" s="176"/>
      <c r="CM14" s="176"/>
      <c r="CN14" s="176"/>
      <c r="CO14" s="176"/>
      <c r="CP14" s="177"/>
      <c r="CQ14" s="177"/>
      <c r="CR14" s="177"/>
      <c r="CS14" s="177"/>
      <c r="CT14" s="177"/>
      <c r="CU14" s="177"/>
      <c r="CV14" s="177"/>
      <c r="CW14" s="168"/>
      <c r="CX14" s="169">
        <v>1</v>
      </c>
      <c r="CY14" s="169">
        <v>1</v>
      </c>
      <c r="CZ14" s="169">
        <v>1</v>
      </c>
      <c r="DA14" s="169">
        <v>1</v>
      </c>
      <c r="DB14" s="169">
        <v>1</v>
      </c>
      <c r="DC14" s="169">
        <v>1</v>
      </c>
      <c r="DD14" s="173"/>
      <c r="DE14" s="173"/>
      <c r="DF14" s="173"/>
      <c r="DG14" s="173"/>
      <c r="DH14" s="173"/>
      <c r="DI14" s="173"/>
      <c r="DJ14" s="173"/>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9"/>
      <c r="DT14" s="361"/>
      <c r="DU14" s="361"/>
      <c r="DV14" s="361"/>
      <c r="DW14" s="361"/>
      <c r="DX14" s="361"/>
      <c r="DY14" s="361"/>
      <c r="DZ14" s="361"/>
      <c r="EA14" s="361"/>
      <c r="EB14" s="361"/>
      <c r="EC14" s="361"/>
      <c r="ED14" s="361"/>
      <c r="EE14" s="361"/>
      <c r="EF14" s="361"/>
      <c r="EG14" s="361"/>
      <c r="EH14" s="361"/>
      <c r="EI14" s="361"/>
      <c r="EJ14" s="361"/>
      <c r="EK14" s="361"/>
      <c r="EL14" s="361"/>
      <c r="EM14" s="361"/>
      <c r="EN14" s="361"/>
      <c r="EO14" s="361"/>
      <c r="EP14" s="361"/>
      <c r="EQ14" s="361"/>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7">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7"/>
      <c r="BP15" s="187"/>
      <c r="BQ15" s="187"/>
      <c r="BR15" s="187"/>
      <c r="BS15" s="187"/>
      <c r="BT15" s="187"/>
      <c r="BU15" s="27">
        <v>870</v>
      </c>
      <c r="BV15" s="27"/>
      <c r="BW15" s="27"/>
      <c r="BX15" s="27"/>
      <c r="BY15" s="27"/>
      <c r="BZ15" s="27"/>
      <c r="CA15" s="27"/>
      <c r="CB15" s="97">
        <v>1270</v>
      </c>
      <c r="CC15" s="186">
        <f t="shared" si="2"/>
        <v>3525.4610574189883</v>
      </c>
      <c r="CD15" s="186">
        <f t="shared" si="3"/>
        <v>3604.2444570778853</v>
      </c>
      <c r="CE15" s="186">
        <f t="shared" si="4"/>
        <v>3646.5184764070495</v>
      </c>
      <c r="CF15" s="186">
        <f t="shared" si="5"/>
        <v>3663.0437748720865</v>
      </c>
      <c r="CG15" s="186">
        <f t="shared" si="6"/>
        <v>3659.008527572485</v>
      </c>
      <c r="CH15" s="186">
        <f t="shared" si="7"/>
        <v>3642.867538374076</v>
      </c>
      <c r="CI15" s="174"/>
      <c r="CJ15" s="174"/>
      <c r="CK15" s="174"/>
      <c r="CL15" s="174"/>
      <c r="CM15" s="174"/>
      <c r="CN15" s="174"/>
      <c r="CO15" s="174"/>
      <c r="CP15" s="175"/>
      <c r="CQ15" s="175"/>
      <c r="CR15" s="175"/>
      <c r="CS15" s="175"/>
      <c r="CT15" s="175"/>
      <c r="CU15" s="175"/>
      <c r="CV15" s="175"/>
      <c r="CW15" s="166"/>
      <c r="CX15" s="167"/>
      <c r="CY15" s="167">
        <v>1</v>
      </c>
      <c r="CZ15" s="167">
        <v>1</v>
      </c>
      <c r="DA15" s="167">
        <v>1</v>
      </c>
      <c r="DB15" s="167">
        <v>1</v>
      </c>
      <c r="DC15" s="167">
        <v>1</v>
      </c>
      <c r="DD15" s="172"/>
      <c r="DE15" s="172"/>
      <c r="DF15" s="172"/>
      <c r="DG15" s="172"/>
      <c r="DH15" s="172"/>
      <c r="DI15" s="172"/>
      <c r="DJ15" s="172"/>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9"/>
      <c r="DT15" s="361"/>
      <c r="DU15" s="361"/>
      <c r="DV15" s="361"/>
      <c r="DW15" s="361"/>
      <c r="DX15" s="361"/>
      <c r="DY15" s="361"/>
      <c r="DZ15" s="361"/>
      <c r="EA15" s="361"/>
      <c r="EB15" s="361"/>
      <c r="EC15" s="361"/>
      <c r="ED15" s="361"/>
      <c r="EE15" s="361"/>
      <c r="EF15" s="361"/>
      <c r="EG15" s="361"/>
      <c r="EH15" s="361"/>
      <c r="EI15" s="361"/>
      <c r="EJ15" s="361"/>
      <c r="EK15" s="361"/>
      <c r="EL15" s="361"/>
      <c r="EM15" s="361"/>
      <c r="EN15" s="361"/>
      <c r="EO15" s="361"/>
      <c r="EP15" s="361"/>
      <c r="EQ15" s="361"/>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7">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7"/>
      <c r="BP16" s="187"/>
      <c r="BQ16" s="187"/>
      <c r="BR16" s="187"/>
      <c r="BS16" s="187"/>
      <c r="BT16" s="187"/>
      <c r="BU16" s="28">
        <v>500</v>
      </c>
      <c r="BV16" s="28"/>
      <c r="BW16" s="28"/>
      <c r="BX16" s="28"/>
      <c r="BY16" s="28"/>
      <c r="BZ16" s="28"/>
      <c r="CA16" s="28"/>
      <c r="CB16" s="99">
        <v>840</v>
      </c>
      <c r="CC16" s="186">
        <f t="shared" si="2"/>
        <v>3525.4610574189883</v>
      </c>
      <c r="CD16" s="186">
        <f t="shared" si="3"/>
        <v>3604.2444570778853</v>
      </c>
      <c r="CE16" s="186">
        <f t="shared" si="4"/>
        <v>3646.5184764070495</v>
      </c>
      <c r="CF16" s="186">
        <f t="shared" si="5"/>
        <v>3663.0437748720865</v>
      </c>
      <c r="CG16" s="186">
        <f t="shared" si="6"/>
        <v>3659.008527572485</v>
      </c>
      <c r="CH16" s="186">
        <f t="shared" si="7"/>
        <v>3642.867538374076</v>
      </c>
      <c r="CI16" s="176"/>
      <c r="CJ16" s="176"/>
      <c r="CK16" s="176"/>
      <c r="CL16" s="176"/>
      <c r="CM16" s="176"/>
      <c r="CN16" s="176"/>
      <c r="CO16" s="176"/>
      <c r="CP16" s="177"/>
      <c r="CQ16" s="177"/>
      <c r="CR16" s="177"/>
      <c r="CS16" s="177"/>
      <c r="CT16" s="177"/>
      <c r="CU16" s="177"/>
      <c r="CV16" s="177"/>
      <c r="CW16" s="168"/>
      <c r="CX16" s="169"/>
      <c r="CY16" s="169"/>
      <c r="CZ16" s="169">
        <v>1</v>
      </c>
      <c r="DA16" s="169">
        <v>1</v>
      </c>
      <c r="DB16" s="169">
        <v>1</v>
      </c>
      <c r="DC16" s="169">
        <v>1</v>
      </c>
      <c r="DD16" s="173"/>
      <c r="DE16" s="173"/>
      <c r="DF16" s="173"/>
      <c r="DG16" s="173"/>
      <c r="DH16" s="173"/>
      <c r="DI16" s="173"/>
      <c r="DJ16" s="173"/>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9"/>
      <c r="DT16" s="361"/>
      <c r="DU16" s="361"/>
      <c r="DV16" s="361"/>
      <c r="DW16" s="361"/>
      <c r="DX16" s="361"/>
      <c r="DY16" s="361"/>
      <c r="DZ16" s="361"/>
      <c r="EA16" s="361"/>
      <c r="EB16" s="361"/>
      <c r="EC16" s="361"/>
      <c r="ED16" s="361"/>
      <c r="EE16" s="361"/>
      <c r="EF16" s="361"/>
      <c r="EG16" s="361"/>
      <c r="EH16" s="361"/>
      <c r="EI16" s="361"/>
      <c r="EJ16" s="361"/>
      <c r="EK16" s="361"/>
      <c r="EL16" s="361"/>
      <c r="EM16" s="361"/>
      <c r="EN16" s="361"/>
      <c r="EO16" s="361"/>
      <c r="EP16" s="361"/>
      <c r="EQ16" s="361"/>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7">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7"/>
      <c r="BP17" s="187"/>
      <c r="BQ17" s="187"/>
      <c r="BR17" s="187"/>
      <c r="BS17" s="187"/>
      <c r="BT17" s="187"/>
      <c r="BU17" s="27">
        <f t="shared" si="1"/>
        <v>0</v>
      </c>
      <c r="BV17" s="27"/>
      <c r="BW17" s="27"/>
      <c r="BX17" s="27"/>
      <c r="BY17" s="27"/>
      <c r="BZ17" s="27"/>
      <c r="CA17" s="27"/>
      <c r="CB17" s="97">
        <v>380</v>
      </c>
      <c r="CC17" s="186">
        <f t="shared" si="2"/>
        <v>3525.4610574189883</v>
      </c>
      <c r="CD17" s="186">
        <f t="shared" si="3"/>
        <v>3604.2444570778853</v>
      </c>
      <c r="CE17" s="186">
        <f t="shared" si="4"/>
        <v>3646.5184764070495</v>
      </c>
      <c r="CF17" s="186">
        <f t="shared" si="5"/>
        <v>3663.0437748720865</v>
      </c>
      <c r="CG17" s="186">
        <f t="shared" si="6"/>
        <v>3659.008527572485</v>
      </c>
      <c r="CH17" s="186">
        <f t="shared" si="7"/>
        <v>3642.867538374076</v>
      </c>
      <c r="CI17" s="174"/>
      <c r="CJ17" s="174"/>
      <c r="CK17" s="174"/>
      <c r="CL17" s="174"/>
      <c r="CM17" s="174"/>
      <c r="CN17" s="174"/>
      <c r="CO17" s="174"/>
      <c r="CP17" s="175"/>
      <c r="CQ17" s="175"/>
      <c r="CR17" s="175"/>
      <c r="CS17" s="175"/>
      <c r="CT17" s="175"/>
      <c r="CU17" s="175"/>
      <c r="CV17" s="175"/>
      <c r="CW17" s="166"/>
      <c r="CX17" s="167"/>
      <c r="CY17" s="167"/>
      <c r="CZ17" s="167"/>
      <c r="DA17" s="167"/>
      <c r="DB17" s="167"/>
      <c r="DC17" s="167"/>
      <c r="DD17" s="172"/>
      <c r="DE17" s="172"/>
      <c r="DF17" s="172">
        <v>1</v>
      </c>
      <c r="DG17" s="172">
        <v>1</v>
      </c>
      <c r="DH17" s="172">
        <v>1</v>
      </c>
      <c r="DI17" s="172">
        <v>1</v>
      </c>
      <c r="DJ17" s="172">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9"/>
      <c r="DT17" s="361"/>
      <c r="DU17" s="361"/>
      <c r="DV17" s="361"/>
      <c r="DW17" s="361"/>
      <c r="DX17" s="361"/>
      <c r="DY17" s="361"/>
      <c r="DZ17" s="361"/>
      <c r="EA17" s="361"/>
      <c r="EB17" s="361"/>
      <c r="EC17" s="361"/>
      <c r="ED17" s="361"/>
      <c r="EE17" s="361"/>
      <c r="EF17" s="361"/>
      <c r="EG17" s="361"/>
      <c r="EH17" s="361"/>
      <c r="EI17" s="361"/>
      <c r="EJ17" s="361"/>
      <c r="EK17" s="361"/>
      <c r="EL17" s="361"/>
      <c r="EM17" s="361"/>
      <c r="EN17" s="361"/>
      <c r="EO17" s="361"/>
      <c r="EP17" s="361"/>
      <c r="EQ17" s="361"/>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7">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7"/>
      <c r="BP18" s="187"/>
      <c r="BQ18" s="187"/>
      <c r="BR18" s="187"/>
      <c r="BS18" s="187"/>
      <c r="BT18" s="187"/>
      <c r="BU18" s="28">
        <f t="shared" si="1"/>
        <v>0</v>
      </c>
      <c r="BV18" s="28"/>
      <c r="BW18" s="28"/>
      <c r="BX18" s="28"/>
      <c r="BY18" s="28"/>
      <c r="BZ18" s="28"/>
      <c r="CA18" s="28"/>
      <c r="CB18" s="99">
        <v>120</v>
      </c>
      <c r="CC18" s="186">
        <f t="shared" si="2"/>
        <v>3525.4610574189883</v>
      </c>
      <c r="CD18" s="186">
        <f t="shared" si="3"/>
        <v>3604.2444570778853</v>
      </c>
      <c r="CE18" s="186">
        <f t="shared" si="4"/>
        <v>3646.5184764070495</v>
      </c>
      <c r="CF18" s="186">
        <f t="shared" si="5"/>
        <v>3663.0437748720865</v>
      </c>
      <c r="CG18" s="186">
        <f t="shared" si="6"/>
        <v>3659.008527572485</v>
      </c>
      <c r="CH18" s="186">
        <f t="shared" si="7"/>
        <v>3642.867538374076</v>
      </c>
      <c r="CI18" s="176"/>
      <c r="CJ18" s="176"/>
      <c r="CK18" s="176"/>
      <c r="CL18" s="176"/>
      <c r="CM18" s="176"/>
      <c r="CN18" s="176"/>
      <c r="CO18" s="176"/>
      <c r="CP18" s="177"/>
      <c r="CQ18" s="177"/>
      <c r="CR18" s="177"/>
      <c r="CS18" s="177"/>
      <c r="CT18" s="177"/>
      <c r="CU18" s="177"/>
      <c r="CV18" s="177"/>
      <c r="CW18" s="168"/>
      <c r="CX18" s="169"/>
      <c r="CY18" s="169"/>
      <c r="CZ18" s="169"/>
      <c r="DA18" s="169"/>
      <c r="DB18" s="169"/>
      <c r="DC18" s="169"/>
      <c r="DD18" s="173"/>
      <c r="DE18" s="173"/>
      <c r="DF18" s="173">
        <v>1</v>
      </c>
      <c r="DG18" s="173">
        <v>1</v>
      </c>
      <c r="DH18" s="173">
        <v>1</v>
      </c>
      <c r="DI18" s="173">
        <v>1</v>
      </c>
      <c r="DJ18" s="173">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9"/>
      <c r="DT18" s="361"/>
      <c r="DU18" s="361"/>
      <c r="DV18" s="361"/>
      <c r="DW18" s="361"/>
      <c r="DX18" s="361"/>
      <c r="DY18" s="361"/>
      <c r="DZ18" s="361"/>
      <c r="EA18" s="361"/>
      <c r="EB18" s="361"/>
      <c r="EC18" s="361"/>
      <c r="ED18" s="361"/>
      <c r="EE18" s="361"/>
      <c r="EF18" s="361"/>
      <c r="EG18" s="361"/>
      <c r="EH18" s="361"/>
      <c r="EI18" s="361"/>
      <c r="EJ18" s="361"/>
      <c r="EK18" s="361"/>
      <c r="EL18" s="361"/>
      <c r="EM18" s="361"/>
      <c r="EN18" s="361"/>
      <c r="EO18" s="361"/>
      <c r="EP18" s="361"/>
      <c r="EQ18" s="361"/>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7">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7"/>
      <c r="BP19" s="187"/>
      <c r="BQ19" s="187"/>
      <c r="BR19" s="187"/>
      <c r="BS19" s="187"/>
      <c r="BT19" s="187"/>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4"/>
      <c r="CJ19" s="174"/>
      <c r="CK19" s="174"/>
      <c r="CL19" s="174"/>
      <c r="CM19" s="174"/>
      <c r="CN19" s="174"/>
      <c r="CO19" s="174"/>
      <c r="CP19" s="175"/>
      <c r="CQ19" s="175"/>
      <c r="CR19" s="175"/>
      <c r="CS19" s="175"/>
      <c r="CT19" s="175"/>
      <c r="CU19" s="175"/>
      <c r="CV19" s="175"/>
      <c r="CW19" s="166"/>
      <c r="CX19" s="167">
        <v>1</v>
      </c>
      <c r="CY19" s="167">
        <v>1</v>
      </c>
      <c r="CZ19" s="167">
        <v>1</v>
      </c>
      <c r="DA19" s="167">
        <v>1</v>
      </c>
      <c r="DB19" s="167">
        <v>1</v>
      </c>
      <c r="DC19" s="167">
        <v>1</v>
      </c>
      <c r="DD19" s="172"/>
      <c r="DE19" s="172"/>
      <c r="DF19" s="172"/>
      <c r="DG19" s="172"/>
      <c r="DH19" s="172"/>
      <c r="DI19" s="172"/>
      <c r="DJ19" s="172"/>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9"/>
      <c r="DT19" s="361"/>
      <c r="DU19" s="361"/>
      <c r="DV19" s="361"/>
      <c r="DW19" s="361"/>
      <c r="DX19" s="361"/>
      <c r="DY19" s="361"/>
      <c r="DZ19" s="361"/>
      <c r="EA19" s="361"/>
      <c r="EB19" s="361"/>
      <c r="EC19" s="361"/>
      <c r="ED19" s="361"/>
      <c r="EE19" s="361"/>
      <c r="EF19" s="361"/>
      <c r="EG19" s="361"/>
      <c r="EH19" s="361"/>
      <c r="EI19" s="361"/>
      <c r="EJ19" s="361"/>
      <c r="EK19" s="361"/>
      <c r="EL19" s="361"/>
      <c r="EM19" s="361"/>
      <c r="EN19" s="361"/>
      <c r="EO19" s="361"/>
      <c r="EP19" s="361"/>
      <c r="EQ19" s="361"/>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7">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7"/>
      <c r="BP20" s="187"/>
      <c r="BQ20" s="187"/>
      <c r="BR20" s="187"/>
      <c r="BS20" s="187"/>
      <c r="BT20" s="187"/>
      <c r="BU20" s="28">
        <v>500</v>
      </c>
      <c r="BV20" s="28"/>
      <c r="BW20" s="28"/>
      <c r="BX20" s="28"/>
      <c r="BY20" s="28"/>
      <c r="BZ20" s="28"/>
      <c r="CA20" s="28"/>
      <c r="CB20" s="99">
        <v>810</v>
      </c>
      <c r="CC20" s="186">
        <f t="shared" si="2"/>
        <v>1822.1835702103469</v>
      </c>
      <c r="CD20" s="186">
        <f t="shared" si="3"/>
        <v>1862.9038658328598</v>
      </c>
      <c r="CE20" s="186">
        <f t="shared" si="4"/>
        <v>1884.7537805571349</v>
      </c>
      <c r="CF20" s="186">
        <f t="shared" si="5"/>
        <v>1893.2951108584423</v>
      </c>
      <c r="CG20" s="186">
        <f t="shared" si="6"/>
        <v>1891.2094371802164</v>
      </c>
      <c r="CH20" s="186">
        <f t="shared" si="7"/>
        <v>1882.866742467311</v>
      </c>
      <c r="CI20" s="176"/>
      <c r="CJ20" s="176"/>
      <c r="CK20" s="176"/>
      <c r="CL20" s="176"/>
      <c r="CM20" s="176"/>
      <c r="CN20" s="176"/>
      <c r="CO20" s="176"/>
      <c r="CP20" s="177"/>
      <c r="CQ20" s="177"/>
      <c r="CR20" s="177"/>
      <c r="CS20" s="177"/>
      <c r="CT20" s="177"/>
      <c r="CU20" s="177"/>
      <c r="CV20" s="177"/>
      <c r="CW20" s="168"/>
      <c r="CX20" s="169"/>
      <c r="CY20" s="169">
        <v>1</v>
      </c>
      <c r="CZ20" s="169">
        <v>1</v>
      </c>
      <c r="DA20" s="169">
        <v>1</v>
      </c>
      <c r="DB20" s="169">
        <v>1</v>
      </c>
      <c r="DC20" s="169">
        <v>1</v>
      </c>
      <c r="DD20" s="173"/>
      <c r="DE20" s="173"/>
      <c r="DF20" s="173"/>
      <c r="DG20" s="173"/>
      <c r="DH20" s="173"/>
      <c r="DI20" s="173"/>
      <c r="DJ20" s="173"/>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9"/>
      <c r="DT20" s="361"/>
      <c r="DU20" s="361"/>
      <c r="DV20" s="361"/>
      <c r="DW20" s="361"/>
      <c r="DX20" s="361"/>
      <c r="DY20" s="361"/>
      <c r="DZ20" s="361"/>
      <c r="EA20" s="361"/>
      <c r="EB20" s="361"/>
      <c r="EC20" s="361"/>
      <c r="ED20" s="361"/>
      <c r="EE20" s="361"/>
      <c r="EF20" s="361"/>
      <c r="EG20" s="361"/>
      <c r="EH20" s="361"/>
      <c r="EI20" s="361"/>
      <c r="EJ20" s="361"/>
      <c r="EK20" s="361"/>
      <c r="EL20" s="361"/>
      <c r="EM20" s="361"/>
      <c r="EN20" s="361"/>
      <c r="EO20" s="361"/>
      <c r="EP20" s="361"/>
      <c r="EQ20" s="361"/>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7">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7"/>
      <c r="BP21" s="187"/>
      <c r="BQ21" s="187"/>
      <c r="BR21" s="187"/>
      <c r="BS21" s="187"/>
      <c r="BT21" s="187"/>
      <c r="BU21" s="27">
        <v>500</v>
      </c>
      <c r="BV21" s="27"/>
      <c r="BW21" s="27"/>
      <c r="BX21" s="27"/>
      <c r="BY21" s="27"/>
      <c r="BZ21" s="27"/>
      <c r="CA21" s="27"/>
      <c r="CB21" s="97">
        <v>710</v>
      </c>
      <c r="CC21" s="186">
        <f t="shared" si="2"/>
        <v>1822.1835702103469</v>
      </c>
      <c r="CD21" s="186">
        <f t="shared" si="3"/>
        <v>1862.9038658328598</v>
      </c>
      <c r="CE21" s="186">
        <f t="shared" si="4"/>
        <v>1884.7537805571349</v>
      </c>
      <c r="CF21" s="186">
        <f t="shared" si="5"/>
        <v>1893.2951108584423</v>
      </c>
      <c r="CG21" s="186">
        <f t="shared" si="6"/>
        <v>1891.2094371802164</v>
      </c>
      <c r="CH21" s="186">
        <f t="shared" si="7"/>
        <v>1882.866742467311</v>
      </c>
      <c r="CI21" s="174"/>
      <c r="CJ21" s="174"/>
      <c r="CK21" s="174"/>
      <c r="CL21" s="174"/>
      <c r="CM21" s="174"/>
      <c r="CN21" s="174"/>
      <c r="CO21" s="174"/>
      <c r="CP21" s="175"/>
      <c r="CQ21" s="175"/>
      <c r="CR21" s="175"/>
      <c r="CS21" s="175"/>
      <c r="CT21" s="175"/>
      <c r="CU21" s="175"/>
      <c r="CV21" s="175"/>
      <c r="CW21" s="166"/>
      <c r="CX21" s="167"/>
      <c r="CY21" s="167"/>
      <c r="CZ21" s="167">
        <v>1</v>
      </c>
      <c r="DA21" s="167">
        <v>1</v>
      </c>
      <c r="DB21" s="167">
        <v>1</v>
      </c>
      <c r="DC21" s="167">
        <v>1</v>
      </c>
      <c r="DD21" s="172"/>
      <c r="DE21" s="172"/>
      <c r="DF21" s="172"/>
      <c r="DG21" s="172"/>
      <c r="DH21" s="172"/>
      <c r="DI21" s="172"/>
      <c r="DJ21" s="172"/>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9"/>
      <c r="DT21" s="361"/>
      <c r="DU21" s="361"/>
      <c r="DV21" s="361"/>
      <c r="DW21" s="361"/>
      <c r="DX21" s="361"/>
      <c r="DY21" s="361"/>
      <c r="DZ21" s="361"/>
      <c r="EA21" s="361"/>
      <c r="EB21" s="361"/>
      <c r="EC21" s="361"/>
      <c r="ED21" s="361"/>
      <c r="EE21" s="361"/>
      <c r="EF21" s="361"/>
      <c r="EG21" s="361"/>
      <c r="EH21" s="361"/>
      <c r="EI21" s="361"/>
      <c r="EJ21" s="361"/>
      <c r="EK21" s="361"/>
      <c r="EL21" s="361"/>
      <c r="EM21" s="361"/>
      <c r="EN21" s="361"/>
      <c r="EO21" s="361"/>
      <c r="EP21" s="361"/>
      <c r="EQ21" s="361"/>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7">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7"/>
      <c r="BP22" s="187"/>
      <c r="BQ22" s="187"/>
      <c r="BR22" s="187"/>
      <c r="BS22" s="187"/>
      <c r="BT22" s="187"/>
      <c r="BU22" s="28">
        <v>100</v>
      </c>
      <c r="BV22" s="28"/>
      <c r="BW22" s="28"/>
      <c r="BX22" s="28"/>
      <c r="BY22" s="28"/>
      <c r="BZ22" s="28"/>
      <c r="CA22" s="28"/>
      <c r="CB22" s="99">
        <v>260</v>
      </c>
      <c r="CC22" s="186">
        <f t="shared" si="2"/>
        <v>1822.1835702103469</v>
      </c>
      <c r="CD22" s="186">
        <f t="shared" si="3"/>
        <v>1862.9038658328598</v>
      </c>
      <c r="CE22" s="186">
        <f t="shared" si="4"/>
        <v>1884.7537805571349</v>
      </c>
      <c r="CF22" s="186">
        <f t="shared" si="5"/>
        <v>1893.2951108584423</v>
      </c>
      <c r="CG22" s="186">
        <f t="shared" si="6"/>
        <v>1891.2094371802164</v>
      </c>
      <c r="CH22" s="186">
        <f t="shared" si="7"/>
        <v>1882.866742467311</v>
      </c>
      <c r="CI22" s="176"/>
      <c r="CJ22" s="176"/>
      <c r="CK22" s="176"/>
      <c r="CL22" s="176"/>
      <c r="CM22" s="176"/>
      <c r="CN22" s="176"/>
      <c r="CO22" s="176"/>
      <c r="CP22" s="177"/>
      <c r="CQ22" s="177"/>
      <c r="CR22" s="177"/>
      <c r="CS22" s="177"/>
      <c r="CT22" s="177"/>
      <c r="CU22" s="177"/>
      <c r="CV22" s="177"/>
      <c r="CW22" s="168"/>
      <c r="CX22" s="169"/>
      <c r="CY22" s="169"/>
      <c r="CZ22" s="169"/>
      <c r="DA22" s="169"/>
      <c r="DB22" s="169"/>
      <c r="DC22" s="169"/>
      <c r="DD22" s="173"/>
      <c r="DE22" s="173"/>
      <c r="DF22" s="173">
        <v>1</v>
      </c>
      <c r="DG22" s="173">
        <v>1</v>
      </c>
      <c r="DH22" s="173">
        <v>1</v>
      </c>
      <c r="DI22" s="173">
        <v>1</v>
      </c>
      <c r="DJ22" s="173">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9"/>
      <c r="DT22" s="361"/>
      <c r="DU22" s="361"/>
      <c r="DV22" s="361"/>
      <c r="DW22" s="361"/>
      <c r="DX22" s="361"/>
      <c r="DY22" s="361"/>
      <c r="DZ22" s="361"/>
      <c r="EA22" s="361"/>
      <c r="EB22" s="361"/>
      <c r="EC22" s="361"/>
      <c r="ED22" s="361"/>
      <c r="EE22" s="361"/>
      <c r="EF22" s="361"/>
      <c r="EG22" s="361"/>
      <c r="EH22" s="361"/>
      <c r="EI22" s="361"/>
      <c r="EJ22" s="361"/>
      <c r="EK22" s="361"/>
      <c r="EL22" s="361"/>
      <c r="EM22" s="361"/>
      <c r="EN22" s="361"/>
      <c r="EO22" s="361"/>
      <c r="EP22" s="361"/>
      <c r="EQ22" s="361"/>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7">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7"/>
      <c r="BP23" s="187"/>
      <c r="BQ23" s="187"/>
      <c r="BR23" s="187"/>
      <c r="BS23" s="187"/>
      <c r="BT23" s="187"/>
      <c r="BU23" s="27">
        <v>100</v>
      </c>
      <c r="BV23" s="27"/>
      <c r="BW23" s="27"/>
      <c r="BX23" s="27"/>
      <c r="BY23" s="27"/>
      <c r="BZ23" s="27"/>
      <c r="CA23" s="27"/>
      <c r="CB23" s="97">
        <v>160</v>
      </c>
      <c r="CC23" s="186">
        <f t="shared" si="2"/>
        <v>1822.1835702103469</v>
      </c>
      <c r="CD23" s="186">
        <f t="shared" si="3"/>
        <v>1862.9038658328598</v>
      </c>
      <c r="CE23" s="186">
        <f t="shared" si="4"/>
        <v>1884.7537805571349</v>
      </c>
      <c r="CF23" s="186">
        <f t="shared" si="5"/>
        <v>1893.2951108584423</v>
      </c>
      <c r="CG23" s="186">
        <f t="shared" si="6"/>
        <v>1891.2094371802164</v>
      </c>
      <c r="CH23" s="186">
        <f t="shared" si="7"/>
        <v>1882.866742467311</v>
      </c>
      <c r="CI23" s="174"/>
      <c r="CJ23" s="174"/>
      <c r="CK23" s="174"/>
      <c r="CL23" s="174"/>
      <c r="CM23" s="174"/>
      <c r="CN23" s="174"/>
      <c r="CO23" s="174"/>
      <c r="CP23" s="175"/>
      <c r="CQ23" s="175"/>
      <c r="CR23" s="175"/>
      <c r="CS23" s="175"/>
      <c r="CT23" s="175"/>
      <c r="CU23" s="175"/>
      <c r="CV23" s="175"/>
      <c r="CW23" s="166"/>
      <c r="CX23" s="167"/>
      <c r="CY23" s="167"/>
      <c r="CZ23" s="167"/>
      <c r="DA23" s="167"/>
      <c r="DB23" s="167"/>
      <c r="DC23" s="167"/>
      <c r="DD23" s="172"/>
      <c r="DE23" s="172"/>
      <c r="DF23" s="172">
        <v>1</v>
      </c>
      <c r="DG23" s="172">
        <v>1</v>
      </c>
      <c r="DH23" s="172">
        <v>1</v>
      </c>
      <c r="DI23" s="172">
        <v>1</v>
      </c>
      <c r="DJ23" s="172">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9"/>
      <c r="DT23" s="361"/>
      <c r="DU23" s="361"/>
      <c r="DV23" s="361"/>
      <c r="DW23" s="361"/>
      <c r="DX23" s="361"/>
      <c r="DY23" s="361"/>
      <c r="DZ23" s="361"/>
      <c r="EA23" s="361"/>
      <c r="EB23" s="361"/>
      <c r="EC23" s="361"/>
      <c r="ED23" s="361"/>
      <c r="EE23" s="361"/>
      <c r="EF23" s="361"/>
      <c r="EG23" s="361"/>
      <c r="EH23" s="361"/>
      <c r="EI23" s="361"/>
      <c r="EJ23" s="361"/>
      <c r="EK23" s="361"/>
      <c r="EL23" s="361"/>
      <c r="EM23" s="361"/>
      <c r="EN23" s="361"/>
      <c r="EO23" s="361"/>
      <c r="EP23" s="361"/>
      <c r="EQ23" s="361"/>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7">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7"/>
      <c r="BP24" s="187"/>
      <c r="BQ24" s="187"/>
      <c r="BR24" s="187"/>
      <c r="BS24" s="187"/>
      <c r="BT24" s="187"/>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6"/>
      <c r="CJ24" s="176"/>
      <c r="CK24" s="176"/>
      <c r="CL24" s="176"/>
      <c r="CM24" s="176"/>
      <c r="CN24" s="176"/>
      <c r="CO24" s="176"/>
      <c r="CP24" s="177"/>
      <c r="CQ24" s="177"/>
      <c r="CR24" s="177"/>
      <c r="CS24" s="177"/>
      <c r="CT24" s="177"/>
      <c r="CU24" s="177"/>
      <c r="CV24" s="177"/>
      <c r="CW24" s="168"/>
      <c r="CX24" s="169"/>
      <c r="CY24" s="169"/>
      <c r="CZ24" s="169"/>
      <c r="DA24" s="169"/>
      <c r="DB24" s="169"/>
      <c r="DC24" s="169"/>
      <c r="DD24" s="173"/>
      <c r="DE24" s="173"/>
      <c r="DF24" s="173"/>
      <c r="DG24" s="173"/>
      <c r="DH24" s="173"/>
      <c r="DI24" s="173"/>
      <c r="DJ24" s="173"/>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9"/>
      <c r="DT24" s="361"/>
      <c r="DU24" s="361"/>
      <c r="DV24" s="361"/>
      <c r="DW24" s="361"/>
      <c r="DX24" s="361"/>
      <c r="DY24" s="361"/>
      <c r="DZ24" s="361"/>
      <c r="EA24" s="361"/>
      <c r="EB24" s="361"/>
      <c r="EC24" s="361"/>
      <c r="ED24" s="361"/>
      <c r="EE24" s="361"/>
      <c r="EF24" s="361"/>
      <c r="EG24" s="361"/>
      <c r="EH24" s="361"/>
      <c r="EI24" s="361"/>
      <c r="EJ24" s="361"/>
      <c r="EK24" s="361"/>
      <c r="EL24" s="361"/>
      <c r="EM24" s="361"/>
      <c r="EN24" s="361"/>
      <c r="EO24" s="361"/>
      <c r="EP24" s="361"/>
      <c r="EQ24" s="361"/>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7">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7"/>
      <c r="BP25" s="187"/>
      <c r="BQ25" s="187"/>
      <c r="BR25" s="187"/>
      <c r="BS25" s="187"/>
      <c r="BT25" s="187"/>
      <c r="BU25" s="27">
        <f t="shared" si="1"/>
        <v>0</v>
      </c>
      <c r="BV25" s="27"/>
      <c r="BW25" s="27"/>
      <c r="BX25" s="27"/>
      <c r="BY25" s="27"/>
      <c r="BZ25" s="27"/>
      <c r="CA25" s="27"/>
      <c r="CB25" s="97">
        <v>0.5</v>
      </c>
      <c r="CC25" s="97">
        <v>1</v>
      </c>
      <c r="CD25" s="97">
        <v>2</v>
      </c>
      <c r="CE25" s="97">
        <v>4</v>
      </c>
      <c r="CF25" s="97">
        <v>10</v>
      </c>
      <c r="CG25" s="97">
        <v>20</v>
      </c>
      <c r="CH25" s="97">
        <v>40</v>
      </c>
      <c r="CI25" s="174"/>
      <c r="CJ25" s="174"/>
      <c r="CK25" s="174"/>
      <c r="CL25" s="174"/>
      <c r="CM25" s="174"/>
      <c r="CN25" s="174"/>
      <c r="CO25" s="174"/>
      <c r="CP25" s="175"/>
      <c r="CQ25" s="175"/>
      <c r="CR25" s="175"/>
      <c r="CS25" s="175"/>
      <c r="CT25" s="175"/>
      <c r="CU25" s="175"/>
      <c r="CV25" s="175"/>
      <c r="CW25" s="166"/>
      <c r="CX25" s="167"/>
      <c r="CY25" s="167"/>
      <c r="CZ25" s="167"/>
      <c r="DA25" s="167"/>
      <c r="DB25" s="167"/>
      <c r="DC25" s="167"/>
      <c r="DD25" s="172"/>
      <c r="DE25" s="172"/>
      <c r="DF25" s="172"/>
      <c r="DG25" s="172"/>
      <c r="DH25" s="172"/>
      <c r="DI25" s="172"/>
      <c r="DJ25" s="172"/>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9"/>
      <c r="DT25" s="361"/>
      <c r="DU25" s="361"/>
      <c r="DV25" s="361"/>
      <c r="DW25" s="361"/>
      <c r="DX25" s="361"/>
      <c r="DY25" s="361"/>
      <c r="DZ25" s="361"/>
      <c r="EA25" s="361"/>
      <c r="EB25" s="361"/>
      <c r="EC25" s="361"/>
      <c r="ED25" s="361"/>
      <c r="EE25" s="361"/>
      <c r="EF25" s="361"/>
      <c r="EG25" s="361"/>
      <c r="EH25" s="361"/>
      <c r="EI25" s="361"/>
      <c r="EJ25" s="361"/>
      <c r="EK25" s="361"/>
      <c r="EL25" s="361"/>
      <c r="EM25" s="361"/>
      <c r="EN25" s="361"/>
      <c r="EO25" s="361"/>
      <c r="EP25" s="361"/>
      <c r="EQ25" s="361"/>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7">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7"/>
      <c r="BP26" s="187"/>
      <c r="BQ26" s="187"/>
      <c r="BR26" s="187"/>
      <c r="BS26" s="187"/>
      <c r="BT26" s="187"/>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6"/>
      <c r="CJ26" s="176"/>
      <c r="CK26" s="176"/>
      <c r="CL26" s="176"/>
      <c r="CM26" s="176"/>
      <c r="CN26" s="176"/>
      <c r="CO26" s="176"/>
      <c r="CP26" s="177"/>
      <c r="CQ26" s="177"/>
      <c r="CR26" s="177"/>
      <c r="CS26" s="177"/>
      <c r="CT26" s="177"/>
      <c r="CU26" s="177"/>
      <c r="CV26" s="177"/>
      <c r="CW26" s="168"/>
      <c r="CX26" s="169">
        <v>1</v>
      </c>
      <c r="CY26" s="169">
        <v>1</v>
      </c>
      <c r="CZ26" s="169">
        <v>1</v>
      </c>
      <c r="DA26" s="169">
        <v>1</v>
      </c>
      <c r="DB26" s="169">
        <v>1</v>
      </c>
      <c r="DC26" s="169">
        <v>1</v>
      </c>
      <c r="DD26" s="173"/>
      <c r="DE26" s="173"/>
      <c r="DF26" s="173"/>
      <c r="DG26" s="173"/>
      <c r="DH26" s="173"/>
      <c r="DI26" s="173"/>
      <c r="DJ26" s="173"/>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9"/>
      <c r="DT26" s="361"/>
      <c r="DU26" s="361"/>
      <c r="DV26" s="361"/>
      <c r="DW26" s="361"/>
      <c r="DX26" s="361"/>
      <c r="DY26" s="361"/>
      <c r="DZ26" s="361"/>
      <c r="EA26" s="361"/>
      <c r="EB26" s="361"/>
      <c r="EC26" s="361"/>
      <c r="ED26" s="361"/>
      <c r="EE26" s="361"/>
      <c r="EF26" s="361"/>
      <c r="EG26" s="361"/>
      <c r="EH26" s="361"/>
      <c r="EI26" s="361"/>
      <c r="EJ26" s="361"/>
      <c r="EK26" s="361"/>
      <c r="EL26" s="361"/>
      <c r="EM26" s="361"/>
      <c r="EN26" s="361"/>
      <c r="EO26" s="361"/>
      <c r="EP26" s="361"/>
      <c r="EQ26" s="361"/>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7">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7"/>
      <c r="BP27" s="187"/>
      <c r="BQ27" s="187"/>
      <c r="BR27" s="187"/>
      <c r="BS27" s="187"/>
      <c r="BT27" s="187"/>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4"/>
      <c r="CJ27" s="174"/>
      <c r="CK27" s="174"/>
      <c r="CL27" s="174"/>
      <c r="CM27" s="174"/>
      <c r="CN27" s="174"/>
      <c r="CO27" s="174"/>
      <c r="CP27" s="175"/>
      <c r="CQ27" s="175"/>
      <c r="CR27" s="175"/>
      <c r="CS27" s="175"/>
      <c r="CT27" s="175"/>
      <c r="CU27" s="175"/>
      <c r="CV27" s="175"/>
      <c r="CW27" s="166"/>
      <c r="CX27" s="167"/>
      <c r="CY27" s="167">
        <v>1</v>
      </c>
      <c r="CZ27" s="167">
        <v>1</v>
      </c>
      <c r="DA27" s="167">
        <v>1</v>
      </c>
      <c r="DB27" s="167">
        <v>1</v>
      </c>
      <c r="DC27" s="167">
        <v>1</v>
      </c>
      <c r="DD27" s="172"/>
      <c r="DE27" s="172"/>
      <c r="DF27" s="172"/>
      <c r="DG27" s="172"/>
      <c r="DH27" s="172"/>
      <c r="DI27" s="172"/>
      <c r="DJ27" s="172"/>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9"/>
      <c r="DT27" s="361"/>
      <c r="DU27" s="361"/>
      <c r="DV27" s="361"/>
      <c r="DW27" s="361"/>
      <c r="DX27" s="361"/>
      <c r="DY27" s="361"/>
      <c r="DZ27" s="361"/>
      <c r="EA27" s="361"/>
      <c r="EB27" s="361"/>
      <c r="EC27" s="361"/>
      <c r="ED27" s="361"/>
      <c r="EE27" s="361"/>
      <c r="EF27" s="361"/>
      <c r="EG27" s="361"/>
      <c r="EH27" s="361"/>
      <c r="EI27" s="361"/>
      <c r="EJ27" s="361"/>
      <c r="EK27" s="361"/>
      <c r="EL27" s="361"/>
      <c r="EM27" s="361"/>
      <c r="EN27" s="361"/>
      <c r="EO27" s="361"/>
      <c r="EP27" s="361"/>
      <c r="EQ27" s="361"/>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7">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7"/>
      <c r="BP28" s="187"/>
      <c r="BQ28" s="187"/>
      <c r="BR28" s="187"/>
      <c r="BS28" s="187"/>
      <c r="BT28" s="187"/>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6"/>
      <c r="CJ28" s="176"/>
      <c r="CK28" s="176"/>
      <c r="CL28" s="176"/>
      <c r="CM28" s="176"/>
      <c r="CN28" s="176"/>
      <c r="CO28" s="176"/>
      <c r="CP28" s="177"/>
      <c r="CQ28" s="177"/>
      <c r="CR28" s="177"/>
      <c r="CS28" s="177"/>
      <c r="CT28" s="177"/>
      <c r="CU28" s="177"/>
      <c r="CV28" s="177"/>
      <c r="CW28" s="168"/>
      <c r="CX28" s="169"/>
      <c r="CY28" s="169"/>
      <c r="CZ28" s="169">
        <v>1</v>
      </c>
      <c r="DA28" s="169">
        <v>1</v>
      </c>
      <c r="DB28" s="169">
        <v>1</v>
      </c>
      <c r="DC28" s="169">
        <v>1</v>
      </c>
      <c r="DD28" s="173"/>
      <c r="DE28" s="173"/>
      <c r="DF28" s="173"/>
      <c r="DG28" s="173"/>
      <c r="DH28" s="173"/>
      <c r="DI28" s="173"/>
      <c r="DJ28" s="173"/>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9"/>
      <c r="DT28" s="361"/>
      <c r="DU28" s="361"/>
      <c r="DV28" s="361"/>
      <c r="DW28" s="361"/>
      <c r="DX28" s="361"/>
      <c r="DY28" s="361"/>
      <c r="DZ28" s="361"/>
      <c r="EA28" s="361"/>
      <c r="EB28" s="361"/>
      <c r="EC28" s="361"/>
      <c r="ED28" s="361"/>
      <c r="EE28" s="361"/>
      <c r="EF28" s="361"/>
      <c r="EG28" s="361"/>
      <c r="EH28" s="361"/>
      <c r="EI28" s="361"/>
      <c r="EJ28" s="361"/>
      <c r="EK28" s="361"/>
      <c r="EL28" s="361"/>
      <c r="EM28" s="361"/>
      <c r="EN28" s="361"/>
      <c r="EO28" s="361"/>
      <c r="EP28" s="361"/>
      <c r="EQ28" s="361"/>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7">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4"/>
      <c r="CJ29" s="174"/>
      <c r="CK29" s="174"/>
      <c r="CL29" s="174"/>
      <c r="CM29" s="174"/>
      <c r="CN29" s="174"/>
      <c r="CO29" s="174"/>
      <c r="CP29" s="175"/>
      <c r="CQ29" s="175"/>
      <c r="CR29" s="175"/>
      <c r="CS29" s="175"/>
      <c r="CT29" s="175"/>
      <c r="CU29" s="175"/>
      <c r="CV29" s="175"/>
      <c r="CW29" s="166"/>
      <c r="CX29" s="167"/>
      <c r="CY29" s="167"/>
      <c r="CZ29" s="167"/>
      <c r="DA29" s="167"/>
      <c r="DB29" s="167"/>
      <c r="DC29" s="167"/>
      <c r="DD29" s="172"/>
      <c r="DE29" s="172"/>
      <c r="DF29" s="172">
        <v>1</v>
      </c>
      <c r="DG29" s="172">
        <v>1</v>
      </c>
      <c r="DH29" s="172">
        <v>1</v>
      </c>
      <c r="DI29" s="172">
        <v>1</v>
      </c>
      <c r="DJ29" s="172">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9"/>
      <c r="DT29" s="361"/>
      <c r="DU29" s="361"/>
      <c r="DV29" s="361"/>
      <c r="DW29" s="361"/>
      <c r="DX29" s="361"/>
      <c r="DY29" s="361"/>
      <c r="DZ29" s="361"/>
      <c r="EA29" s="361"/>
      <c r="EB29" s="361"/>
      <c r="EC29" s="361"/>
      <c r="ED29" s="361"/>
      <c r="EE29" s="361"/>
      <c r="EF29" s="361"/>
      <c r="EG29" s="361"/>
      <c r="EH29" s="361"/>
      <c r="EI29" s="361"/>
      <c r="EJ29" s="361"/>
      <c r="EK29" s="361"/>
      <c r="EL29" s="361"/>
      <c r="EM29" s="361"/>
      <c r="EN29" s="361"/>
      <c r="EO29" s="361"/>
      <c r="EP29" s="361"/>
      <c r="EQ29" s="361"/>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7">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6"/>
      <c r="CJ30" s="176"/>
      <c r="CK30" s="176"/>
      <c r="CL30" s="176"/>
      <c r="CM30" s="176"/>
      <c r="CN30" s="176"/>
      <c r="CO30" s="176"/>
      <c r="CP30" s="177"/>
      <c r="CQ30" s="177"/>
      <c r="CR30" s="177"/>
      <c r="CS30" s="177"/>
      <c r="CT30" s="177"/>
      <c r="CU30" s="177"/>
      <c r="CV30" s="177"/>
      <c r="CW30" s="168"/>
      <c r="CX30" s="169"/>
      <c r="CY30" s="169"/>
      <c r="CZ30" s="169"/>
      <c r="DA30" s="169"/>
      <c r="DB30" s="169"/>
      <c r="DC30" s="169"/>
      <c r="DD30" s="173"/>
      <c r="DE30" s="173"/>
      <c r="DF30" s="173">
        <v>1</v>
      </c>
      <c r="DG30" s="173">
        <v>1</v>
      </c>
      <c r="DH30" s="173">
        <v>1</v>
      </c>
      <c r="DI30" s="173">
        <v>1</v>
      </c>
      <c r="DJ30" s="173">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9"/>
      <c r="DT30" s="361"/>
      <c r="DU30" s="361"/>
      <c r="DV30" s="361"/>
      <c r="DW30" s="361"/>
      <c r="DX30" s="361"/>
      <c r="DY30" s="361"/>
      <c r="DZ30" s="361"/>
      <c r="EA30" s="361"/>
      <c r="EB30" s="361"/>
      <c r="EC30" s="361"/>
      <c r="ED30" s="361"/>
      <c r="EE30" s="361"/>
      <c r="EF30" s="361"/>
      <c r="EG30" s="361"/>
      <c r="EH30" s="361"/>
      <c r="EI30" s="361"/>
      <c r="EJ30" s="361"/>
      <c r="EK30" s="361"/>
      <c r="EL30" s="361"/>
      <c r="EM30" s="361"/>
      <c r="EN30" s="361"/>
      <c r="EO30" s="361"/>
      <c r="EP30" s="361"/>
      <c r="EQ30" s="361"/>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7">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4"/>
      <c r="CJ31" s="174"/>
      <c r="CK31" s="174"/>
      <c r="CL31" s="174"/>
      <c r="CM31" s="174"/>
      <c r="CN31" s="174"/>
      <c r="CO31" s="174"/>
      <c r="CP31" s="175"/>
      <c r="CQ31" s="175"/>
      <c r="CR31" s="175"/>
      <c r="CS31" s="175"/>
      <c r="CT31" s="175"/>
      <c r="CU31" s="175"/>
      <c r="CV31" s="175"/>
      <c r="CW31" s="166"/>
      <c r="CX31" s="167"/>
      <c r="CY31" s="167"/>
      <c r="CZ31" s="167"/>
      <c r="DA31" s="167"/>
      <c r="DB31" s="167"/>
      <c r="DC31" s="167"/>
      <c r="DD31" s="172"/>
      <c r="DE31" s="172"/>
      <c r="DF31" s="172"/>
      <c r="DG31" s="172"/>
      <c r="DH31" s="172"/>
      <c r="DI31" s="172"/>
      <c r="DJ31" s="172"/>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9"/>
      <c r="DT31" s="361"/>
      <c r="DU31" s="361"/>
      <c r="DV31" s="361"/>
      <c r="DW31" s="361"/>
      <c r="DX31" s="361"/>
      <c r="DY31" s="361"/>
      <c r="DZ31" s="361"/>
      <c r="EA31" s="361"/>
      <c r="EB31" s="361"/>
      <c r="EC31" s="361"/>
      <c r="ED31" s="361"/>
      <c r="EE31" s="361"/>
      <c r="EF31" s="361"/>
      <c r="EG31" s="361"/>
      <c r="EH31" s="361"/>
      <c r="EI31" s="361"/>
      <c r="EJ31" s="361"/>
      <c r="EK31" s="361"/>
      <c r="EL31" s="361"/>
      <c r="EM31" s="361"/>
      <c r="EN31" s="361"/>
      <c r="EO31" s="361"/>
      <c r="EP31" s="361"/>
      <c r="EQ31" s="361"/>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7">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6"/>
      <c r="CJ32" s="176"/>
      <c r="CK32" s="176"/>
      <c r="CL32" s="176"/>
      <c r="CM32" s="176"/>
      <c r="CN32" s="176"/>
      <c r="CO32" s="176"/>
      <c r="CP32" s="177"/>
      <c r="CQ32" s="177"/>
      <c r="CR32" s="177"/>
      <c r="CS32" s="177"/>
      <c r="CT32" s="177"/>
      <c r="CU32" s="177"/>
      <c r="CV32" s="177"/>
      <c r="CW32" s="168"/>
      <c r="CX32" s="169"/>
      <c r="CY32" s="169"/>
      <c r="CZ32" s="169"/>
      <c r="DA32" s="169"/>
      <c r="DB32" s="169"/>
      <c r="DC32" s="169"/>
      <c r="DD32" s="173"/>
      <c r="DE32" s="173"/>
      <c r="DF32" s="173"/>
      <c r="DG32" s="173"/>
      <c r="DH32" s="173"/>
      <c r="DI32" s="173"/>
      <c r="DJ32" s="173"/>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9"/>
      <c r="DT32" s="361"/>
      <c r="DU32" s="361"/>
      <c r="DV32" s="361"/>
      <c r="DW32" s="361"/>
      <c r="DX32" s="361"/>
      <c r="DY32" s="361"/>
      <c r="DZ32" s="361"/>
      <c r="EA32" s="361"/>
      <c r="EB32" s="361"/>
      <c r="EC32" s="361"/>
      <c r="ED32" s="361"/>
      <c r="EE32" s="361"/>
      <c r="EF32" s="361"/>
      <c r="EG32" s="361"/>
      <c r="EH32" s="361"/>
      <c r="EI32" s="361"/>
      <c r="EJ32" s="361"/>
      <c r="EK32" s="361"/>
      <c r="EL32" s="361"/>
      <c r="EM32" s="361"/>
      <c r="EN32" s="361"/>
      <c r="EO32" s="361"/>
      <c r="EP32" s="361"/>
      <c r="EQ32" s="361"/>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7">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4"/>
      <c r="CJ33" s="174"/>
      <c r="CK33" s="174"/>
      <c r="CL33" s="174"/>
      <c r="CM33" s="174"/>
      <c r="CN33" s="174"/>
      <c r="CO33" s="174"/>
      <c r="CP33" s="175"/>
      <c r="CQ33" s="175"/>
      <c r="CR33" s="175"/>
      <c r="CS33" s="175"/>
      <c r="CT33" s="175"/>
      <c r="CU33" s="175"/>
      <c r="CV33" s="175"/>
      <c r="CW33" s="166"/>
      <c r="CX33" s="167"/>
      <c r="CY33" s="167"/>
      <c r="CZ33" s="167"/>
      <c r="DA33" s="167"/>
      <c r="DB33" s="167"/>
      <c r="DC33" s="167"/>
      <c r="DD33" s="172"/>
      <c r="DE33" s="172"/>
      <c r="DF33" s="172"/>
      <c r="DG33" s="172"/>
      <c r="DH33" s="172"/>
      <c r="DI33" s="172"/>
      <c r="DJ33" s="172"/>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9"/>
      <c r="DT33" s="361"/>
      <c r="DU33" s="361"/>
      <c r="DV33" s="361"/>
      <c r="DW33" s="361"/>
      <c r="DX33" s="361"/>
      <c r="DY33" s="361"/>
      <c r="DZ33" s="361"/>
      <c r="EA33" s="361"/>
      <c r="EB33" s="361"/>
      <c r="EC33" s="361"/>
      <c r="ED33" s="361"/>
      <c r="EE33" s="361"/>
      <c r="EF33" s="361"/>
      <c r="EG33" s="361"/>
      <c r="EH33" s="361"/>
      <c r="EI33" s="361"/>
      <c r="EJ33" s="361"/>
      <c r="EK33" s="361"/>
      <c r="EL33" s="361"/>
      <c r="EM33" s="361"/>
      <c r="EN33" s="361"/>
      <c r="EO33" s="361"/>
      <c r="EP33" s="361"/>
      <c r="EQ33" s="361"/>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7">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20">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6"/>
      <c r="CJ34" s="176"/>
      <c r="CK34" s="176"/>
      <c r="CL34" s="176"/>
      <c r="CM34" s="176"/>
      <c r="CN34" s="176"/>
      <c r="CO34" s="176"/>
      <c r="CP34" s="177"/>
      <c r="CQ34" s="177"/>
      <c r="CR34" s="177"/>
      <c r="CS34" s="177"/>
      <c r="CT34" s="177"/>
      <c r="CU34" s="177"/>
      <c r="CV34" s="177"/>
      <c r="CW34" s="168"/>
      <c r="CX34" s="169"/>
      <c r="CY34" s="169"/>
      <c r="CZ34" s="169"/>
      <c r="DA34" s="169"/>
      <c r="DB34" s="169"/>
      <c r="DC34" s="169"/>
      <c r="DD34" s="173"/>
      <c r="DE34" s="173"/>
      <c r="DF34" s="173"/>
      <c r="DG34" s="173"/>
      <c r="DH34" s="173"/>
      <c r="DI34" s="173"/>
      <c r="DJ34" s="173"/>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9"/>
      <c r="DT34" s="361"/>
      <c r="DU34" s="361"/>
      <c r="DV34" s="361"/>
      <c r="DW34" s="361"/>
      <c r="DX34" s="361"/>
      <c r="DY34" s="361"/>
      <c r="DZ34" s="361"/>
      <c r="EA34" s="361"/>
      <c r="EB34" s="361"/>
      <c r="EC34" s="361"/>
      <c r="ED34" s="361"/>
      <c r="EE34" s="361"/>
      <c r="EF34" s="361"/>
      <c r="EG34" s="361"/>
      <c r="EH34" s="361"/>
      <c r="EI34" s="361"/>
      <c r="EJ34" s="361"/>
      <c r="EK34" s="361"/>
      <c r="EL34" s="361"/>
      <c r="EM34" s="361"/>
      <c r="EN34" s="361"/>
      <c r="EO34" s="361"/>
      <c r="EP34" s="361"/>
      <c r="EQ34" s="361"/>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7">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7"/>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4"/>
      <c r="CJ35" s="174"/>
      <c r="CK35" s="174"/>
      <c r="CL35" s="174"/>
      <c r="CM35" s="174"/>
      <c r="CN35" s="174"/>
      <c r="CO35" s="174"/>
      <c r="CP35" s="175"/>
      <c r="CQ35" s="175"/>
      <c r="CR35" s="175"/>
      <c r="CS35" s="175"/>
      <c r="CT35" s="175"/>
      <c r="CU35" s="175"/>
      <c r="CV35" s="175"/>
      <c r="CW35" s="166"/>
      <c r="CX35" s="200">
        <v>1</v>
      </c>
      <c r="CY35" s="200">
        <v>1</v>
      </c>
      <c r="CZ35" s="200">
        <v>1</v>
      </c>
      <c r="DA35" s="200">
        <v>1</v>
      </c>
      <c r="DB35" s="200">
        <v>1</v>
      </c>
      <c r="DC35" s="200">
        <v>1</v>
      </c>
      <c r="DD35" s="172"/>
      <c r="DE35" s="172"/>
      <c r="DF35" s="172"/>
      <c r="DG35" s="172"/>
      <c r="DH35" s="172"/>
      <c r="DI35" s="172"/>
      <c r="DJ35" s="172"/>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9"/>
      <c r="DT35" s="361"/>
      <c r="DU35" s="361"/>
      <c r="DV35" s="361"/>
      <c r="DW35" s="361"/>
      <c r="DX35" s="361"/>
      <c r="DY35" s="361"/>
      <c r="DZ35" s="361"/>
      <c r="EA35" s="361"/>
      <c r="EB35" s="361"/>
      <c r="EC35" s="361"/>
      <c r="ED35" s="361"/>
      <c r="EE35" s="361"/>
      <c r="EF35" s="361"/>
      <c r="EG35" s="361"/>
      <c r="EH35" s="361"/>
      <c r="EI35" s="361"/>
      <c r="EJ35" s="361"/>
      <c r="EK35" s="361"/>
      <c r="EL35" s="361"/>
      <c r="EM35" s="361"/>
      <c r="EN35" s="361"/>
      <c r="EO35" s="361"/>
      <c r="EP35" s="361"/>
      <c r="EQ35" s="361"/>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7">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6"/>
      <c r="CJ36" s="176"/>
      <c r="CK36" s="176"/>
      <c r="CL36" s="176"/>
      <c r="CM36" s="176"/>
      <c r="CN36" s="176"/>
      <c r="CO36" s="176"/>
      <c r="CP36" s="177"/>
      <c r="CQ36" s="177"/>
      <c r="CR36" s="177"/>
      <c r="CS36" s="177"/>
      <c r="CT36" s="177"/>
      <c r="CU36" s="177"/>
      <c r="CV36" s="177"/>
      <c r="CW36" s="168"/>
      <c r="CX36" s="169"/>
      <c r="CY36" s="169"/>
      <c r="CZ36" s="169"/>
      <c r="DA36" s="169"/>
      <c r="DB36" s="169"/>
      <c r="DC36" s="169"/>
      <c r="DD36" s="173"/>
      <c r="DE36" s="173"/>
      <c r="DF36" s="173"/>
      <c r="DG36" s="173"/>
      <c r="DH36" s="173"/>
      <c r="DI36" s="173"/>
      <c r="DJ36" s="173"/>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9"/>
      <c r="DT36" s="361"/>
      <c r="DU36" s="361"/>
      <c r="DV36" s="361"/>
      <c r="DW36" s="361"/>
      <c r="DX36" s="361"/>
      <c r="DY36" s="361"/>
      <c r="DZ36" s="361"/>
      <c r="EA36" s="361"/>
      <c r="EB36" s="361"/>
      <c r="EC36" s="361"/>
      <c r="ED36" s="361"/>
      <c r="EE36" s="361"/>
      <c r="EF36" s="361"/>
      <c r="EG36" s="361"/>
      <c r="EH36" s="361"/>
      <c r="EI36" s="361"/>
      <c r="EJ36" s="361"/>
      <c r="EK36" s="361"/>
      <c r="EL36" s="361"/>
      <c r="EM36" s="361"/>
      <c r="EN36" s="361"/>
      <c r="EO36" s="361"/>
      <c r="EP36" s="361"/>
      <c r="EQ36" s="361"/>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7">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4"/>
      <c r="CJ37" s="174"/>
      <c r="CK37" s="174"/>
      <c r="CL37" s="174"/>
      <c r="CM37" s="174"/>
      <c r="CN37" s="174"/>
      <c r="CO37" s="174"/>
      <c r="CP37" s="175"/>
      <c r="CQ37" s="175"/>
      <c r="CR37" s="175"/>
      <c r="CS37" s="175"/>
      <c r="CT37" s="175"/>
      <c r="CU37" s="175"/>
      <c r="CV37" s="175"/>
      <c r="CW37" s="166"/>
      <c r="CX37" s="167"/>
      <c r="CY37" s="167"/>
      <c r="CZ37" s="167"/>
      <c r="DA37" s="167"/>
      <c r="DB37" s="167"/>
      <c r="DC37" s="167"/>
      <c r="DD37" s="172"/>
      <c r="DE37" s="172"/>
      <c r="DF37" s="172"/>
      <c r="DG37" s="172"/>
      <c r="DH37" s="172"/>
      <c r="DI37" s="172"/>
      <c r="DJ37" s="172"/>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9"/>
      <c r="DT37" s="361"/>
      <c r="DU37" s="361"/>
      <c r="DV37" s="361"/>
      <c r="DW37" s="361"/>
      <c r="DX37" s="361"/>
      <c r="DY37" s="361"/>
      <c r="DZ37" s="361"/>
      <c r="EA37" s="361"/>
      <c r="EB37" s="361"/>
      <c r="EC37" s="361"/>
      <c r="ED37" s="361"/>
      <c r="EE37" s="361"/>
      <c r="EF37" s="361"/>
      <c r="EG37" s="361"/>
      <c r="EH37" s="361"/>
      <c r="EI37" s="361"/>
      <c r="EJ37" s="361"/>
      <c r="EK37" s="361"/>
      <c r="EL37" s="361"/>
      <c r="EM37" s="361"/>
      <c r="EN37" s="361"/>
      <c r="EO37" s="361"/>
      <c r="EP37" s="361"/>
      <c r="EQ37" s="361"/>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7">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6"/>
      <c r="CJ38" s="176"/>
      <c r="CK38" s="176"/>
      <c r="CL38" s="176"/>
      <c r="CM38" s="176"/>
      <c r="CN38" s="176"/>
      <c r="CO38" s="176"/>
      <c r="CP38" s="177"/>
      <c r="CQ38" s="177"/>
      <c r="CR38" s="177"/>
      <c r="CS38" s="177"/>
      <c r="CT38" s="177"/>
      <c r="CU38" s="177"/>
      <c r="CV38" s="177"/>
      <c r="CW38" s="168"/>
      <c r="CX38" s="169"/>
      <c r="CY38" s="169"/>
      <c r="CZ38" s="169"/>
      <c r="DA38" s="169"/>
      <c r="DB38" s="169"/>
      <c r="DC38" s="169"/>
      <c r="DD38" s="173"/>
      <c r="DE38" s="173"/>
      <c r="DF38" s="173"/>
      <c r="DG38" s="173"/>
      <c r="DH38" s="173"/>
      <c r="DI38" s="173"/>
      <c r="DJ38" s="173"/>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9"/>
      <c r="DT38" s="361"/>
      <c r="DU38" s="361"/>
      <c r="DV38" s="361"/>
      <c r="DW38" s="361"/>
      <c r="DX38" s="361"/>
      <c r="DY38" s="361"/>
      <c r="DZ38" s="361"/>
      <c r="EA38" s="361"/>
      <c r="EB38" s="361"/>
      <c r="EC38" s="361"/>
      <c r="ED38" s="361"/>
      <c r="EE38" s="361"/>
      <c r="EF38" s="361"/>
      <c r="EG38" s="361"/>
      <c r="EH38" s="361"/>
      <c r="EI38" s="361"/>
      <c r="EJ38" s="361"/>
      <c r="EK38" s="361"/>
      <c r="EL38" s="361"/>
      <c r="EM38" s="361"/>
      <c r="EN38" s="361"/>
      <c r="EO38" s="361"/>
      <c r="EP38" s="361"/>
      <c r="EQ38" s="361"/>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7">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6">
        <v>0.06</v>
      </c>
      <c r="CD39" s="97">
        <f t="shared" si="10"/>
        <v>6.1429999999999998</v>
      </c>
      <c r="CE39" s="97">
        <f t="shared" si="10"/>
        <v>6.1429999999999998</v>
      </c>
      <c r="CF39" s="97">
        <f t="shared" si="10"/>
        <v>6.1429999999999998</v>
      </c>
      <c r="CG39" s="97">
        <f t="shared" si="10"/>
        <v>6.1429999999999998</v>
      </c>
      <c r="CH39" s="97">
        <f t="shared" si="10"/>
        <v>6.1429999999999998</v>
      </c>
      <c r="CI39" s="174"/>
      <c r="CJ39" s="174"/>
      <c r="CK39" s="174"/>
      <c r="CL39" s="174"/>
      <c r="CM39" s="174"/>
      <c r="CN39" s="174"/>
      <c r="CO39" s="174"/>
      <c r="CP39" s="175"/>
      <c r="CQ39" s="175"/>
      <c r="CR39" s="175"/>
      <c r="CS39" s="175"/>
      <c r="CT39" s="175"/>
      <c r="CU39" s="175"/>
      <c r="CV39" s="175"/>
      <c r="CW39" s="166"/>
      <c r="CX39" s="167"/>
      <c r="CY39" s="167"/>
      <c r="CZ39" s="167"/>
      <c r="DA39" s="167"/>
      <c r="DB39" s="167"/>
      <c r="DC39" s="167"/>
      <c r="DD39" s="172"/>
      <c r="DE39" s="172"/>
      <c r="DF39" s="172"/>
      <c r="DG39" s="172"/>
      <c r="DH39" s="172"/>
      <c r="DI39" s="172"/>
      <c r="DJ39" s="172"/>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9"/>
      <c r="DT39" s="361"/>
      <c r="DU39" s="361"/>
      <c r="DV39" s="361"/>
      <c r="DW39" s="361"/>
      <c r="DX39" s="361"/>
      <c r="DY39" s="361"/>
      <c r="DZ39" s="361"/>
      <c r="EA39" s="361"/>
      <c r="EB39" s="361"/>
      <c r="EC39" s="361"/>
      <c r="ED39" s="361"/>
      <c r="EE39" s="361"/>
      <c r="EF39" s="361"/>
      <c r="EG39" s="361"/>
      <c r="EH39" s="361"/>
      <c r="EI39" s="361"/>
      <c r="EJ39" s="361"/>
      <c r="EK39" s="361"/>
      <c r="EL39" s="361"/>
      <c r="EM39" s="361"/>
      <c r="EN39" s="361"/>
      <c r="EO39" s="361"/>
      <c r="EP39" s="361"/>
      <c r="EQ39" s="361"/>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7">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6"/>
      <c r="CJ40" s="176"/>
      <c r="CK40" s="176"/>
      <c r="CL40" s="176"/>
      <c r="CM40" s="176"/>
      <c r="CN40" s="176"/>
      <c r="CO40" s="176"/>
      <c r="CP40" s="177"/>
      <c r="CQ40" s="177"/>
      <c r="CR40" s="177"/>
      <c r="CS40" s="177"/>
      <c r="CT40" s="177"/>
      <c r="CU40" s="177"/>
      <c r="CV40" s="177"/>
      <c r="CW40" s="168"/>
      <c r="CX40" s="169"/>
      <c r="CY40" s="169"/>
      <c r="CZ40" s="169"/>
      <c r="DA40" s="169"/>
      <c r="DB40" s="169"/>
      <c r="DC40" s="169"/>
      <c r="DD40" s="173"/>
      <c r="DE40" s="173"/>
      <c r="DF40" s="173"/>
      <c r="DG40" s="173"/>
      <c r="DH40" s="173"/>
      <c r="DI40" s="173"/>
      <c r="DJ40" s="173"/>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9"/>
      <c r="DT40" s="361"/>
      <c r="DU40" s="361"/>
      <c r="DV40" s="361"/>
      <c r="DW40" s="361"/>
      <c r="DX40" s="361"/>
      <c r="DY40" s="361"/>
      <c r="DZ40" s="361"/>
      <c r="EA40" s="361"/>
      <c r="EB40" s="361"/>
      <c r="EC40" s="361"/>
      <c r="ED40" s="361"/>
      <c r="EE40" s="361"/>
      <c r="EF40" s="361"/>
      <c r="EG40" s="361"/>
      <c r="EH40" s="361"/>
      <c r="EI40" s="361"/>
      <c r="EJ40" s="361"/>
      <c r="EK40" s="361"/>
      <c r="EL40" s="361"/>
      <c r="EM40" s="361"/>
      <c r="EN40" s="361"/>
      <c r="EO40" s="361"/>
      <c r="EP40" s="361"/>
      <c r="EQ40" s="361"/>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7">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2"/>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4"/>
      <c r="CJ41" s="174"/>
      <c r="CK41" s="174"/>
      <c r="CL41" s="174"/>
      <c r="CM41" s="174"/>
      <c r="CN41" s="174"/>
      <c r="CO41" s="174"/>
      <c r="CP41" s="175"/>
      <c r="CQ41" s="175"/>
      <c r="CR41" s="175"/>
      <c r="CS41" s="175"/>
      <c r="CT41" s="175"/>
      <c r="CU41" s="175"/>
      <c r="CV41" s="175"/>
      <c r="CW41" s="166"/>
      <c r="CX41" s="167"/>
      <c r="CY41" s="167"/>
      <c r="CZ41" s="167"/>
      <c r="DA41" s="167"/>
      <c r="DB41" s="167"/>
      <c r="DC41" s="167"/>
      <c r="DD41" s="172"/>
      <c r="DE41" s="172"/>
      <c r="DF41" s="172"/>
      <c r="DG41" s="172"/>
      <c r="DH41" s="172"/>
      <c r="DI41" s="172"/>
      <c r="DJ41" s="172"/>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9"/>
      <c r="DT41" s="361"/>
      <c r="DU41" s="361"/>
      <c r="DV41" s="361"/>
      <c r="DW41" s="361"/>
      <c r="DX41" s="361"/>
      <c r="DY41" s="361"/>
      <c r="DZ41" s="361"/>
      <c r="EA41" s="361"/>
      <c r="EB41" s="361"/>
      <c r="EC41" s="361"/>
      <c r="ED41" s="361"/>
      <c r="EE41" s="361"/>
      <c r="EF41" s="361"/>
      <c r="EG41" s="361"/>
      <c r="EH41" s="361"/>
      <c r="EI41" s="361"/>
      <c r="EJ41" s="361"/>
      <c r="EK41" s="361"/>
      <c r="EL41" s="361"/>
      <c r="EM41" s="361"/>
      <c r="EN41" s="361"/>
      <c r="EO41" s="361"/>
      <c r="EP41" s="361"/>
      <c r="EQ41" s="361"/>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7">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6"/>
      <c r="CJ42" s="176"/>
      <c r="CK42" s="176"/>
      <c r="CL42" s="176"/>
      <c r="CM42" s="176"/>
      <c r="CN42" s="176"/>
      <c r="CO42" s="176"/>
      <c r="CP42" s="177"/>
      <c r="CQ42" s="177"/>
      <c r="CR42" s="177"/>
      <c r="CS42" s="177"/>
      <c r="CT42" s="177"/>
      <c r="CU42" s="177"/>
      <c r="CV42" s="177"/>
      <c r="CW42" s="168"/>
      <c r="CX42" s="169"/>
      <c r="CY42" s="169"/>
      <c r="CZ42" s="169"/>
      <c r="DA42" s="169"/>
      <c r="DB42" s="169"/>
      <c r="DC42" s="169"/>
      <c r="DD42" s="173"/>
      <c r="DE42" s="173"/>
      <c r="DF42" s="173"/>
      <c r="DG42" s="173"/>
      <c r="DH42" s="173"/>
      <c r="DI42" s="173"/>
      <c r="DJ42" s="173"/>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9"/>
      <c r="DT42" s="361"/>
      <c r="DU42" s="361"/>
      <c r="DV42" s="361"/>
      <c r="DW42" s="361"/>
      <c r="DX42" s="361"/>
      <c r="DY42" s="361"/>
      <c r="DZ42" s="361"/>
      <c r="EA42" s="361"/>
      <c r="EB42" s="361"/>
      <c r="EC42" s="361"/>
      <c r="ED42" s="361"/>
      <c r="EE42" s="361"/>
      <c r="EF42" s="361"/>
      <c r="EG42" s="361"/>
      <c r="EH42" s="361"/>
      <c r="EI42" s="361"/>
      <c r="EJ42" s="361"/>
      <c r="EK42" s="361"/>
      <c r="EL42" s="361"/>
      <c r="EM42" s="361"/>
      <c r="EN42" s="361"/>
      <c r="EO42" s="361"/>
      <c r="EP42" s="361"/>
      <c r="EQ42" s="361"/>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7">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6">
        <f t="shared" si="13"/>
        <v>6.1429999999999998</v>
      </c>
      <c r="CE43" s="186">
        <f t="shared" si="14"/>
        <v>6.1429999999999998</v>
      </c>
      <c r="CF43" s="97">
        <f t="shared" si="15"/>
        <v>6.1429999999999998</v>
      </c>
      <c r="CG43" s="97">
        <f t="shared" si="15"/>
        <v>6.1429999999999998</v>
      </c>
      <c r="CH43" s="97">
        <f t="shared" si="15"/>
        <v>6.1429999999999998</v>
      </c>
      <c r="CI43" s="174"/>
      <c r="CJ43" s="174"/>
      <c r="CK43" s="174"/>
      <c r="CL43" s="174"/>
      <c r="CM43" s="174"/>
      <c r="CN43" s="174"/>
      <c r="CO43" s="174"/>
      <c r="CP43" s="175"/>
      <c r="CQ43" s="175"/>
      <c r="CR43" s="175"/>
      <c r="CS43" s="175"/>
      <c r="CT43" s="175"/>
      <c r="CU43" s="175"/>
      <c r="CV43" s="175"/>
      <c r="CW43" s="166"/>
      <c r="CX43" s="167"/>
      <c r="CY43" s="167"/>
      <c r="CZ43" s="167"/>
      <c r="DA43" s="167"/>
      <c r="DB43" s="167"/>
      <c r="DC43" s="167"/>
      <c r="DD43" s="172"/>
      <c r="DE43" s="172"/>
      <c r="DF43" s="172"/>
      <c r="DG43" s="172"/>
      <c r="DH43" s="172"/>
      <c r="DI43" s="172"/>
      <c r="DJ43" s="172"/>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9"/>
      <c r="DT43" s="361"/>
      <c r="DU43" s="361"/>
      <c r="DV43" s="361"/>
      <c r="DW43" s="361"/>
      <c r="DX43" s="361"/>
      <c r="DY43" s="361"/>
      <c r="DZ43" s="361"/>
      <c r="EA43" s="361"/>
      <c r="EB43" s="361"/>
      <c r="EC43" s="361"/>
      <c r="ED43" s="361"/>
      <c r="EE43" s="361"/>
      <c r="EF43" s="361"/>
      <c r="EG43" s="361"/>
      <c r="EH43" s="361"/>
      <c r="EI43" s="361"/>
      <c r="EJ43" s="361"/>
      <c r="EK43" s="361"/>
      <c r="EL43" s="361"/>
      <c r="EM43" s="361"/>
      <c r="EN43" s="361"/>
      <c r="EO43" s="361"/>
      <c r="EP43" s="361"/>
      <c r="EQ43" s="361"/>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7">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6"/>
      <c r="CE44" s="97">
        <v>4</v>
      </c>
      <c r="CF44" s="97">
        <f t="shared" ref="CF44:CF50" si="16">DP44</f>
        <v>6.1429999999999998</v>
      </c>
      <c r="CG44" s="97">
        <f t="shared" si="15"/>
        <v>6.1429999999999998</v>
      </c>
      <c r="CH44" s="97">
        <f t="shared" si="15"/>
        <v>6.1429999999999998</v>
      </c>
      <c r="CI44" s="176"/>
      <c r="CJ44" s="176"/>
      <c r="CK44" s="176"/>
      <c r="CL44" s="176"/>
      <c r="CM44" s="176"/>
      <c r="CN44" s="176"/>
      <c r="CO44" s="176"/>
      <c r="CP44" s="177"/>
      <c r="CQ44" s="177"/>
      <c r="CR44" s="177"/>
      <c r="CS44" s="177"/>
      <c r="CT44" s="177"/>
      <c r="CU44" s="177"/>
      <c r="CV44" s="177"/>
      <c r="CW44" s="168"/>
      <c r="CX44" s="169"/>
      <c r="CY44" s="169"/>
      <c r="CZ44" s="169"/>
      <c r="DA44" s="169"/>
      <c r="DB44" s="169"/>
      <c r="DC44" s="169"/>
      <c r="DD44" s="173"/>
      <c r="DE44" s="173"/>
      <c r="DF44" s="173"/>
      <c r="DG44" s="173"/>
      <c r="DH44" s="173"/>
      <c r="DI44" s="173"/>
      <c r="DJ44" s="173"/>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9"/>
      <c r="DT44" s="361"/>
      <c r="DU44" s="361"/>
      <c r="DV44" s="361"/>
      <c r="DW44" s="361"/>
      <c r="DX44" s="361"/>
      <c r="DY44" s="361"/>
      <c r="DZ44" s="361"/>
      <c r="EA44" s="361"/>
      <c r="EB44" s="361"/>
      <c r="EC44" s="361"/>
      <c r="ED44" s="361"/>
      <c r="EE44" s="361"/>
      <c r="EF44" s="361"/>
      <c r="EG44" s="361"/>
      <c r="EH44" s="361"/>
      <c r="EI44" s="361"/>
      <c r="EJ44" s="361"/>
      <c r="EK44" s="361"/>
      <c r="EL44" s="361"/>
      <c r="EM44" s="361"/>
      <c r="EN44" s="361"/>
      <c r="EO44" s="361"/>
      <c r="EP44" s="361"/>
      <c r="EQ44" s="361"/>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7">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6"/>
      <c r="CE45" s="97">
        <v>4</v>
      </c>
      <c r="CF45" s="97">
        <f t="shared" si="16"/>
        <v>6.1429999999999998</v>
      </c>
      <c r="CG45" s="97">
        <f t="shared" si="15"/>
        <v>6.1429999999999998</v>
      </c>
      <c r="CH45" s="97">
        <f t="shared" si="15"/>
        <v>6.1429999999999998</v>
      </c>
      <c r="CI45" s="174"/>
      <c r="CJ45" s="174"/>
      <c r="CK45" s="174"/>
      <c r="CL45" s="174"/>
      <c r="CM45" s="174"/>
      <c r="CN45" s="174"/>
      <c r="CO45" s="174"/>
      <c r="CP45" s="175"/>
      <c r="CQ45" s="175"/>
      <c r="CR45" s="175"/>
      <c r="CS45" s="175"/>
      <c r="CT45" s="175"/>
      <c r="CU45" s="175"/>
      <c r="CV45" s="175"/>
      <c r="CW45" s="166"/>
      <c r="CX45" s="167"/>
      <c r="CY45" s="167"/>
      <c r="CZ45" s="167"/>
      <c r="DA45" s="167"/>
      <c r="DB45" s="167"/>
      <c r="DC45" s="167"/>
      <c r="DD45" s="172"/>
      <c r="DE45" s="172"/>
      <c r="DF45" s="172"/>
      <c r="DG45" s="172"/>
      <c r="DH45" s="172"/>
      <c r="DI45" s="172"/>
      <c r="DJ45" s="172"/>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9"/>
      <c r="DT45" s="361"/>
      <c r="DU45" s="361"/>
      <c r="DV45" s="361"/>
      <c r="DW45" s="361"/>
      <c r="DX45" s="361"/>
      <c r="DY45" s="361"/>
      <c r="DZ45" s="361"/>
      <c r="EA45" s="361"/>
      <c r="EB45" s="361"/>
      <c r="EC45" s="361"/>
      <c r="ED45" s="361"/>
      <c r="EE45" s="361"/>
      <c r="EF45" s="361"/>
      <c r="EG45" s="361"/>
      <c r="EH45" s="361"/>
      <c r="EI45" s="361"/>
      <c r="EJ45" s="361"/>
      <c r="EK45" s="361"/>
      <c r="EL45" s="361"/>
      <c r="EM45" s="361"/>
      <c r="EN45" s="361"/>
      <c r="EO45" s="361"/>
      <c r="EP45" s="361"/>
      <c r="EQ45" s="361"/>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7">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6"/>
      <c r="CJ46" s="176"/>
      <c r="CK46" s="176"/>
      <c r="CL46" s="176"/>
      <c r="CM46" s="176"/>
      <c r="CN46" s="176"/>
      <c r="CO46" s="176"/>
      <c r="CP46" s="177"/>
      <c r="CQ46" s="177"/>
      <c r="CR46" s="177"/>
      <c r="CS46" s="177"/>
      <c r="CT46" s="177"/>
      <c r="CU46" s="177"/>
      <c r="CV46" s="177"/>
      <c r="CW46" s="168"/>
      <c r="CX46" s="169"/>
      <c r="CY46" s="169"/>
      <c r="CZ46" s="169"/>
      <c r="DA46" s="169"/>
      <c r="DB46" s="169"/>
      <c r="DC46" s="169"/>
      <c r="DD46" s="173"/>
      <c r="DE46" s="173"/>
      <c r="DF46" s="173"/>
      <c r="DG46" s="173"/>
      <c r="DH46" s="173"/>
      <c r="DI46" s="173"/>
      <c r="DJ46" s="173"/>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9"/>
      <c r="DT46" s="361"/>
      <c r="DU46" s="361"/>
      <c r="DV46" s="361"/>
      <c r="DW46" s="361"/>
      <c r="DX46" s="361"/>
      <c r="DY46" s="361"/>
      <c r="DZ46" s="361"/>
      <c r="EA46" s="361"/>
      <c r="EB46" s="361"/>
      <c r="EC46" s="361"/>
      <c r="ED46" s="361"/>
      <c r="EE46" s="361"/>
      <c r="EF46" s="361"/>
      <c r="EG46" s="361"/>
      <c r="EH46" s="361"/>
      <c r="EI46" s="361"/>
      <c r="EJ46" s="361"/>
      <c r="EK46" s="361"/>
      <c r="EL46" s="361"/>
      <c r="EM46" s="361"/>
      <c r="EN46" s="361"/>
      <c r="EO46" s="361"/>
      <c r="EP46" s="361"/>
      <c r="EQ46" s="361"/>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7">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4"/>
      <c r="CJ47" s="174"/>
      <c r="CK47" s="174"/>
      <c r="CL47" s="174"/>
      <c r="CM47" s="174"/>
      <c r="CN47" s="174"/>
      <c r="CO47" s="174"/>
      <c r="CP47" s="175"/>
      <c r="CQ47" s="175"/>
      <c r="CR47" s="175"/>
      <c r="CS47" s="175"/>
      <c r="CT47" s="175"/>
      <c r="CU47" s="175"/>
      <c r="CV47" s="175"/>
      <c r="CW47" s="166"/>
      <c r="CX47" s="167"/>
      <c r="CY47" s="167"/>
      <c r="CZ47" s="167"/>
      <c r="DA47" s="167"/>
      <c r="DB47" s="167"/>
      <c r="DC47" s="167"/>
      <c r="DD47" s="172"/>
      <c r="DE47" s="172"/>
      <c r="DF47" s="172"/>
      <c r="DG47" s="172"/>
      <c r="DH47" s="172"/>
      <c r="DI47" s="172"/>
      <c r="DJ47" s="172"/>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9"/>
      <c r="DT47" s="361"/>
      <c r="DU47" s="361"/>
      <c r="DV47" s="361"/>
      <c r="DW47" s="361"/>
      <c r="DX47" s="361"/>
      <c r="DY47" s="361"/>
      <c r="DZ47" s="361"/>
      <c r="EA47" s="361"/>
      <c r="EB47" s="361"/>
      <c r="EC47" s="361"/>
      <c r="ED47" s="361"/>
      <c r="EE47" s="361"/>
      <c r="EF47" s="361"/>
      <c r="EG47" s="361"/>
      <c r="EH47" s="361"/>
      <c r="EI47" s="361"/>
      <c r="EJ47" s="361"/>
      <c r="EK47" s="361"/>
      <c r="EL47" s="361"/>
      <c r="EM47" s="361"/>
      <c r="EN47" s="361"/>
      <c r="EO47" s="361"/>
      <c r="EP47" s="361"/>
      <c r="EQ47" s="361"/>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7">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6"/>
      <c r="CJ48" s="176"/>
      <c r="CK48" s="176"/>
      <c r="CL48" s="176"/>
      <c r="CM48" s="176"/>
      <c r="CN48" s="176"/>
      <c r="CO48" s="176"/>
      <c r="CP48" s="177"/>
      <c r="CQ48" s="177"/>
      <c r="CR48" s="177"/>
      <c r="CS48" s="177"/>
      <c r="CT48" s="177"/>
      <c r="CU48" s="177"/>
      <c r="CV48" s="177"/>
      <c r="CW48" s="168"/>
      <c r="CX48" s="169"/>
      <c r="CY48" s="169"/>
      <c r="CZ48" s="169"/>
      <c r="DA48" s="169"/>
      <c r="DB48" s="169"/>
      <c r="DC48" s="169"/>
      <c r="DD48" s="173"/>
      <c r="DE48" s="173"/>
      <c r="DF48" s="173"/>
      <c r="DG48" s="173"/>
      <c r="DH48" s="173"/>
      <c r="DI48" s="173"/>
      <c r="DJ48" s="173"/>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9"/>
      <c r="DT48" s="361"/>
      <c r="DU48" s="361"/>
      <c r="DV48" s="361"/>
      <c r="DW48" s="361"/>
      <c r="DX48" s="361"/>
      <c r="DY48" s="361"/>
      <c r="DZ48" s="361"/>
      <c r="EA48" s="361"/>
      <c r="EB48" s="361"/>
      <c r="EC48" s="361"/>
      <c r="ED48" s="361"/>
      <c r="EE48" s="361"/>
      <c r="EF48" s="361"/>
      <c r="EG48" s="361"/>
      <c r="EH48" s="361"/>
      <c r="EI48" s="361"/>
      <c r="EJ48" s="361"/>
      <c r="EK48" s="361"/>
      <c r="EL48" s="361"/>
      <c r="EM48" s="361"/>
      <c r="EN48" s="361"/>
      <c r="EO48" s="361"/>
      <c r="EP48" s="361"/>
      <c r="EQ48" s="361"/>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7">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4"/>
      <c r="CJ49" s="174"/>
      <c r="CK49" s="174"/>
      <c r="CL49" s="174"/>
      <c r="CM49" s="174"/>
      <c r="CN49" s="174"/>
      <c r="CO49" s="174"/>
      <c r="CP49" s="175"/>
      <c r="CQ49" s="175"/>
      <c r="CR49" s="175"/>
      <c r="CS49" s="175"/>
      <c r="CT49" s="175"/>
      <c r="CU49" s="175"/>
      <c r="CV49" s="175"/>
      <c r="CW49" s="166"/>
      <c r="CX49" s="167"/>
      <c r="CY49" s="167"/>
      <c r="CZ49" s="167"/>
      <c r="DA49" s="167"/>
      <c r="DB49" s="167"/>
      <c r="DC49" s="167"/>
      <c r="DD49" s="172"/>
      <c r="DE49" s="172"/>
      <c r="DF49" s="172"/>
      <c r="DG49" s="172"/>
      <c r="DH49" s="172"/>
      <c r="DI49" s="172"/>
      <c r="DJ49" s="172"/>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9"/>
      <c r="DT49" s="361"/>
      <c r="DU49" s="361"/>
      <c r="DV49" s="361"/>
      <c r="DW49" s="361"/>
      <c r="DX49" s="361"/>
      <c r="DY49" s="361"/>
      <c r="DZ49" s="361"/>
      <c r="EA49" s="361"/>
      <c r="EB49" s="361"/>
      <c r="EC49" s="361"/>
      <c r="ED49" s="361"/>
      <c r="EE49" s="361"/>
      <c r="EF49" s="361"/>
      <c r="EG49" s="361"/>
      <c r="EH49" s="361"/>
      <c r="EI49" s="361"/>
      <c r="EJ49" s="361"/>
      <c r="EK49" s="361"/>
      <c r="EL49" s="361"/>
      <c r="EM49" s="361"/>
      <c r="EN49" s="361"/>
      <c r="EO49" s="361"/>
      <c r="EP49" s="361"/>
      <c r="EQ49" s="361"/>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7">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6"/>
      <c r="CJ50" s="176"/>
      <c r="CK50" s="176"/>
      <c r="CL50" s="176"/>
      <c r="CM50" s="176"/>
      <c r="CN50" s="176"/>
      <c r="CO50" s="176"/>
      <c r="CP50" s="177"/>
      <c r="CQ50" s="177"/>
      <c r="CR50" s="177"/>
      <c r="CS50" s="177"/>
      <c r="CT50" s="177"/>
      <c r="CU50" s="177"/>
      <c r="CV50" s="177"/>
      <c r="CW50" s="168"/>
      <c r="CX50" s="169"/>
      <c r="CY50" s="169"/>
      <c r="CZ50" s="169"/>
      <c r="DA50" s="169"/>
      <c r="DB50" s="169"/>
      <c r="DC50" s="169"/>
      <c r="DD50" s="173"/>
      <c r="DE50" s="173"/>
      <c r="DF50" s="173"/>
      <c r="DG50" s="173"/>
      <c r="DH50" s="173"/>
      <c r="DI50" s="173"/>
      <c r="DJ50" s="173"/>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9"/>
      <c r="DT50" s="361"/>
      <c r="DU50" s="361"/>
      <c r="DV50" s="361"/>
      <c r="DW50" s="361"/>
      <c r="DX50" s="361"/>
      <c r="DY50" s="361"/>
      <c r="DZ50" s="361"/>
      <c r="EA50" s="361"/>
      <c r="EB50" s="361"/>
      <c r="EC50" s="361"/>
      <c r="ED50" s="361"/>
      <c r="EE50" s="361"/>
      <c r="EF50" s="361"/>
      <c r="EG50" s="361"/>
      <c r="EH50" s="361"/>
      <c r="EI50" s="361"/>
      <c r="EJ50" s="361"/>
      <c r="EK50" s="361"/>
      <c r="EL50" s="361"/>
      <c r="EM50" s="361"/>
      <c r="EN50" s="361"/>
      <c r="EO50" s="361"/>
      <c r="EP50" s="361"/>
      <c r="EQ50" s="361"/>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7">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4"/>
      <c r="CJ51" s="174"/>
      <c r="CK51" s="174"/>
      <c r="CL51" s="174"/>
      <c r="CM51" s="174"/>
      <c r="CN51" s="174"/>
      <c r="CO51" s="174"/>
      <c r="CP51" s="175"/>
      <c r="CQ51" s="175"/>
      <c r="CR51" s="175"/>
      <c r="CS51" s="175"/>
      <c r="CT51" s="175"/>
      <c r="CU51" s="175"/>
      <c r="CV51" s="175"/>
      <c r="CW51" s="166"/>
      <c r="CX51" s="167"/>
      <c r="CY51" s="167"/>
      <c r="CZ51" s="167"/>
      <c r="DA51" s="167"/>
      <c r="DB51" s="167"/>
      <c r="DC51" s="167"/>
      <c r="DD51" s="172"/>
      <c r="DE51" s="172"/>
      <c r="DF51" s="172"/>
      <c r="DG51" s="172"/>
      <c r="DH51" s="172"/>
      <c r="DI51" s="172"/>
      <c r="DJ51" s="172"/>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9"/>
      <c r="DT51" s="361"/>
      <c r="DU51" s="361"/>
      <c r="DV51" s="361"/>
      <c r="DW51" s="361"/>
      <c r="DX51" s="361"/>
      <c r="DY51" s="361"/>
      <c r="DZ51" s="361"/>
      <c r="EA51" s="361"/>
      <c r="EB51" s="361"/>
      <c r="EC51" s="361"/>
      <c r="ED51" s="361"/>
      <c r="EE51" s="361"/>
      <c r="EF51" s="361"/>
      <c r="EG51" s="361"/>
      <c r="EH51" s="361"/>
      <c r="EI51" s="361"/>
      <c r="EJ51" s="361"/>
      <c r="EK51" s="361"/>
      <c r="EL51" s="361"/>
      <c r="EM51" s="361"/>
      <c r="EN51" s="361"/>
      <c r="EO51" s="361"/>
      <c r="EP51" s="361"/>
      <c r="EQ51" s="361"/>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7">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4"/>
      <c r="CJ52" s="174"/>
      <c r="CK52" s="174"/>
      <c r="CL52" s="174"/>
      <c r="CM52" s="174"/>
      <c r="CN52" s="174"/>
      <c r="CO52" s="174"/>
      <c r="CP52" s="175"/>
      <c r="CQ52" s="175"/>
      <c r="CR52" s="175"/>
      <c r="CS52" s="175"/>
      <c r="CT52" s="175"/>
      <c r="CU52" s="175"/>
      <c r="CV52" s="175"/>
      <c r="CW52" s="166"/>
      <c r="CX52" s="167"/>
      <c r="CY52" s="167"/>
      <c r="CZ52" s="167"/>
      <c r="DA52" s="167"/>
      <c r="DB52" s="167"/>
      <c r="DC52" s="167"/>
      <c r="DD52" s="172"/>
      <c r="DE52" s="172"/>
      <c r="DF52" s="172"/>
      <c r="DG52" s="172"/>
      <c r="DH52" s="172"/>
      <c r="DI52" s="172"/>
      <c r="DJ52" s="172"/>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9"/>
      <c r="DT52" s="361"/>
      <c r="DU52" s="361"/>
      <c r="DV52" s="361"/>
      <c r="DW52" s="361"/>
      <c r="DX52" s="361"/>
      <c r="DY52" s="361"/>
      <c r="DZ52" s="361"/>
      <c r="EA52" s="361"/>
      <c r="EB52" s="361"/>
      <c r="EC52" s="361"/>
      <c r="ED52" s="361"/>
      <c r="EE52" s="361"/>
      <c r="EF52" s="361"/>
      <c r="EG52" s="361"/>
      <c r="EH52" s="361"/>
      <c r="EI52" s="361"/>
      <c r="EJ52" s="361"/>
      <c r="EK52" s="361"/>
      <c r="EL52" s="361"/>
      <c r="EM52" s="361"/>
      <c r="EN52" s="361"/>
      <c r="EO52" s="361"/>
      <c r="EP52" s="361"/>
      <c r="EQ52" s="361"/>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7">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6"/>
      <c r="CJ53" s="176"/>
      <c r="CK53" s="176"/>
      <c r="CL53" s="176"/>
      <c r="CM53" s="176"/>
      <c r="CN53" s="176"/>
      <c r="CO53" s="176"/>
      <c r="CP53" s="177"/>
      <c r="CQ53" s="177"/>
      <c r="CR53" s="177"/>
      <c r="CS53" s="177"/>
      <c r="CT53" s="177"/>
      <c r="CU53" s="177"/>
      <c r="CV53" s="177"/>
      <c r="CW53" s="168"/>
      <c r="CX53" s="169"/>
      <c r="CY53" s="169"/>
      <c r="CZ53" s="169"/>
      <c r="DA53" s="169"/>
      <c r="DB53" s="169"/>
      <c r="DC53" s="169"/>
      <c r="DD53" s="173"/>
      <c r="DE53" s="173"/>
      <c r="DF53" s="173"/>
      <c r="DG53" s="173"/>
      <c r="DH53" s="173"/>
      <c r="DI53" s="173"/>
      <c r="DJ53" s="173"/>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9"/>
      <c r="DT53" s="361"/>
      <c r="DU53" s="361"/>
      <c r="DV53" s="361"/>
      <c r="DW53" s="361"/>
      <c r="DX53" s="361"/>
      <c r="DY53" s="361"/>
      <c r="DZ53" s="361"/>
      <c r="EA53" s="361"/>
      <c r="EB53" s="361"/>
      <c r="EC53" s="361"/>
      <c r="ED53" s="361"/>
      <c r="EE53" s="361"/>
      <c r="EF53" s="361"/>
      <c r="EG53" s="361"/>
      <c r="EH53" s="361"/>
      <c r="EI53" s="361"/>
      <c r="EJ53" s="361"/>
      <c r="EK53" s="361"/>
      <c r="EL53" s="361"/>
      <c r="EM53" s="361"/>
      <c r="EN53" s="361"/>
      <c r="EO53" s="361"/>
      <c r="EP53" s="361"/>
      <c r="EQ53" s="361"/>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7">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4"/>
      <c r="CJ54" s="174"/>
      <c r="CK54" s="174"/>
      <c r="CL54" s="174"/>
      <c r="CM54" s="174"/>
      <c r="CN54" s="174"/>
      <c r="CO54" s="174"/>
      <c r="CP54" s="175"/>
      <c r="CQ54" s="175"/>
      <c r="CR54" s="175"/>
      <c r="CS54" s="175"/>
      <c r="CT54" s="175"/>
      <c r="CU54" s="175"/>
      <c r="CV54" s="175"/>
      <c r="CW54" s="166"/>
      <c r="CX54" s="167"/>
      <c r="CY54" s="167"/>
      <c r="CZ54" s="200">
        <v>1</v>
      </c>
      <c r="DA54" s="200">
        <v>1</v>
      </c>
      <c r="DB54" s="200">
        <v>1</v>
      </c>
      <c r="DC54" s="200">
        <v>1</v>
      </c>
      <c r="DD54" s="172"/>
      <c r="DE54" s="172"/>
      <c r="DF54" s="172"/>
      <c r="DG54" s="172"/>
      <c r="DH54" s="172"/>
      <c r="DI54" s="172"/>
      <c r="DJ54" s="172"/>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9"/>
      <c r="DT54" s="361"/>
      <c r="DU54" s="361"/>
      <c r="DV54" s="361"/>
      <c r="DW54" s="361"/>
      <c r="DX54" s="361"/>
      <c r="DY54" s="361"/>
      <c r="DZ54" s="361"/>
      <c r="EA54" s="361"/>
      <c r="EB54" s="361"/>
      <c r="EC54" s="361"/>
      <c r="ED54" s="361"/>
      <c r="EE54" s="361"/>
      <c r="EF54" s="361"/>
      <c r="EG54" s="361"/>
      <c r="EH54" s="361"/>
      <c r="EI54" s="361"/>
      <c r="EJ54" s="361"/>
      <c r="EK54" s="361"/>
      <c r="EL54" s="361"/>
      <c r="EM54" s="361"/>
      <c r="EN54" s="361"/>
      <c r="EO54" s="361"/>
      <c r="EP54" s="361"/>
      <c r="EQ54" s="361"/>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7">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5"/>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6">
        <v>2</v>
      </c>
      <c r="CD55" s="186">
        <v>4</v>
      </c>
      <c r="CE55" s="99">
        <f>CE54</f>
        <v>4</v>
      </c>
      <c r="CF55" s="99">
        <f t="shared" ref="CF55:CH55" si="29">CF54</f>
        <v>4</v>
      </c>
      <c r="CG55" s="99">
        <f t="shared" si="29"/>
        <v>4</v>
      </c>
      <c r="CH55" s="99">
        <f t="shared" si="29"/>
        <v>4</v>
      </c>
      <c r="CI55" s="176"/>
      <c r="CJ55" s="176"/>
      <c r="CK55" s="176"/>
      <c r="CL55" s="176"/>
      <c r="CM55" s="176"/>
      <c r="CN55" s="176"/>
      <c r="CO55" s="176"/>
      <c r="CP55" s="177"/>
      <c r="CQ55" s="177"/>
      <c r="CR55" s="177"/>
      <c r="CS55" s="177"/>
      <c r="CT55" s="177"/>
      <c r="CU55" s="177"/>
      <c r="CV55" s="177"/>
      <c r="CW55" s="168"/>
      <c r="CX55" s="169"/>
      <c r="CY55" s="169"/>
      <c r="CZ55" s="169"/>
      <c r="DA55" s="169"/>
      <c r="DB55" s="200"/>
      <c r="DC55" s="200"/>
      <c r="DD55" s="173"/>
      <c r="DE55" s="173"/>
      <c r="DF55" s="173"/>
      <c r="DG55" s="173"/>
      <c r="DH55" s="173"/>
      <c r="DI55" s="173"/>
      <c r="DJ55" s="173"/>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9"/>
      <c r="DT55" s="361"/>
      <c r="DU55" s="361"/>
      <c r="DV55" s="361"/>
      <c r="DW55" s="361"/>
      <c r="DX55" s="361"/>
      <c r="DY55" s="361"/>
      <c r="DZ55" s="361"/>
      <c r="EA55" s="361"/>
      <c r="EB55" s="361"/>
      <c r="EC55" s="361"/>
      <c r="ED55" s="361"/>
      <c r="EE55" s="361"/>
      <c r="EF55" s="361"/>
      <c r="EG55" s="361"/>
      <c r="EH55" s="361"/>
      <c r="EI55" s="361"/>
      <c r="EJ55" s="361"/>
      <c r="EK55" s="361"/>
      <c r="EL55" s="361"/>
      <c r="EM55" s="361"/>
      <c r="EN55" s="361"/>
      <c r="EO55" s="361"/>
      <c r="EP55" s="361"/>
      <c r="EQ55" s="361"/>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7">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6">
        <v>2</v>
      </c>
      <c r="CD56" s="186">
        <v>4</v>
      </c>
      <c r="CE56" s="97">
        <v>4</v>
      </c>
      <c r="CF56" s="97">
        <v>4</v>
      </c>
      <c r="CG56" s="97">
        <v>4</v>
      </c>
      <c r="CH56" s="97">
        <v>4</v>
      </c>
      <c r="CI56" s="174"/>
      <c r="CJ56" s="174"/>
      <c r="CK56" s="174"/>
      <c r="CL56" s="174"/>
      <c r="CM56" s="174"/>
      <c r="CN56" s="174"/>
      <c r="CO56" s="174"/>
      <c r="CP56" s="175"/>
      <c r="CQ56" s="175"/>
      <c r="CR56" s="175"/>
      <c r="CS56" s="175"/>
      <c r="CT56" s="175"/>
      <c r="CU56" s="175"/>
      <c r="CV56" s="175"/>
      <c r="CW56" s="166"/>
      <c r="CX56" s="167"/>
      <c r="CY56" s="167"/>
      <c r="CZ56" s="167"/>
      <c r="DA56" s="167"/>
      <c r="DB56" s="167"/>
      <c r="DC56" s="167"/>
      <c r="DD56" s="172"/>
      <c r="DE56" s="172"/>
      <c r="DF56" s="172"/>
      <c r="DG56" s="172"/>
      <c r="DH56" s="172"/>
      <c r="DI56" s="172"/>
      <c r="DJ56" s="172"/>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9"/>
      <c r="DT56" s="361"/>
      <c r="DU56" s="361"/>
      <c r="DV56" s="361"/>
      <c r="DW56" s="361"/>
      <c r="DX56" s="361"/>
      <c r="DY56" s="361"/>
      <c r="DZ56" s="361"/>
      <c r="EA56" s="361"/>
      <c r="EB56" s="361"/>
      <c r="EC56" s="361"/>
      <c r="ED56" s="361"/>
      <c r="EE56" s="361"/>
      <c r="EF56" s="361"/>
      <c r="EG56" s="361"/>
      <c r="EH56" s="361"/>
      <c r="EI56" s="361"/>
      <c r="EJ56" s="361"/>
      <c r="EK56" s="361"/>
      <c r="EL56" s="361"/>
      <c r="EM56" s="361"/>
      <c r="EN56" s="361"/>
      <c r="EO56" s="361"/>
      <c r="EP56" s="361"/>
      <c r="EQ56" s="361"/>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7">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5"/>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6">
        <v>2</v>
      </c>
      <c r="CD57" s="186">
        <v>4</v>
      </c>
      <c r="CE57" s="99">
        <v>4</v>
      </c>
      <c r="CF57" s="99">
        <v>4</v>
      </c>
      <c r="CG57" s="99">
        <v>4</v>
      </c>
      <c r="CH57" s="99">
        <v>4</v>
      </c>
      <c r="CI57" s="176"/>
      <c r="CJ57" s="176"/>
      <c r="CK57" s="176"/>
      <c r="CL57" s="176"/>
      <c r="CM57" s="176"/>
      <c r="CN57" s="176"/>
      <c r="CO57" s="176"/>
      <c r="CP57" s="177"/>
      <c r="CQ57" s="177"/>
      <c r="CR57" s="177"/>
      <c r="CS57" s="177"/>
      <c r="CT57" s="177"/>
      <c r="CU57" s="177"/>
      <c r="CV57" s="177"/>
      <c r="CW57" s="168"/>
      <c r="CX57" s="169"/>
      <c r="CY57" s="169"/>
      <c r="CZ57" s="169"/>
      <c r="DA57" s="169"/>
      <c r="DB57" s="169"/>
      <c r="DC57" s="169"/>
      <c r="DD57" s="173"/>
      <c r="DE57" s="173"/>
      <c r="DF57" s="173"/>
      <c r="DG57" s="173"/>
      <c r="DH57" s="173"/>
      <c r="DI57" s="173"/>
      <c r="DJ57" s="173"/>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9"/>
      <c r="DT57" s="361"/>
      <c r="DU57" s="361"/>
      <c r="DV57" s="361"/>
      <c r="DW57" s="361"/>
      <c r="DX57" s="361"/>
      <c r="DY57" s="361"/>
      <c r="DZ57" s="361"/>
      <c r="EA57" s="361"/>
      <c r="EB57" s="361"/>
      <c r="EC57" s="361"/>
      <c r="ED57" s="361"/>
      <c r="EE57" s="361"/>
      <c r="EF57" s="361"/>
      <c r="EG57" s="361"/>
      <c r="EH57" s="361"/>
      <c r="EI57" s="361"/>
      <c r="EJ57" s="361"/>
      <c r="EK57" s="361"/>
      <c r="EL57" s="361"/>
      <c r="EM57" s="361"/>
      <c r="EN57" s="361"/>
      <c r="EO57" s="361"/>
      <c r="EP57" s="361"/>
      <c r="EQ57" s="361"/>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7">
        <v>0.08</v>
      </c>
      <c r="AF58" s="93">
        <v>0</v>
      </c>
      <c r="AG58" s="93">
        <v>25</v>
      </c>
      <c r="AH58" s="93">
        <v>25</v>
      </c>
      <c r="AI58" s="16">
        <v>1</v>
      </c>
      <c r="AJ58" s="385" t="s">
        <v>660</v>
      </c>
      <c r="AK58" s="17" t="s">
        <v>745</v>
      </c>
      <c r="AL58" s="16"/>
      <c r="AM58" s="60"/>
      <c r="AN58" s="60"/>
      <c r="AO58" s="60"/>
      <c r="AP58" s="60"/>
      <c r="AQ58" s="60"/>
      <c r="AR58" s="60"/>
      <c r="AS58" s="63"/>
      <c r="AT58" s="63"/>
      <c r="AU58" s="63"/>
      <c r="AV58" s="131"/>
      <c r="AW58" s="131"/>
      <c r="AX58" s="131"/>
      <c r="AY58" s="28" t="s">
        <v>662</v>
      </c>
      <c r="AZ58" s="28"/>
      <c r="BA58" s="355"/>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6">
        <v>2</v>
      </c>
      <c r="CE58" s="97">
        <v>4</v>
      </c>
      <c r="CF58" s="97">
        <v>4</v>
      </c>
      <c r="CG58" s="97">
        <v>4</v>
      </c>
      <c r="CH58" s="97"/>
      <c r="CI58" s="174"/>
      <c r="CJ58" s="174"/>
      <c r="CK58" s="174"/>
      <c r="CL58" s="174"/>
      <c r="CM58" s="174"/>
      <c r="CN58" s="174"/>
      <c r="CO58" s="174"/>
      <c r="CP58" s="175"/>
      <c r="CQ58" s="175"/>
      <c r="CR58" s="175"/>
      <c r="CS58" s="175"/>
      <c r="CT58" s="175"/>
      <c r="CU58" s="175"/>
      <c r="CV58" s="175"/>
      <c r="CW58" s="166"/>
      <c r="CX58" s="167"/>
      <c r="CY58" s="167"/>
      <c r="CZ58" s="167"/>
      <c r="DA58" s="167"/>
      <c r="DB58" s="167"/>
      <c r="DC58" s="167"/>
      <c r="DD58" s="172"/>
      <c r="DE58" s="172"/>
      <c r="DF58" s="172"/>
      <c r="DG58" s="172"/>
      <c r="DH58" s="172"/>
      <c r="DI58" s="172"/>
      <c r="DJ58" s="172"/>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9"/>
      <c r="DT58" s="361"/>
      <c r="DU58" s="361"/>
      <c r="DV58" s="361"/>
      <c r="DW58" s="361"/>
      <c r="DX58" s="361"/>
      <c r="DY58" s="361"/>
      <c r="DZ58" s="361"/>
      <c r="EA58" s="361"/>
      <c r="EB58" s="361"/>
      <c r="EC58" s="361"/>
      <c r="ED58" s="361"/>
      <c r="EE58" s="361"/>
      <c r="EF58" s="361"/>
      <c r="EG58" s="361"/>
      <c r="EH58" s="361"/>
      <c r="EI58" s="361"/>
      <c r="EJ58" s="361"/>
      <c r="EK58" s="361"/>
      <c r="EL58" s="361"/>
      <c r="EM58" s="361"/>
      <c r="EN58" s="361"/>
      <c r="EO58" s="361"/>
      <c r="EP58" s="361"/>
      <c r="EQ58" s="361"/>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7">
        <v>0.08</v>
      </c>
      <c r="AF59" s="94">
        <v>0</v>
      </c>
      <c r="AG59" s="93">
        <v>25</v>
      </c>
      <c r="AH59" s="93">
        <v>25</v>
      </c>
      <c r="AI59" s="17">
        <v>1</v>
      </c>
      <c r="AJ59" s="385" t="s">
        <v>660</v>
      </c>
      <c r="AK59" s="17" t="s">
        <v>745</v>
      </c>
      <c r="AL59" s="17"/>
      <c r="AM59" s="61"/>
      <c r="AN59" s="61"/>
      <c r="AO59" s="61"/>
      <c r="AP59" s="61"/>
      <c r="AQ59" s="61"/>
      <c r="AR59" s="61"/>
      <c r="AS59" s="64"/>
      <c r="AT59" s="64"/>
      <c r="AU59" s="64"/>
      <c r="AV59" s="132"/>
      <c r="AW59" s="132"/>
      <c r="AX59" s="132"/>
      <c r="AY59" s="28" t="s">
        <v>662</v>
      </c>
      <c r="AZ59" s="28"/>
      <c r="BA59" s="355"/>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6">
        <v>0.1</v>
      </c>
      <c r="CD59" s="186">
        <v>2</v>
      </c>
      <c r="CE59" s="99">
        <v>4</v>
      </c>
      <c r="CF59" s="99">
        <v>4</v>
      </c>
      <c r="CG59" s="99">
        <v>4</v>
      </c>
      <c r="CH59" s="99">
        <v>4</v>
      </c>
      <c r="CI59" s="176"/>
      <c r="CJ59" s="176"/>
      <c r="CK59" s="176"/>
      <c r="CL59" s="176"/>
      <c r="CM59" s="176"/>
      <c r="CN59" s="176"/>
      <c r="CO59" s="176"/>
      <c r="CP59" s="177"/>
      <c r="CQ59" s="177"/>
      <c r="CR59" s="177"/>
      <c r="CS59" s="177"/>
      <c r="CT59" s="177"/>
      <c r="CU59" s="177"/>
      <c r="CV59" s="177"/>
      <c r="CW59" s="168"/>
      <c r="CX59" s="169"/>
      <c r="CY59" s="169"/>
      <c r="CZ59" s="169"/>
      <c r="DA59" s="169"/>
      <c r="DB59" s="169"/>
      <c r="DC59" s="169"/>
      <c r="DD59" s="173"/>
      <c r="DE59" s="173"/>
      <c r="DF59" s="173"/>
      <c r="DG59" s="173"/>
      <c r="DH59" s="173"/>
      <c r="DI59" s="173"/>
      <c r="DJ59" s="173"/>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9"/>
      <c r="DT59" s="361"/>
      <c r="DU59" s="361"/>
      <c r="DV59" s="361"/>
      <c r="DW59" s="361"/>
      <c r="DX59" s="361"/>
      <c r="DY59" s="361"/>
      <c r="DZ59" s="361"/>
      <c r="EA59" s="361"/>
      <c r="EB59" s="361"/>
      <c r="EC59" s="361"/>
      <c r="ED59" s="361"/>
      <c r="EE59" s="361"/>
      <c r="EF59" s="361"/>
      <c r="EG59" s="361"/>
      <c r="EH59" s="361"/>
      <c r="EI59" s="361"/>
      <c r="EJ59" s="361"/>
      <c r="EK59" s="361"/>
      <c r="EL59" s="361"/>
      <c r="EM59" s="361"/>
      <c r="EN59" s="361"/>
      <c r="EO59" s="361"/>
      <c r="EP59" s="361"/>
      <c r="EQ59" s="361"/>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7">
        <v>0.08</v>
      </c>
      <c r="AF60" s="93">
        <v>0</v>
      </c>
      <c r="AG60" s="93">
        <v>25</v>
      </c>
      <c r="AH60" s="93">
        <v>25</v>
      </c>
      <c r="AI60" s="16">
        <v>1</v>
      </c>
      <c r="AJ60" s="385"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6">
        <v>0.1</v>
      </c>
      <c r="CD60" s="186">
        <v>2</v>
      </c>
      <c r="CE60" s="97">
        <v>4</v>
      </c>
      <c r="CF60" s="97">
        <v>4</v>
      </c>
      <c r="CG60" s="97">
        <v>4</v>
      </c>
      <c r="CH60" s="97">
        <v>4</v>
      </c>
      <c r="CI60" s="174"/>
      <c r="CJ60" s="174"/>
      <c r="CK60" s="174"/>
      <c r="CL60" s="174"/>
      <c r="CM60" s="174"/>
      <c r="CN60" s="174"/>
      <c r="CO60" s="174"/>
      <c r="CP60" s="175"/>
      <c r="CQ60" s="175"/>
      <c r="CR60" s="175"/>
      <c r="CS60" s="175"/>
      <c r="CT60" s="175"/>
      <c r="CU60" s="175"/>
      <c r="CV60" s="175"/>
      <c r="CW60" s="166"/>
      <c r="CX60" s="167"/>
      <c r="CY60" s="167"/>
      <c r="CZ60" s="167"/>
      <c r="DA60" s="167"/>
      <c r="DB60" s="167"/>
      <c r="DC60" s="167"/>
      <c r="DD60" s="172"/>
      <c r="DE60" s="172"/>
      <c r="DF60" s="172"/>
      <c r="DG60" s="172"/>
      <c r="DH60" s="172"/>
      <c r="DI60" s="172"/>
      <c r="DJ60" s="172"/>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9"/>
      <c r="DT60" s="361"/>
      <c r="DU60" s="361"/>
      <c r="DV60" s="361"/>
      <c r="DW60" s="361"/>
      <c r="DX60" s="361"/>
      <c r="DY60" s="361"/>
      <c r="DZ60" s="361"/>
      <c r="EA60" s="361"/>
      <c r="EB60" s="361"/>
      <c r="EC60" s="361"/>
      <c r="ED60" s="361"/>
      <c r="EE60" s="361"/>
      <c r="EF60" s="361"/>
      <c r="EG60" s="361"/>
      <c r="EH60" s="361"/>
      <c r="EI60" s="361"/>
      <c r="EJ60" s="361"/>
      <c r="EK60" s="361"/>
      <c r="EL60" s="361"/>
      <c r="EM60" s="361"/>
      <c r="EN60" s="361"/>
      <c r="EO60" s="361"/>
      <c r="EP60" s="361"/>
      <c r="EQ60" s="361"/>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7">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5"/>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6">
        <v>0.1</v>
      </c>
      <c r="CD61" s="186">
        <v>2</v>
      </c>
      <c r="CE61" s="97">
        <v>4</v>
      </c>
      <c r="CF61" s="97">
        <v>4</v>
      </c>
      <c r="CG61" s="97">
        <v>4</v>
      </c>
      <c r="CH61" s="97">
        <v>4</v>
      </c>
      <c r="CI61" s="176"/>
      <c r="CJ61" s="176"/>
      <c r="CK61" s="176"/>
      <c r="CL61" s="176"/>
      <c r="CM61" s="176"/>
      <c r="CN61" s="176"/>
      <c r="CO61" s="176"/>
      <c r="CP61" s="177"/>
      <c r="CQ61" s="177"/>
      <c r="CR61" s="177"/>
      <c r="CS61" s="177"/>
      <c r="CT61" s="177"/>
      <c r="CU61" s="177"/>
      <c r="CV61" s="177"/>
      <c r="CW61" s="168"/>
      <c r="CX61" s="169"/>
      <c r="CY61" s="169"/>
      <c r="CZ61" s="169"/>
      <c r="DA61" s="169"/>
      <c r="DB61" s="169"/>
      <c r="DC61" s="169"/>
      <c r="DD61" s="173"/>
      <c r="DE61" s="173"/>
      <c r="DF61" s="173"/>
      <c r="DG61" s="173"/>
      <c r="DH61" s="173"/>
      <c r="DI61" s="173"/>
      <c r="DJ61" s="173"/>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9"/>
      <c r="DT61" s="361"/>
      <c r="DU61" s="361"/>
      <c r="DV61" s="361"/>
      <c r="DW61" s="361"/>
      <c r="DX61" s="361"/>
      <c r="DY61" s="361"/>
      <c r="DZ61" s="361"/>
      <c r="EA61" s="361"/>
      <c r="EB61" s="361"/>
      <c r="EC61" s="361"/>
      <c r="ED61" s="361"/>
      <c r="EE61" s="361"/>
      <c r="EF61" s="361"/>
      <c r="EG61" s="361"/>
      <c r="EH61" s="361"/>
      <c r="EI61" s="361"/>
      <c r="EJ61" s="361"/>
      <c r="EK61" s="361"/>
      <c r="EL61" s="361"/>
      <c r="EM61" s="361"/>
      <c r="EN61" s="361"/>
      <c r="EO61" s="361"/>
      <c r="EP61" s="361"/>
      <c r="EQ61" s="361"/>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7">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6">
        <v>0.1</v>
      </c>
      <c r="CD62" s="186">
        <v>2</v>
      </c>
      <c r="CE62" s="97">
        <v>4</v>
      </c>
      <c r="CF62" s="97">
        <v>4</v>
      </c>
      <c r="CG62" s="97">
        <v>4</v>
      </c>
      <c r="CH62" s="97">
        <v>4</v>
      </c>
      <c r="CI62" s="174"/>
      <c r="CJ62" s="174"/>
      <c r="CK62" s="174"/>
      <c r="CL62" s="174"/>
      <c r="CM62" s="174"/>
      <c r="CN62" s="174"/>
      <c r="CO62" s="174"/>
      <c r="CP62" s="175"/>
      <c r="CQ62" s="175"/>
      <c r="CR62" s="175"/>
      <c r="CS62" s="175"/>
      <c r="CT62" s="175"/>
      <c r="CU62" s="175"/>
      <c r="CV62" s="175"/>
      <c r="CW62" s="166"/>
      <c r="CX62" s="167"/>
      <c r="CY62" s="167"/>
      <c r="CZ62" s="167"/>
      <c r="DA62" s="167"/>
      <c r="DB62" s="167"/>
      <c r="DC62" s="167"/>
      <c r="DD62" s="172"/>
      <c r="DE62" s="172"/>
      <c r="DF62" s="172"/>
      <c r="DG62" s="172"/>
      <c r="DH62" s="172"/>
      <c r="DI62" s="172"/>
      <c r="DJ62" s="172"/>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9"/>
      <c r="DT62" s="361"/>
      <c r="DU62" s="361"/>
      <c r="DV62" s="361"/>
      <c r="DW62" s="361"/>
      <c r="DX62" s="361"/>
      <c r="DY62" s="361"/>
      <c r="DZ62" s="361"/>
      <c r="EA62" s="361"/>
      <c r="EB62" s="361"/>
      <c r="EC62" s="361"/>
      <c r="ED62" s="361"/>
      <c r="EE62" s="361"/>
      <c r="EF62" s="361"/>
      <c r="EG62" s="361"/>
      <c r="EH62" s="361"/>
      <c r="EI62" s="361"/>
      <c r="EJ62" s="361"/>
      <c r="EK62" s="361"/>
      <c r="EL62" s="361"/>
      <c r="EM62" s="361"/>
      <c r="EN62" s="361"/>
      <c r="EO62" s="361"/>
      <c r="EP62" s="361"/>
      <c r="EQ62" s="361"/>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7">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5"/>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6">
        <v>0.1</v>
      </c>
      <c r="CD63" s="186">
        <v>2</v>
      </c>
      <c r="CE63" s="97">
        <v>4</v>
      </c>
      <c r="CF63" s="97">
        <v>4</v>
      </c>
      <c r="CG63" s="97">
        <v>4</v>
      </c>
      <c r="CH63" s="97">
        <v>4</v>
      </c>
      <c r="CI63" s="176"/>
      <c r="CJ63" s="176"/>
      <c r="CK63" s="176"/>
      <c r="CL63" s="176"/>
      <c r="CM63" s="176"/>
      <c r="CN63" s="176"/>
      <c r="CO63" s="176"/>
      <c r="CP63" s="177"/>
      <c r="CQ63" s="177"/>
      <c r="CR63" s="177"/>
      <c r="CS63" s="177"/>
      <c r="CT63" s="177"/>
      <c r="CU63" s="177"/>
      <c r="CV63" s="177"/>
      <c r="CW63" s="168"/>
      <c r="CX63" s="169"/>
      <c r="CY63" s="169"/>
      <c r="CZ63" s="169"/>
      <c r="DA63" s="169"/>
      <c r="DB63" s="169"/>
      <c r="DC63" s="169"/>
      <c r="DD63" s="173"/>
      <c r="DE63" s="173"/>
      <c r="DF63" s="173"/>
      <c r="DG63" s="173"/>
      <c r="DH63" s="173"/>
      <c r="DI63" s="173"/>
      <c r="DJ63" s="173"/>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9"/>
      <c r="DT63" s="361"/>
      <c r="DU63" s="361"/>
      <c r="DV63" s="361"/>
      <c r="DW63" s="361"/>
      <c r="DX63" s="361"/>
      <c r="DY63" s="361"/>
      <c r="DZ63" s="361"/>
      <c r="EA63" s="361"/>
      <c r="EB63" s="361"/>
      <c r="EC63" s="361"/>
      <c r="ED63" s="361"/>
      <c r="EE63" s="361"/>
      <c r="EF63" s="361"/>
      <c r="EG63" s="361"/>
      <c r="EH63" s="361"/>
      <c r="EI63" s="361"/>
      <c r="EJ63" s="361"/>
      <c r="EK63" s="361"/>
      <c r="EL63" s="361"/>
      <c r="EM63" s="361"/>
      <c r="EN63" s="361"/>
      <c r="EO63" s="361"/>
      <c r="EP63" s="361"/>
      <c r="EQ63" s="361"/>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7">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6">
        <v>4</v>
      </c>
      <c r="CD64" s="186">
        <v>4</v>
      </c>
      <c r="CE64" s="97">
        <v>4</v>
      </c>
      <c r="CF64" s="97">
        <v>4</v>
      </c>
      <c r="CG64" s="97">
        <v>4</v>
      </c>
      <c r="CH64" s="97">
        <v>4</v>
      </c>
      <c r="CI64" s="174"/>
      <c r="CJ64" s="174"/>
      <c r="CK64" s="174"/>
      <c r="CL64" s="174"/>
      <c r="CM64" s="174"/>
      <c r="CN64" s="174"/>
      <c r="CO64" s="174"/>
      <c r="CP64" s="175"/>
      <c r="CQ64" s="175"/>
      <c r="CR64" s="175"/>
      <c r="CS64" s="175"/>
      <c r="CT64" s="175"/>
      <c r="CU64" s="175"/>
      <c r="CV64" s="175"/>
      <c r="CW64" s="166"/>
      <c r="CX64" s="167"/>
      <c r="CY64" s="167"/>
      <c r="CZ64" s="167"/>
      <c r="DA64" s="167"/>
      <c r="DB64" s="167"/>
      <c r="DC64" s="167"/>
      <c r="DD64" s="172"/>
      <c r="DE64" s="172"/>
      <c r="DF64" s="172"/>
      <c r="DG64" s="172"/>
      <c r="DH64" s="172"/>
      <c r="DI64" s="172"/>
      <c r="DJ64" s="172"/>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9"/>
      <c r="DT64" s="361"/>
      <c r="DU64" s="361"/>
      <c r="DV64" s="361"/>
      <c r="DW64" s="361"/>
      <c r="DX64" s="361"/>
      <c r="DY64" s="361"/>
      <c r="DZ64" s="361"/>
      <c r="EA64" s="361"/>
      <c r="EB64" s="361"/>
      <c r="EC64" s="361"/>
      <c r="ED64" s="361"/>
      <c r="EE64" s="361"/>
      <c r="EF64" s="361"/>
      <c r="EG64" s="361"/>
      <c r="EH64" s="361"/>
      <c r="EI64" s="361"/>
      <c r="EJ64" s="361"/>
      <c r="EK64" s="361"/>
      <c r="EL64" s="361"/>
      <c r="EM64" s="361"/>
      <c r="EN64" s="361"/>
      <c r="EO64" s="361"/>
      <c r="EP64" s="361"/>
      <c r="EQ64" s="361"/>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7">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5"/>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6">
        <v>4</v>
      </c>
      <c r="CE65" s="99">
        <v>4</v>
      </c>
      <c r="CF65" s="99">
        <v>4</v>
      </c>
      <c r="CG65" s="99">
        <v>4</v>
      </c>
      <c r="CH65" s="99">
        <v>4</v>
      </c>
      <c r="CI65" s="176"/>
      <c r="CJ65" s="176"/>
      <c r="CK65" s="176"/>
      <c r="CL65" s="176"/>
      <c r="CM65" s="176"/>
      <c r="CN65" s="176"/>
      <c r="CO65" s="176"/>
      <c r="CP65" s="177"/>
      <c r="CQ65" s="177"/>
      <c r="CR65" s="177"/>
      <c r="CS65" s="177"/>
      <c r="CT65" s="177"/>
      <c r="CU65" s="177"/>
      <c r="CV65" s="177"/>
      <c r="CW65" s="168"/>
      <c r="CX65" s="169"/>
      <c r="CY65" s="169"/>
      <c r="CZ65" s="169"/>
      <c r="DA65" s="169"/>
      <c r="DB65" s="169"/>
      <c r="DC65" s="169"/>
      <c r="DD65" s="173"/>
      <c r="DE65" s="173"/>
      <c r="DF65" s="173"/>
      <c r="DG65" s="173"/>
      <c r="DH65" s="173"/>
      <c r="DI65" s="173"/>
      <c r="DJ65" s="173"/>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9"/>
      <c r="DT65" s="361"/>
      <c r="DU65" s="361"/>
      <c r="DV65" s="361"/>
      <c r="DW65" s="361"/>
      <c r="DX65" s="361"/>
      <c r="DY65" s="361"/>
      <c r="DZ65" s="361"/>
      <c r="EA65" s="361"/>
      <c r="EB65" s="361"/>
      <c r="EC65" s="361"/>
      <c r="ED65" s="361"/>
      <c r="EE65" s="361"/>
      <c r="EF65" s="361"/>
      <c r="EG65" s="361"/>
      <c r="EH65" s="361"/>
      <c r="EI65" s="361"/>
      <c r="EJ65" s="361"/>
      <c r="EK65" s="361"/>
      <c r="EL65" s="361"/>
      <c r="EM65" s="361"/>
      <c r="EN65" s="361"/>
      <c r="EO65" s="361"/>
      <c r="EP65" s="361"/>
      <c r="EQ65" s="361"/>
    </row>
    <row r="66" spans="1:147" x14ac:dyDescent="0.35">
      <c r="A66" s="5" t="s">
        <v>816</v>
      </c>
      <c r="B66" s="5" t="s">
        <v>740</v>
      </c>
      <c r="C66" s="244" t="s">
        <v>817</v>
      </c>
      <c r="D66" s="244"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7">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4"/>
      <c r="CJ66" s="174"/>
      <c r="CK66" s="174"/>
      <c r="CL66" s="174"/>
      <c r="CM66" s="174"/>
      <c r="CN66" s="174"/>
      <c r="CO66" s="174"/>
      <c r="CP66" s="175"/>
      <c r="CQ66" s="175"/>
      <c r="CR66" s="175"/>
      <c r="CS66" s="175"/>
      <c r="CT66" s="175"/>
      <c r="CU66" s="175"/>
      <c r="CV66" s="175"/>
      <c r="CW66" s="166"/>
      <c r="CX66" s="167"/>
      <c r="CY66" s="167"/>
      <c r="CZ66" s="167"/>
      <c r="DA66" s="167"/>
      <c r="DB66" s="167"/>
      <c r="DC66" s="167"/>
      <c r="DD66" s="172"/>
      <c r="DE66" s="172"/>
      <c r="DF66" s="172"/>
      <c r="DG66" s="172"/>
      <c r="DH66" s="172"/>
      <c r="DI66" s="172"/>
      <c r="DJ66" s="172"/>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9"/>
      <c r="DT66" s="361"/>
      <c r="DU66" s="361"/>
      <c r="DV66" s="361"/>
      <c r="DW66" s="361"/>
      <c r="DX66" s="361"/>
      <c r="DY66" s="361"/>
      <c r="DZ66" s="361"/>
      <c r="EA66" s="361"/>
      <c r="EB66" s="361"/>
      <c r="EC66" s="361"/>
      <c r="ED66" s="361"/>
      <c r="EE66" s="361"/>
      <c r="EF66" s="361"/>
      <c r="EG66" s="361"/>
      <c r="EH66" s="361"/>
      <c r="EI66" s="361"/>
      <c r="EJ66" s="361"/>
      <c r="EK66" s="361"/>
      <c r="EL66" s="361"/>
      <c r="EM66" s="361"/>
      <c r="EN66" s="361"/>
      <c r="EO66" s="361"/>
      <c r="EP66" s="361"/>
      <c r="EQ66" s="361"/>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7">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5"/>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6"/>
      <c r="CJ67" s="176"/>
      <c r="CK67" s="176"/>
      <c r="CL67" s="176"/>
      <c r="CM67" s="176"/>
      <c r="CN67" s="176"/>
      <c r="CO67" s="176"/>
      <c r="CP67" s="177"/>
      <c r="CQ67" s="177"/>
      <c r="CR67" s="177"/>
      <c r="CS67" s="177"/>
      <c r="CT67" s="177"/>
      <c r="CU67" s="177"/>
      <c r="CV67" s="177"/>
      <c r="CW67" s="168"/>
      <c r="CX67" s="169"/>
      <c r="CY67" s="169"/>
      <c r="CZ67" s="169"/>
      <c r="DA67" s="169"/>
      <c r="DB67" s="169"/>
      <c r="DC67" s="169"/>
      <c r="DD67" s="173"/>
      <c r="DE67" s="173"/>
      <c r="DF67" s="173"/>
      <c r="DG67" s="173"/>
      <c r="DH67" s="173"/>
      <c r="DI67" s="173"/>
      <c r="DJ67" s="173"/>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9"/>
      <c r="DT67" s="361"/>
      <c r="DU67" s="361"/>
      <c r="DV67" s="361"/>
      <c r="DW67" s="361"/>
      <c r="DX67" s="361"/>
      <c r="DY67" s="361"/>
      <c r="DZ67" s="361"/>
      <c r="EA67" s="361"/>
      <c r="EB67" s="361"/>
      <c r="EC67" s="361"/>
      <c r="ED67" s="361"/>
      <c r="EE67" s="361"/>
      <c r="EF67" s="361"/>
      <c r="EG67" s="361"/>
      <c r="EH67" s="361"/>
      <c r="EI67" s="361"/>
      <c r="EJ67" s="361"/>
      <c r="EK67" s="361"/>
      <c r="EL67" s="361"/>
      <c r="EM67" s="361"/>
      <c r="EN67" s="361"/>
      <c r="EO67" s="361"/>
      <c r="EP67" s="361"/>
      <c r="EQ67" s="361"/>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7">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4"/>
      <c r="CJ68" s="174"/>
      <c r="CK68" s="174"/>
      <c r="CL68" s="174"/>
      <c r="CM68" s="174"/>
      <c r="CN68" s="174"/>
      <c r="CO68" s="174"/>
      <c r="CP68" s="175"/>
      <c r="CQ68" s="175"/>
      <c r="CR68" s="175"/>
      <c r="CS68" s="175"/>
      <c r="CT68" s="175"/>
      <c r="CU68" s="175"/>
      <c r="CV68" s="175"/>
      <c r="CW68" s="166"/>
      <c r="CX68" s="167"/>
      <c r="CY68" s="167"/>
      <c r="CZ68" s="167"/>
      <c r="DA68" s="167"/>
      <c r="DB68" s="167"/>
      <c r="DC68" s="167"/>
      <c r="DD68" s="172"/>
      <c r="DE68" s="172"/>
      <c r="DF68" s="172"/>
      <c r="DG68" s="172"/>
      <c r="DH68" s="172"/>
      <c r="DI68" s="172"/>
      <c r="DJ68" s="172"/>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9"/>
      <c r="DT68" s="361"/>
      <c r="DU68" s="361"/>
      <c r="DV68" s="361"/>
      <c r="DW68" s="361"/>
      <c r="DX68" s="361"/>
      <c r="DY68" s="361"/>
      <c r="DZ68" s="361"/>
      <c r="EA68" s="361"/>
      <c r="EB68" s="361"/>
      <c r="EC68" s="361"/>
      <c r="ED68" s="361"/>
      <c r="EE68" s="361"/>
      <c r="EF68" s="361"/>
      <c r="EG68" s="361"/>
      <c r="EH68" s="361"/>
      <c r="EI68" s="361"/>
      <c r="EJ68" s="361"/>
      <c r="EK68" s="361"/>
      <c r="EL68" s="361"/>
      <c r="EM68" s="361"/>
      <c r="EN68" s="361"/>
      <c r="EO68" s="361"/>
      <c r="EP68" s="361"/>
      <c r="EQ68" s="361"/>
    </row>
    <row r="69" spans="1:147" x14ac:dyDescent="0.35">
      <c r="A69" s="6" t="s">
        <v>825</v>
      </c>
      <c r="B69" s="6" t="s">
        <v>740</v>
      </c>
      <c r="C69" s="244" t="s">
        <v>817</v>
      </c>
      <c r="D69" s="244"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7">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5"/>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6">
        <v>0.1</v>
      </c>
      <c r="CC69" s="186">
        <v>0.1</v>
      </c>
      <c r="CD69" s="186">
        <v>0.1</v>
      </c>
      <c r="CE69" s="186">
        <v>0.1</v>
      </c>
      <c r="CF69" s="186">
        <v>0.1</v>
      </c>
      <c r="CG69" s="186">
        <v>0.1</v>
      </c>
      <c r="CH69" s="186">
        <v>0.1</v>
      </c>
      <c r="CI69" s="176"/>
      <c r="CJ69" s="176"/>
      <c r="CK69" s="176"/>
      <c r="CL69" s="176"/>
      <c r="CM69" s="176"/>
      <c r="CN69" s="176"/>
      <c r="CO69" s="176"/>
      <c r="CP69" s="177"/>
      <c r="CQ69" s="177"/>
      <c r="CR69" s="177"/>
      <c r="CS69" s="177"/>
      <c r="CT69" s="177"/>
      <c r="CU69" s="177"/>
      <c r="CV69" s="177"/>
      <c r="CW69" s="168"/>
      <c r="CX69" s="169"/>
      <c r="CY69" s="169"/>
      <c r="CZ69" s="169"/>
      <c r="DA69" s="169"/>
      <c r="DB69" s="169"/>
      <c r="DC69" s="169"/>
      <c r="DD69" s="173"/>
      <c r="DE69" s="173"/>
      <c r="DF69" s="173"/>
      <c r="DG69" s="173"/>
      <c r="DH69" s="173"/>
      <c r="DI69" s="173"/>
      <c r="DJ69" s="173"/>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9"/>
      <c r="DT69" s="361"/>
      <c r="DU69" s="361"/>
      <c r="DV69" s="361"/>
      <c r="DW69" s="361"/>
      <c r="DX69" s="361"/>
      <c r="DY69" s="361"/>
      <c r="DZ69" s="361"/>
      <c r="EA69" s="361"/>
      <c r="EB69" s="361"/>
      <c r="EC69" s="361"/>
      <c r="ED69" s="361"/>
      <c r="EE69" s="361"/>
      <c r="EF69" s="361"/>
      <c r="EG69" s="361"/>
      <c r="EH69" s="361"/>
      <c r="EI69" s="361"/>
      <c r="EJ69" s="361"/>
      <c r="EK69" s="361"/>
      <c r="EL69" s="361"/>
      <c r="EM69" s="361"/>
      <c r="EN69" s="361"/>
      <c r="EO69" s="361"/>
      <c r="EP69" s="361"/>
      <c r="EQ69" s="361"/>
    </row>
    <row r="70" spans="1:147" x14ac:dyDescent="0.35">
      <c r="A70" s="6" t="s">
        <v>827</v>
      </c>
      <c r="B70" s="5" t="s">
        <v>740</v>
      </c>
      <c r="C70" s="244" t="s">
        <v>817</v>
      </c>
      <c r="D70" s="244" t="s">
        <v>419</v>
      </c>
      <c r="E70" s="5" t="s">
        <v>789</v>
      </c>
      <c r="F70" s="183" t="s">
        <v>343</v>
      </c>
      <c r="G70" s="184" t="s">
        <v>828</v>
      </c>
      <c r="H70" s="184" t="s">
        <v>829</v>
      </c>
      <c r="I70" s="185">
        <v>0</v>
      </c>
      <c r="J70" s="185">
        <v>0</v>
      </c>
      <c r="K70" s="185">
        <v>0</v>
      </c>
      <c r="L70" s="185">
        <v>0</v>
      </c>
      <c r="M70" s="185">
        <v>0</v>
      </c>
      <c r="N70" s="185">
        <v>0</v>
      </c>
      <c r="O70" s="185">
        <v>0</v>
      </c>
      <c r="P70" s="94">
        <v>0</v>
      </c>
      <c r="Q70" s="185">
        <v>0</v>
      </c>
      <c r="R70" s="185">
        <v>0</v>
      </c>
      <c r="S70" s="185">
        <v>0</v>
      </c>
      <c r="T70" s="185">
        <v>0</v>
      </c>
      <c r="U70" s="185">
        <v>0</v>
      </c>
      <c r="V70" s="185">
        <v>0</v>
      </c>
      <c r="W70" s="185">
        <v>0</v>
      </c>
      <c r="X70" s="185">
        <v>938.3435436972668</v>
      </c>
      <c r="Y70" s="185">
        <v>938.3435436972668</v>
      </c>
      <c r="Z70" s="185">
        <v>938.3435436972668</v>
      </c>
      <c r="AA70" s="185">
        <v>938.3435436972668</v>
      </c>
      <c r="AB70" s="185">
        <v>938.3435436972668</v>
      </c>
      <c r="AC70" s="185">
        <v>938.3435436972668</v>
      </c>
      <c r="AD70" s="185">
        <v>938.3435436972668</v>
      </c>
      <c r="AE70" s="187">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6">
        <f t="shared" ref="CC70:CH74" si="47">DM70</f>
        <v>0.34400000000000003</v>
      </c>
      <c r="CD70" s="186">
        <f t="shared" si="47"/>
        <v>0.34400000000000003</v>
      </c>
      <c r="CE70" s="186">
        <f t="shared" si="47"/>
        <v>0.34400000000000003</v>
      </c>
      <c r="CF70" s="186">
        <f t="shared" si="47"/>
        <v>0.34400000000000003</v>
      </c>
      <c r="CG70" s="186">
        <f t="shared" si="47"/>
        <v>0.34400000000000003</v>
      </c>
      <c r="CH70" s="186">
        <f t="shared" si="47"/>
        <v>0.34400000000000003</v>
      </c>
      <c r="CI70" s="174"/>
      <c r="CJ70" s="174"/>
      <c r="CK70" s="174"/>
      <c r="CL70" s="174"/>
      <c r="CM70" s="174"/>
      <c r="CN70" s="174"/>
      <c r="CO70" s="174"/>
      <c r="CP70" s="175"/>
      <c r="CQ70" s="175"/>
      <c r="CR70" s="175"/>
      <c r="CS70" s="175"/>
      <c r="CT70" s="175"/>
      <c r="CU70" s="175"/>
      <c r="CV70" s="175"/>
      <c r="CW70" s="166"/>
      <c r="CX70" s="167"/>
      <c r="CY70" s="167"/>
      <c r="CZ70" s="167"/>
      <c r="DA70" s="167"/>
      <c r="DB70" s="167"/>
      <c r="DC70" s="167"/>
      <c r="DD70" s="172"/>
      <c r="DE70" s="172"/>
      <c r="DF70" s="172"/>
      <c r="DG70" s="172"/>
      <c r="DH70" s="172"/>
      <c r="DI70" s="172"/>
      <c r="DJ70" s="172"/>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9"/>
      <c r="DT70" s="361"/>
      <c r="DU70" s="361"/>
      <c r="DV70" s="361"/>
      <c r="DW70" s="361"/>
      <c r="DX70" s="361"/>
      <c r="DY70" s="361"/>
      <c r="DZ70" s="361"/>
      <c r="EA70" s="361"/>
      <c r="EB70" s="361"/>
      <c r="EC70" s="361"/>
      <c r="ED70" s="361"/>
      <c r="EE70" s="361"/>
      <c r="EF70" s="361"/>
      <c r="EG70" s="361"/>
      <c r="EH70" s="361"/>
      <c r="EI70" s="361"/>
      <c r="EJ70" s="361"/>
      <c r="EK70" s="361"/>
      <c r="EL70" s="361"/>
      <c r="EM70" s="361"/>
      <c r="EN70" s="361"/>
      <c r="EO70" s="361"/>
      <c r="EP70" s="361"/>
      <c r="EQ70" s="361"/>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7">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5"/>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6">
        <f t="shared" si="47"/>
        <v>0.58399999999999996</v>
      </c>
      <c r="CD71" s="186">
        <f t="shared" si="47"/>
        <v>0.58399999999999996</v>
      </c>
      <c r="CE71" s="186">
        <f t="shared" si="47"/>
        <v>0.58399999999999996</v>
      </c>
      <c r="CF71" s="186">
        <f t="shared" si="47"/>
        <v>0.58399999999999996</v>
      </c>
      <c r="CG71" s="186">
        <f t="shared" si="47"/>
        <v>0.58399999999999996</v>
      </c>
      <c r="CH71" s="186">
        <f t="shared" si="47"/>
        <v>0.58399999999999996</v>
      </c>
      <c r="CI71" s="176"/>
      <c r="CJ71" s="176"/>
      <c r="CK71" s="176"/>
      <c r="CL71" s="176"/>
      <c r="CM71" s="176"/>
      <c r="CN71" s="176"/>
      <c r="CO71" s="176"/>
      <c r="CP71" s="177"/>
      <c r="CQ71" s="177"/>
      <c r="CR71" s="177"/>
      <c r="CS71" s="177"/>
      <c r="CT71" s="177"/>
      <c r="CU71" s="177"/>
      <c r="CV71" s="177"/>
      <c r="CW71" s="168"/>
      <c r="CX71" s="169"/>
      <c r="CY71" s="169"/>
      <c r="CZ71" s="169"/>
      <c r="DA71" s="169"/>
      <c r="DB71" s="169"/>
      <c r="DC71" s="169"/>
      <c r="DD71" s="173"/>
      <c r="DE71" s="173"/>
      <c r="DF71" s="173"/>
      <c r="DG71" s="173"/>
      <c r="DH71" s="173"/>
      <c r="DI71" s="173"/>
      <c r="DJ71" s="173"/>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9"/>
      <c r="DT71" s="361"/>
      <c r="DU71" s="361"/>
      <c r="DV71" s="361"/>
      <c r="DW71" s="361"/>
      <c r="DX71" s="361"/>
      <c r="DY71" s="361"/>
      <c r="DZ71" s="361"/>
      <c r="EA71" s="361"/>
      <c r="EB71" s="361"/>
      <c r="EC71" s="361"/>
      <c r="ED71" s="361"/>
      <c r="EE71" s="361"/>
      <c r="EF71" s="361"/>
      <c r="EG71" s="361"/>
      <c r="EH71" s="361"/>
      <c r="EI71" s="361"/>
      <c r="EJ71" s="361"/>
      <c r="EK71" s="361"/>
      <c r="EL71" s="361"/>
      <c r="EM71" s="361"/>
      <c r="EN71" s="361"/>
      <c r="EO71" s="361"/>
      <c r="EP71" s="361"/>
      <c r="EQ71" s="361"/>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7">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6">
        <f t="shared" si="47"/>
        <v>0.64</v>
      </c>
      <c r="CD72" s="186">
        <f t="shared" si="47"/>
        <v>0.64</v>
      </c>
      <c r="CE72" s="186">
        <f t="shared" si="47"/>
        <v>0.64</v>
      </c>
      <c r="CF72" s="186">
        <f t="shared" si="47"/>
        <v>0.64</v>
      </c>
      <c r="CG72" s="186">
        <f t="shared" si="47"/>
        <v>0.64</v>
      </c>
      <c r="CH72" s="186">
        <f t="shared" si="47"/>
        <v>0.64</v>
      </c>
      <c r="CI72" s="174"/>
      <c r="CJ72" s="174"/>
      <c r="CK72" s="174"/>
      <c r="CL72" s="174"/>
      <c r="CM72" s="174"/>
      <c r="CN72" s="174"/>
      <c r="CO72" s="174"/>
      <c r="CP72" s="175"/>
      <c r="CQ72" s="175"/>
      <c r="CR72" s="175"/>
      <c r="CS72" s="175"/>
      <c r="CT72" s="175"/>
      <c r="CU72" s="175"/>
      <c r="CV72" s="175"/>
      <c r="CW72" s="166"/>
      <c r="CX72" s="167"/>
      <c r="CY72" s="167"/>
      <c r="CZ72" s="167"/>
      <c r="DA72" s="167"/>
      <c r="DB72" s="167"/>
      <c r="DC72" s="167"/>
      <c r="DD72" s="172"/>
      <c r="DE72" s="172"/>
      <c r="DF72" s="172"/>
      <c r="DG72" s="172"/>
      <c r="DH72" s="172"/>
      <c r="DI72" s="172"/>
      <c r="DJ72" s="172"/>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9"/>
      <c r="DT72" s="361"/>
      <c r="DU72" s="361"/>
      <c r="DV72" s="361"/>
      <c r="DW72" s="361"/>
      <c r="DX72" s="361"/>
      <c r="DY72" s="361"/>
      <c r="DZ72" s="361"/>
      <c r="EA72" s="361"/>
      <c r="EB72" s="361"/>
      <c r="EC72" s="361"/>
      <c r="ED72" s="361"/>
      <c r="EE72" s="361"/>
      <c r="EF72" s="361"/>
      <c r="EG72" s="361"/>
      <c r="EH72" s="361"/>
      <c r="EI72" s="361"/>
      <c r="EJ72" s="361"/>
      <c r="EK72" s="361"/>
      <c r="EL72" s="361"/>
      <c r="EM72" s="361"/>
      <c r="EN72" s="361"/>
      <c r="EO72" s="361"/>
      <c r="EP72" s="361"/>
      <c r="EQ72" s="361"/>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7">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5"/>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6">
        <f t="shared" si="47"/>
        <v>0.248</v>
      </c>
      <c r="CD73" s="186">
        <f t="shared" si="47"/>
        <v>0.248</v>
      </c>
      <c r="CE73" s="186">
        <f t="shared" si="47"/>
        <v>0.248</v>
      </c>
      <c r="CF73" s="186">
        <f t="shared" si="47"/>
        <v>0.248</v>
      </c>
      <c r="CG73" s="186">
        <f t="shared" si="47"/>
        <v>0.248</v>
      </c>
      <c r="CH73" s="186">
        <f t="shared" si="47"/>
        <v>0.248</v>
      </c>
      <c r="CI73" s="176"/>
      <c r="CJ73" s="176"/>
      <c r="CK73" s="176"/>
      <c r="CL73" s="176"/>
      <c r="CM73" s="176"/>
      <c r="CN73" s="176"/>
      <c r="CO73" s="176"/>
      <c r="CP73" s="177"/>
      <c r="CQ73" s="177"/>
      <c r="CR73" s="177"/>
      <c r="CS73" s="177"/>
      <c r="CT73" s="177"/>
      <c r="CU73" s="177"/>
      <c r="CV73" s="177"/>
      <c r="CW73" s="168"/>
      <c r="CX73" s="169"/>
      <c r="CY73" s="169"/>
      <c r="CZ73" s="169"/>
      <c r="DA73" s="169"/>
      <c r="DB73" s="169"/>
      <c r="DC73" s="169"/>
      <c r="DD73" s="173"/>
      <c r="DE73" s="173"/>
      <c r="DF73" s="173"/>
      <c r="DG73" s="173"/>
      <c r="DH73" s="173"/>
      <c r="DI73" s="173"/>
      <c r="DJ73" s="173"/>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9"/>
      <c r="DT73" s="361"/>
      <c r="DU73" s="361"/>
      <c r="DV73" s="361"/>
      <c r="DW73" s="361"/>
      <c r="DX73" s="361"/>
      <c r="DY73" s="361"/>
      <c r="DZ73" s="361"/>
      <c r="EA73" s="361"/>
      <c r="EB73" s="361"/>
      <c r="EC73" s="361"/>
      <c r="ED73" s="361"/>
      <c r="EE73" s="361"/>
      <c r="EF73" s="361"/>
      <c r="EG73" s="361"/>
      <c r="EH73" s="361"/>
      <c r="EI73" s="361"/>
      <c r="EJ73" s="361"/>
      <c r="EK73" s="361"/>
      <c r="EL73" s="361"/>
      <c r="EM73" s="361"/>
      <c r="EN73" s="361"/>
      <c r="EO73" s="361"/>
      <c r="EP73" s="361"/>
      <c r="EQ73" s="361"/>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7">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6">
        <f t="shared" si="47"/>
        <v>0.6</v>
      </c>
      <c r="CD74" s="186">
        <f t="shared" si="47"/>
        <v>0.6</v>
      </c>
      <c r="CE74" s="186">
        <f t="shared" si="47"/>
        <v>0.6</v>
      </c>
      <c r="CF74" s="186">
        <f t="shared" si="47"/>
        <v>0.6</v>
      </c>
      <c r="CG74" s="186">
        <f t="shared" si="47"/>
        <v>0.6</v>
      </c>
      <c r="CH74" s="186">
        <f t="shared" si="47"/>
        <v>0.6</v>
      </c>
      <c r="CI74" s="174"/>
      <c r="CJ74" s="174"/>
      <c r="CK74" s="174"/>
      <c r="CL74" s="174"/>
      <c r="CM74" s="174"/>
      <c r="CN74" s="174"/>
      <c r="CO74" s="174"/>
      <c r="CP74" s="175"/>
      <c r="CQ74" s="175"/>
      <c r="CR74" s="175"/>
      <c r="CS74" s="175"/>
      <c r="CT74" s="175"/>
      <c r="CU74" s="175"/>
      <c r="CV74" s="175"/>
      <c r="CW74" s="166"/>
      <c r="CX74" s="167"/>
      <c r="CY74" s="167"/>
      <c r="CZ74" s="167"/>
      <c r="DA74" s="167"/>
      <c r="DB74" s="167"/>
      <c r="DC74" s="167"/>
      <c r="DD74" s="172"/>
      <c r="DE74" s="172"/>
      <c r="DF74" s="172"/>
      <c r="DG74" s="172"/>
      <c r="DH74" s="172"/>
      <c r="DI74" s="172"/>
      <c r="DJ74" s="172"/>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9"/>
      <c r="DT74" s="361"/>
      <c r="DU74" s="361"/>
      <c r="DV74" s="361"/>
      <c r="DW74" s="361"/>
      <c r="DX74" s="361"/>
      <c r="DY74" s="361"/>
      <c r="DZ74" s="361"/>
      <c r="EA74" s="361"/>
      <c r="EB74" s="361"/>
      <c r="EC74" s="361"/>
      <c r="ED74" s="361"/>
      <c r="EE74" s="361"/>
      <c r="EF74" s="361"/>
      <c r="EG74" s="361"/>
      <c r="EH74" s="361"/>
      <c r="EI74" s="361"/>
      <c r="EJ74" s="361"/>
      <c r="EK74" s="361"/>
      <c r="EL74" s="361"/>
      <c r="EM74" s="361"/>
      <c r="EN74" s="361"/>
      <c r="EO74" s="361"/>
      <c r="EP74" s="361"/>
      <c r="EQ74" s="361"/>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7">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5"/>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6"/>
      <c r="CJ75" s="176"/>
      <c r="CK75" s="176"/>
      <c r="CL75" s="176"/>
      <c r="CM75" s="176"/>
      <c r="CN75" s="176"/>
      <c r="CO75" s="176"/>
      <c r="CP75" s="177"/>
      <c r="CQ75" s="177"/>
      <c r="CR75" s="177"/>
      <c r="CS75" s="177"/>
      <c r="CT75" s="177"/>
      <c r="CU75" s="177"/>
      <c r="CV75" s="177"/>
      <c r="CW75" s="168"/>
      <c r="CX75" s="169"/>
      <c r="CY75" s="169"/>
      <c r="CZ75" s="169"/>
      <c r="DA75" s="169"/>
      <c r="DB75" s="169"/>
      <c r="DC75" s="169"/>
      <c r="DD75" s="173"/>
      <c r="DE75" s="173"/>
      <c r="DF75" s="173"/>
      <c r="DG75" s="173"/>
      <c r="DH75" s="173"/>
      <c r="DI75" s="173"/>
      <c r="DJ75" s="173"/>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9"/>
      <c r="DT75" s="361"/>
      <c r="DU75" s="361"/>
      <c r="DV75" s="361"/>
      <c r="DW75" s="361"/>
      <c r="DX75" s="361"/>
      <c r="DY75" s="361"/>
      <c r="DZ75" s="361"/>
      <c r="EA75" s="361"/>
      <c r="EB75" s="361"/>
      <c r="EC75" s="361"/>
      <c r="ED75" s="361"/>
      <c r="EE75" s="361"/>
      <c r="EF75" s="361"/>
      <c r="EG75" s="361"/>
      <c r="EH75" s="361"/>
      <c r="EI75" s="361"/>
      <c r="EJ75" s="361"/>
      <c r="EK75" s="361"/>
      <c r="EL75" s="361"/>
      <c r="EM75" s="361"/>
      <c r="EN75" s="361"/>
      <c r="EO75" s="361"/>
      <c r="EP75" s="361"/>
      <c r="EQ75" s="361"/>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7">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4"/>
      <c r="CJ76" s="174"/>
      <c r="CK76" s="174"/>
      <c r="CL76" s="174"/>
      <c r="CM76" s="174"/>
      <c r="CN76" s="174"/>
      <c r="CO76" s="174"/>
      <c r="CP76" s="175"/>
      <c r="CQ76" s="175"/>
      <c r="CR76" s="175"/>
      <c r="CS76" s="175"/>
      <c r="CT76" s="175"/>
      <c r="CU76" s="175"/>
      <c r="CV76" s="175"/>
      <c r="CW76" s="166"/>
      <c r="CX76" s="167"/>
      <c r="CY76" s="167"/>
      <c r="CZ76" s="167"/>
      <c r="DA76" s="167"/>
      <c r="DB76" s="167"/>
      <c r="DC76" s="167"/>
      <c r="DD76" s="172"/>
      <c r="DE76" s="172"/>
      <c r="DF76" s="172"/>
      <c r="DG76" s="172"/>
      <c r="DH76" s="172"/>
      <c r="DI76" s="172"/>
      <c r="DJ76" s="172"/>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9"/>
      <c r="DT76" s="361"/>
      <c r="DU76" s="361"/>
      <c r="DV76" s="361"/>
      <c r="DW76" s="361"/>
      <c r="DX76" s="361"/>
      <c r="DY76" s="361"/>
      <c r="DZ76" s="361"/>
      <c r="EA76" s="361"/>
      <c r="EB76" s="361"/>
      <c r="EC76" s="361"/>
      <c r="ED76" s="361"/>
      <c r="EE76" s="361"/>
      <c r="EF76" s="361"/>
      <c r="EG76" s="361"/>
      <c r="EH76" s="361"/>
      <c r="EI76" s="361"/>
      <c r="EJ76" s="361"/>
      <c r="EK76" s="361"/>
      <c r="EL76" s="361"/>
      <c r="EM76" s="361"/>
      <c r="EN76" s="361"/>
      <c r="EO76" s="361"/>
      <c r="EP76" s="361"/>
      <c r="EQ76" s="361"/>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7">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5"/>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6"/>
      <c r="CJ77" s="176"/>
      <c r="CK77" s="176"/>
      <c r="CL77" s="176"/>
      <c r="CM77" s="176"/>
      <c r="CN77" s="176"/>
      <c r="CO77" s="176"/>
      <c r="CP77" s="177"/>
      <c r="CQ77" s="177"/>
      <c r="CR77" s="177"/>
      <c r="CS77" s="177"/>
      <c r="CT77" s="177"/>
      <c r="CU77" s="177"/>
      <c r="CV77" s="177"/>
      <c r="CW77" s="168"/>
      <c r="CX77" s="169"/>
      <c r="CY77" s="169"/>
      <c r="CZ77" s="169"/>
      <c r="DA77" s="169"/>
      <c r="DB77" s="169"/>
      <c r="DC77" s="169"/>
      <c r="DD77" s="173"/>
      <c r="DE77" s="173"/>
      <c r="DF77" s="173"/>
      <c r="DG77" s="173"/>
      <c r="DH77" s="173"/>
      <c r="DI77" s="173"/>
      <c r="DJ77" s="173"/>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9"/>
      <c r="DT77" s="361"/>
      <c r="DU77" s="361"/>
      <c r="DV77" s="361"/>
      <c r="DW77" s="361"/>
      <c r="DX77" s="361"/>
      <c r="DY77" s="361"/>
      <c r="DZ77" s="361"/>
      <c r="EA77" s="361"/>
      <c r="EB77" s="361"/>
      <c r="EC77" s="361"/>
      <c r="ED77" s="361"/>
      <c r="EE77" s="361"/>
      <c r="EF77" s="361"/>
      <c r="EG77" s="361"/>
      <c r="EH77" s="361"/>
      <c r="EI77" s="361"/>
      <c r="EJ77" s="361"/>
      <c r="EK77" s="361"/>
      <c r="EL77" s="361"/>
      <c r="EM77" s="361"/>
      <c r="EN77" s="361"/>
      <c r="EO77" s="361"/>
      <c r="EP77" s="361"/>
      <c r="EQ77" s="361"/>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7">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4"/>
      <c r="CJ78" s="174"/>
      <c r="CK78" s="174"/>
      <c r="CL78" s="174"/>
      <c r="CM78" s="174"/>
      <c r="CN78" s="174"/>
      <c r="CO78" s="174"/>
      <c r="CP78" s="175"/>
      <c r="CQ78" s="175"/>
      <c r="CR78" s="175"/>
      <c r="CS78" s="175"/>
      <c r="CT78" s="175"/>
      <c r="CU78" s="175"/>
      <c r="CV78" s="175"/>
      <c r="CW78" s="166"/>
      <c r="CX78" s="167"/>
      <c r="CY78" s="167"/>
      <c r="CZ78" s="167"/>
      <c r="DA78" s="167"/>
      <c r="DB78" s="167"/>
      <c r="DC78" s="167"/>
      <c r="DD78" s="172"/>
      <c r="DE78" s="172"/>
      <c r="DF78" s="172"/>
      <c r="DG78" s="172"/>
      <c r="DH78" s="172"/>
      <c r="DI78" s="172"/>
      <c r="DJ78" s="172"/>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9"/>
      <c r="DT78" s="361"/>
      <c r="DU78" s="361"/>
      <c r="DV78" s="361"/>
      <c r="DW78" s="361"/>
      <c r="DX78" s="361"/>
      <c r="DY78" s="361"/>
      <c r="DZ78" s="361"/>
      <c r="EA78" s="361"/>
      <c r="EB78" s="361"/>
      <c r="EC78" s="361"/>
      <c r="ED78" s="361"/>
      <c r="EE78" s="361"/>
      <c r="EF78" s="361"/>
      <c r="EG78" s="361"/>
      <c r="EH78" s="361"/>
      <c r="EI78" s="361"/>
      <c r="EJ78" s="361"/>
      <c r="EK78" s="361"/>
      <c r="EL78" s="361"/>
      <c r="EM78" s="361"/>
      <c r="EN78" s="361"/>
      <c r="EO78" s="361"/>
      <c r="EP78" s="361"/>
      <c r="EQ78" s="361"/>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7">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5"/>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6"/>
      <c r="CJ79" s="176"/>
      <c r="CK79" s="176"/>
      <c r="CL79" s="176"/>
      <c r="CM79" s="176"/>
      <c r="CN79" s="176"/>
      <c r="CO79" s="176"/>
      <c r="CP79" s="177"/>
      <c r="CQ79" s="177"/>
      <c r="CR79" s="177"/>
      <c r="CS79" s="177"/>
      <c r="CT79" s="177"/>
      <c r="CU79" s="177"/>
      <c r="CV79" s="177"/>
      <c r="CW79" s="168"/>
      <c r="CX79" s="169"/>
      <c r="CY79" s="169"/>
      <c r="CZ79" s="169"/>
      <c r="DA79" s="169"/>
      <c r="DB79" s="169"/>
      <c r="DC79" s="169"/>
      <c r="DD79" s="173"/>
      <c r="DE79" s="173"/>
      <c r="DF79" s="173"/>
      <c r="DG79" s="173"/>
      <c r="DH79" s="173"/>
      <c r="DI79" s="173"/>
      <c r="DJ79" s="173"/>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9"/>
      <c r="DT79" s="361"/>
      <c r="DU79" s="361"/>
      <c r="DV79" s="361"/>
      <c r="DW79" s="361"/>
      <c r="DX79" s="361"/>
      <c r="DY79" s="361"/>
      <c r="DZ79" s="361"/>
      <c r="EA79" s="361"/>
      <c r="EB79" s="361"/>
      <c r="EC79" s="361"/>
      <c r="ED79" s="361"/>
      <c r="EE79" s="361"/>
      <c r="EF79" s="361"/>
      <c r="EG79" s="361"/>
      <c r="EH79" s="361"/>
      <c r="EI79" s="361"/>
      <c r="EJ79" s="361"/>
      <c r="EK79" s="361"/>
      <c r="EL79" s="361"/>
      <c r="EM79" s="361"/>
      <c r="EN79" s="361"/>
      <c r="EO79" s="361"/>
      <c r="EP79" s="361"/>
      <c r="EQ79" s="361"/>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7">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4"/>
      <c r="CJ80" s="174"/>
      <c r="CK80" s="174"/>
      <c r="CL80" s="174"/>
      <c r="CM80" s="174"/>
      <c r="CN80" s="174"/>
      <c r="CO80" s="174"/>
      <c r="CP80" s="175"/>
      <c r="CQ80" s="175"/>
      <c r="CR80" s="175"/>
      <c r="CS80" s="175"/>
      <c r="CT80" s="175"/>
      <c r="CU80" s="175"/>
      <c r="CV80" s="175"/>
      <c r="CW80" s="166"/>
      <c r="CX80" s="167"/>
      <c r="CY80" s="167"/>
      <c r="CZ80" s="167"/>
      <c r="DA80" s="167"/>
      <c r="DB80" s="167"/>
      <c r="DC80" s="167"/>
      <c r="DD80" s="172"/>
      <c r="DE80" s="172"/>
      <c r="DF80" s="172"/>
      <c r="DG80" s="172"/>
      <c r="DH80" s="172"/>
      <c r="DI80" s="172"/>
      <c r="DJ80" s="172"/>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9"/>
      <c r="DT80" s="361"/>
      <c r="DU80" s="361"/>
      <c r="DV80" s="361"/>
      <c r="DW80" s="361"/>
      <c r="DX80" s="361"/>
      <c r="DY80" s="361"/>
      <c r="DZ80" s="361"/>
      <c r="EA80" s="361"/>
      <c r="EB80" s="361"/>
      <c r="EC80" s="361"/>
      <c r="ED80" s="361"/>
      <c r="EE80" s="361"/>
      <c r="EF80" s="361"/>
      <c r="EG80" s="361"/>
      <c r="EH80" s="361"/>
      <c r="EI80" s="361"/>
      <c r="EJ80" s="361"/>
      <c r="EK80" s="361"/>
      <c r="EL80" s="361"/>
      <c r="EM80" s="361"/>
      <c r="EN80" s="361"/>
      <c r="EO80" s="361"/>
      <c r="EP80" s="361"/>
      <c r="EQ80" s="361"/>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7">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5"/>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6"/>
      <c r="CJ81" s="176"/>
      <c r="CK81" s="176"/>
      <c r="CL81" s="176"/>
      <c r="CM81" s="176"/>
      <c r="CN81" s="176"/>
      <c r="CO81" s="176"/>
      <c r="CP81" s="177"/>
      <c r="CQ81" s="177"/>
      <c r="CR81" s="177"/>
      <c r="CS81" s="177"/>
      <c r="CT81" s="177"/>
      <c r="CU81" s="177"/>
      <c r="CV81" s="177"/>
      <c r="CW81" s="168"/>
      <c r="CX81" s="169"/>
      <c r="CY81" s="169"/>
      <c r="CZ81" s="169"/>
      <c r="DA81" s="169"/>
      <c r="DB81" s="169"/>
      <c r="DC81" s="169"/>
      <c r="DD81" s="173"/>
      <c r="DE81" s="173"/>
      <c r="DF81" s="173"/>
      <c r="DG81" s="173"/>
      <c r="DH81" s="173"/>
      <c r="DI81" s="173"/>
      <c r="DJ81" s="173"/>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9"/>
      <c r="DT81" s="361"/>
      <c r="DU81" s="361"/>
      <c r="DV81" s="361"/>
      <c r="DW81" s="361"/>
      <c r="DX81" s="361"/>
      <c r="DY81" s="361"/>
      <c r="DZ81" s="361"/>
      <c r="EA81" s="361"/>
      <c r="EB81" s="361"/>
      <c r="EC81" s="361"/>
      <c r="ED81" s="361"/>
      <c r="EE81" s="361"/>
      <c r="EF81" s="361"/>
      <c r="EG81" s="361"/>
      <c r="EH81" s="361"/>
      <c r="EI81" s="361"/>
      <c r="EJ81" s="361"/>
      <c r="EK81" s="361"/>
      <c r="EL81" s="361"/>
      <c r="EM81" s="361"/>
      <c r="EN81" s="361"/>
      <c r="EO81" s="361"/>
      <c r="EP81" s="361"/>
      <c r="EQ81" s="361"/>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7">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6">
        <f>CC54</f>
        <v>4</v>
      </c>
      <c r="CD82" s="186">
        <f t="shared" ref="CD82:CH83" si="72">CD54</f>
        <v>4</v>
      </c>
      <c r="CE82" s="186">
        <f t="shared" si="72"/>
        <v>4</v>
      </c>
      <c r="CF82" s="186">
        <f t="shared" si="72"/>
        <v>4</v>
      </c>
      <c r="CG82" s="186">
        <f t="shared" si="72"/>
        <v>4</v>
      </c>
      <c r="CH82" s="186">
        <f t="shared" si="72"/>
        <v>4</v>
      </c>
      <c r="CI82" s="174"/>
      <c r="CJ82" s="174"/>
      <c r="CK82" s="174"/>
      <c r="CL82" s="174"/>
      <c r="CM82" s="174"/>
      <c r="CN82" s="174"/>
      <c r="CO82" s="174"/>
      <c r="CP82" s="175"/>
      <c r="CQ82" s="175"/>
      <c r="CR82" s="175"/>
      <c r="CS82" s="175"/>
      <c r="CT82" s="175"/>
      <c r="CU82" s="175"/>
      <c r="CV82" s="175"/>
      <c r="CW82" s="166"/>
      <c r="CX82" s="167"/>
      <c r="CY82" s="167"/>
      <c r="CZ82" s="167"/>
      <c r="DA82" s="167"/>
      <c r="DB82" s="167"/>
      <c r="DC82" s="167"/>
      <c r="DD82" s="172"/>
      <c r="DE82" s="172"/>
      <c r="DF82" s="172"/>
      <c r="DG82" s="172"/>
      <c r="DH82" s="172"/>
      <c r="DI82" s="172"/>
      <c r="DJ82" s="172"/>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9"/>
      <c r="DT82" s="361"/>
      <c r="DU82" s="361"/>
      <c r="DV82" s="361"/>
      <c r="DW82" s="361"/>
      <c r="DX82" s="361"/>
      <c r="DY82" s="361"/>
      <c r="DZ82" s="361"/>
      <c r="EA82" s="361"/>
      <c r="EB82" s="361"/>
      <c r="EC82" s="361"/>
      <c r="ED82" s="361"/>
      <c r="EE82" s="361"/>
      <c r="EF82" s="361"/>
      <c r="EG82" s="361"/>
      <c r="EH82" s="361"/>
      <c r="EI82" s="361"/>
      <c r="EJ82" s="361"/>
      <c r="EK82" s="361"/>
      <c r="EL82" s="361"/>
      <c r="EM82" s="361"/>
      <c r="EN82" s="361"/>
      <c r="EO82" s="361"/>
      <c r="EP82" s="361"/>
      <c r="EQ82" s="361"/>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7">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5"/>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6">
        <f>CC55</f>
        <v>2</v>
      </c>
      <c r="CD83" s="186">
        <f t="shared" si="72"/>
        <v>4</v>
      </c>
      <c r="CE83" s="186">
        <f t="shared" si="72"/>
        <v>4</v>
      </c>
      <c r="CF83" s="186">
        <f t="shared" si="72"/>
        <v>4</v>
      </c>
      <c r="CG83" s="186">
        <f t="shared" si="72"/>
        <v>4</v>
      </c>
      <c r="CH83" s="186">
        <f t="shared" si="72"/>
        <v>4</v>
      </c>
      <c r="CI83" s="176"/>
      <c r="CJ83" s="176"/>
      <c r="CK83" s="176"/>
      <c r="CL83" s="176"/>
      <c r="CM83" s="176"/>
      <c r="CN83" s="176"/>
      <c r="CO83" s="176"/>
      <c r="CP83" s="177"/>
      <c r="CQ83" s="177"/>
      <c r="CR83" s="177"/>
      <c r="CS83" s="177"/>
      <c r="CT83" s="177"/>
      <c r="CU83" s="177"/>
      <c r="CV83" s="177"/>
      <c r="CW83" s="168"/>
      <c r="CX83" s="169"/>
      <c r="CY83" s="169"/>
      <c r="CZ83" s="169"/>
      <c r="DA83" s="169"/>
      <c r="DB83" s="169"/>
      <c r="DC83" s="169"/>
      <c r="DD83" s="173"/>
      <c r="DE83" s="173"/>
      <c r="DF83" s="173"/>
      <c r="DG83" s="173"/>
      <c r="DH83" s="173"/>
      <c r="DI83" s="173"/>
      <c r="DJ83" s="173"/>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9"/>
      <c r="DT83" s="361"/>
      <c r="DU83" s="361"/>
      <c r="DV83" s="361"/>
      <c r="DW83" s="361"/>
      <c r="DX83" s="361"/>
      <c r="DY83" s="361"/>
      <c r="DZ83" s="361"/>
      <c r="EA83" s="361"/>
      <c r="EB83" s="361"/>
      <c r="EC83" s="361"/>
      <c r="ED83" s="361"/>
      <c r="EE83" s="361"/>
      <c r="EF83" s="361"/>
      <c r="EG83" s="361"/>
      <c r="EH83" s="361"/>
      <c r="EI83" s="361"/>
      <c r="EJ83" s="361"/>
      <c r="EK83" s="361"/>
      <c r="EL83" s="361"/>
      <c r="EM83" s="361"/>
      <c r="EN83" s="361"/>
      <c r="EO83" s="361"/>
      <c r="EP83" s="361"/>
      <c r="EQ83" s="361"/>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7">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4"/>
      <c r="CJ84" s="174"/>
      <c r="CK84" s="174"/>
      <c r="CL84" s="174"/>
      <c r="CM84" s="174"/>
      <c r="CN84" s="174"/>
      <c r="CO84" s="174"/>
      <c r="CP84" s="175"/>
      <c r="CQ84" s="175"/>
      <c r="CR84" s="175"/>
      <c r="CS84" s="175"/>
      <c r="CT84" s="175"/>
      <c r="CU84" s="175"/>
      <c r="CV84" s="175"/>
      <c r="CW84" s="166"/>
      <c r="CX84" s="167"/>
      <c r="CY84" s="167"/>
      <c r="CZ84" s="167"/>
      <c r="DA84" s="167"/>
      <c r="DB84" s="167"/>
      <c r="DC84" s="167"/>
      <c r="DD84" s="172"/>
      <c r="DE84" s="172"/>
      <c r="DF84" s="172"/>
      <c r="DG84" s="172"/>
      <c r="DH84" s="172"/>
      <c r="DI84" s="172"/>
      <c r="DJ84" s="172"/>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9"/>
      <c r="DT84" s="361"/>
      <c r="DU84" s="361"/>
      <c r="DV84" s="361"/>
      <c r="DW84" s="361"/>
      <c r="DX84" s="361"/>
      <c r="DY84" s="361"/>
      <c r="DZ84" s="361"/>
      <c r="EA84" s="361"/>
      <c r="EB84" s="361"/>
      <c r="EC84" s="361"/>
      <c r="ED84" s="361"/>
      <c r="EE84" s="361"/>
      <c r="EF84" s="361"/>
      <c r="EG84" s="361"/>
      <c r="EH84" s="361"/>
      <c r="EI84" s="361"/>
      <c r="EJ84" s="361"/>
      <c r="EK84" s="361"/>
      <c r="EL84" s="361"/>
      <c r="EM84" s="361"/>
      <c r="EN84" s="361"/>
      <c r="EO84" s="361"/>
      <c r="EP84" s="361"/>
      <c r="EQ84" s="361"/>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7">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5"/>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6"/>
      <c r="CJ85" s="176"/>
      <c r="CK85" s="176"/>
      <c r="CL85" s="176"/>
      <c r="CM85" s="176"/>
      <c r="CN85" s="176"/>
      <c r="CO85" s="176"/>
      <c r="CP85" s="177"/>
      <c r="CQ85" s="177"/>
      <c r="CR85" s="177"/>
      <c r="CS85" s="177"/>
      <c r="CT85" s="177"/>
      <c r="CU85" s="177"/>
      <c r="CV85" s="177"/>
      <c r="CW85" s="168"/>
      <c r="CX85" s="169"/>
      <c r="CY85" s="169"/>
      <c r="CZ85" s="169"/>
      <c r="DA85" s="169"/>
      <c r="DB85" s="169"/>
      <c r="DC85" s="169"/>
      <c r="DD85" s="173"/>
      <c r="DE85" s="173"/>
      <c r="DF85" s="173"/>
      <c r="DG85" s="173"/>
      <c r="DH85" s="173"/>
      <c r="DI85" s="173"/>
      <c r="DJ85" s="173"/>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9"/>
      <c r="DT85" s="361"/>
      <c r="DU85" s="361"/>
      <c r="DV85" s="361"/>
      <c r="DW85" s="361"/>
      <c r="DX85" s="361"/>
      <c r="DY85" s="361"/>
      <c r="DZ85" s="361"/>
      <c r="EA85" s="361"/>
      <c r="EB85" s="361"/>
      <c r="EC85" s="361"/>
      <c r="ED85" s="361"/>
      <c r="EE85" s="361"/>
      <c r="EF85" s="361"/>
      <c r="EG85" s="361"/>
      <c r="EH85" s="361"/>
      <c r="EI85" s="361"/>
      <c r="EJ85" s="361"/>
      <c r="EK85" s="361"/>
      <c r="EL85" s="361"/>
      <c r="EM85" s="361"/>
      <c r="EN85" s="361"/>
      <c r="EO85" s="361"/>
      <c r="EP85" s="361"/>
      <c r="EQ85" s="361"/>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7">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4"/>
      <c r="CJ86" s="174"/>
      <c r="CK86" s="174"/>
      <c r="CL86" s="174"/>
      <c r="CM86" s="174"/>
      <c r="CN86" s="174"/>
      <c r="CO86" s="174"/>
      <c r="CP86" s="175"/>
      <c r="CQ86" s="175"/>
      <c r="CR86" s="175"/>
      <c r="CS86" s="175"/>
      <c r="CT86" s="175"/>
      <c r="CU86" s="175"/>
      <c r="CV86" s="175"/>
      <c r="CW86" s="166"/>
      <c r="CX86" s="167"/>
      <c r="CY86" s="167"/>
      <c r="CZ86" s="167"/>
      <c r="DA86" s="167"/>
      <c r="DB86" s="167"/>
      <c r="DC86" s="167"/>
      <c r="DD86" s="172"/>
      <c r="DE86" s="172"/>
      <c r="DF86" s="172"/>
      <c r="DG86" s="172"/>
      <c r="DH86" s="172"/>
      <c r="DI86" s="172"/>
      <c r="DJ86" s="172"/>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9"/>
      <c r="DT86" s="361"/>
      <c r="DU86" s="361"/>
      <c r="DV86" s="361"/>
      <c r="DW86" s="361"/>
      <c r="DX86" s="361"/>
      <c r="DY86" s="361"/>
      <c r="DZ86" s="361"/>
      <c r="EA86" s="361"/>
      <c r="EB86" s="361"/>
      <c r="EC86" s="361"/>
      <c r="ED86" s="361"/>
      <c r="EE86" s="361"/>
      <c r="EF86" s="361"/>
      <c r="EG86" s="361"/>
      <c r="EH86" s="361"/>
      <c r="EI86" s="361"/>
      <c r="EJ86" s="361"/>
      <c r="EK86" s="361"/>
      <c r="EL86" s="361"/>
      <c r="EM86" s="361"/>
      <c r="EN86" s="361"/>
      <c r="EO86" s="361"/>
      <c r="EP86" s="361"/>
      <c r="EQ86" s="361"/>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7">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5"/>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6"/>
      <c r="CJ87" s="176"/>
      <c r="CK87" s="176"/>
      <c r="CL87" s="176"/>
      <c r="CM87" s="176"/>
      <c r="CN87" s="176"/>
      <c r="CO87" s="176"/>
      <c r="CP87" s="177"/>
      <c r="CQ87" s="177"/>
      <c r="CR87" s="177"/>
      <c r="CS87" s="177"/>
      <c r="CT87" s="177"/>
      <c r="CU87" s="177"/>
      <c r="CV87" s="177"/>
      <c r="CW87" s="168"/>
      <c r="CX87" s="169"/>
      <c r="CY87" s="169"/>
      <c r="CZ87" s="169"/>
      <c r="DA87" s="169"/>
      <c r="DB87" s="169"/>
      <c r="DC87" s="169"/>
      <c r="DD87" s="173"/>
      <c r="DE87" s="173"/>
      <c r="DF87" s="173"/>
      <c r="DG87" s="173"/>
      <c r="DH87" s="173"/>
      <c r="DI87" s="173"/>
      <c r="DJ87" s="173"/>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9"/>
      <c r="DT87" s="361"/>
      <c r="DU87" s="361"/>
      <c r="DV87" s="361"/>
      <c r="DW87" s="361"/>
      <c r="DX87" s="361"/>
      <c r="DY87" s="361"/>
      <c r="DZ87" s="361"/>
      <c r="EA87" s="361"/>
      <c r="EB87" s="361"/>
      <c r="EC87" s="361"/>
      <c r="ED87" s="361"/>
      <c r="EE87" s="361"/>
      <c r="EF87" s="361"/>
      <c r="EG87" s="361"/>
      <c r="EH87" s="361"/>
      <c r="EI87" s="361"/>
      <c r="EJ87" s="361"/>
      <c r="EK87" s="361"/>
      <c r="EL87" s="361"/>
      <c r="EM87" s="361"/>
      <c r="EN87" s="361"/>
      <c r="EO87" s="361"/>
      <c r="EP87" s="361"/>
      <c r="EQ87" s="361"/>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7">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4"/>
      <c r="CJ88" s="174"/>
      <c r="CK88" s="174"/>
      <c r="CL88" s="174"/>
      <c r="CM88" s="174"/>
      <c r="CN88" s="174"/>
      <c r="CO88" s="174"/>
      <c r="CP88" s="175"/>
      <c r="CQ88" s="175"/>
      <c r="CR88" s="175"/>
      <c r="CS88" s="175"/>
      <c r="CT88" s="175"/>
      <c r="CU88" s="175"/>
      <c r="CV88" s="175"/>
      <c r="CW88" s="166"/>
      <c r="CX88" s="167"/>
      <c r="CY88" s="167"/>
      <c r="CZ88" s="167"/>
      <c r="DA88" s="167"/>
      <c r="DB88" s="167"/>
      <c r="DC88" s="167"/>
      <c r="DD88" s="172"/>
      <c r="DE88" s="172"/>
      <c r="DF88" s="172"/>
      <c r="DG88" s="172"/>
      <c r="DH88" s="172"/>
      <c r="DI88" s="172"/>
      <c r="DJ88" s="172"/>
      <c r="DK88" s="79"/>
      <c r="DL88" s="128">
        <v>0.155</v>
      </c>
      <c r="DM88" s="128">
        <v>0.155</v>
      </c>
      <c r="DN88" s="128">
        <v>0.155</v>
      </c>
      <c r="DO88" s="128">
        <v>0.155</v>
      </c>
      <c r="DP88" s="128">
        <v>0.155</v>
      </c>
      <c r="DQ88" s="128">
        <v>0.155</v>
      </c>
      <c r="DR88" s="128">
        <v>0.155</v>
      </c>
      <c r="DS88" s="219"/>
      <c r="DT88" s="361"/>
      <c r="DU88" s="361"/>
      <c r="DV88" s="361"/>
      <c r="DW88" s="361"/>
      <c r="DX88" s="361"/>
      <c r="DY88" s="361"/>
      <c r="DZ88" s="361"/>
      <c r="EA88" s="361"/>
      <c r="EB88" s="361"/>
      <c r="EC88" s="361"/>
      <c r="ED88" s="361"/>
      <c r="EE88" s="361"/>
      <c r="EF88" s="361"/>
      <c r="EG88" s="361"/>
      <c r="EH88" s="361"/>
      <c r="EI88" s="361"/>
      <c r="EJ88" s="361"/>
      <c r="EK88" s="361"/>
      <c r="EL88" s="361"/>
      <c r="EM88" s="361"/>
      <c r="EN88" s="361"/>
      <c r="EO88" s="361"/>
      <c r="EP88" s="361"/>
      <c r="EQ88" s="361"/>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7">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5"/>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6"/>
      <c r="CJ89" s="176"/>
      <c r="CK89" s="176"/>
      <c r="CL89" s="176"/>
      <c r="CM89" s="176"/>
      <c r="CN89" s="176"/>
      <c r="CO89" s="176"/>
      <c r="CP89" s="177"/>
      <c r="CQ89" s="177"/>
      <c r="CR89" s="177"/>
      <c r="CS89" s="177"/>
      <c r="CT89" s="177"/>
      <c r="CU89" s="177"/>
      <c r="CV89" s="177"/>
      <c r="CW89" s="168"/>
      <c r="CX89" s="169"/>
      <c r="CY89" s="169"/>
      <c r="CZ89" s="169"/>
      <c r="DA89" s="169"/>
      <c r="DB89" s="169"/>
      <c r="DC89" s="169"/>
      <c r="DD89" s="173"/>
      <c r="DE89" s="173"/>
      <c r="DF89" s="173"/>
      <c r="DG89" s="173"/>
      <c r="DH89" s="173"/>
      <c r="DI89" s="173"/>
      <c r="DJ89" s="173"/>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9"/>
      <c r="DT89" s="361"/>
      <c r="DU89" s="361"/>
      <c r="DV89" s="361"/>
      <c r="DW89" s="361"/>
      <c r="DX89" s="361"/>
      <c r="DY89" s="361"/>
      <c r="DZ89" s="361"/>
      <c r="EA89" s="361"/>
      <c r="EB89" s="361"/>
      <c r="EC89" s="361"/>
      <c r="ED89" s="361"/>
      <c r="EE89" s="361"/>
      <c r="EF89" s="361"/>
      <c r="EG89" s="361"/>
      <c r="EH89" s="361"/>
      <c r="EI89" s="361"/>
      <c r="EJ89" s="361"/>
      <c r="EK89" s="361"/>
      <c r="EL89" s="361"/>
      <c r="EM89" s="361"/>
      <c r="EN89" s="361"/>
      <c r="EO89" s="361"/>
      <c r="EP89" s="361"/>
      <c r="EQ89" s="361"/>
    </row>
    <row r="90" spans="1:147" x14ac:dyDescent="0.35">
      <c r="A90" s="5" t="s">
        <v>880</v>
      </c>
      <c r="B90" s="6" t="s">
        <v>740</v>
      </c>
      <c r="C90" s="183" t="s">
        <v>655</v>
      </c>
      <c r="D90" s="183" t="s">
        <v>741</v>
      </c>
      <c r="E90" s="183" t="s">
        <v>789</v>
      </c>
      <c r="F90" s="183" t="s">
        <v>345</v>
      </c>
      <c r="G90" s="184" t="s">
        <v>881</v>
      </c>
      <c r="H90" s="184" t="s">
        <v>882</v>
      </c>
      <c r="I90" s="185">
        <f>2.5*1.152</f>
        <v>2.88</v>
      </c>
      <c r="J90" s="185">
        <f t="shared" ref="J90:O90" si="78">2.5*1.152</f>
        <v>2.88</v>
      </c>
      <c r="K90" s="185">
        <f t="shared" si="78"/>
        <v>2.88</v>
      </c>
      <c r="L90" s="185">
        <f t="shared" si="78"/>
        <v>2.88</v>
      </c>
      <c r="M90" s="185">
        <f t="shared" si="78"/>
        <v>2.88</v>
      </c>
      <c r="N90" s="185">
        <f t="shared" si="78"/>
        <v>2.88</v>
      </c>
      <c r="O90" s="185">
        <f t="shared" si="78"/>
        <v>2.88</v>
      </c>
      <c r="P90" s="94">
        <v>0</v>
      </c>
      <c r="Q90" s="185">
        <f>0.12*41.8</f>
        <v>5.0159999999999991</v>
      </c>
      <c r="R90" s="185">
        <f t="shared" ref="R90:W90" si="79">0.12*41.8</f>
        <v>5.0159999999999991</v>
      </c>
      <c r="S90" s="185">
        <f t="shared" si="79"/>
        <v>5.0159999999999991</v>
      </c>
      <c r="T90" s="185">
        <f t="shared" si="79"/>
        <v>5.0159999999999991</v>
      </c>
      <c r="U90" s="185">
        <f t="shared" si="79"/>
        <v>5.0159999999999991</v>
      </c>
      <c r="V90" s="185">
        <f t="shared" si="79"/>
        <v>5.0159999999999991</v>
      </c>
      <c r="W90" s="185">
        <f t="shared" si="79"/>
        <v>5.0159999999999991</v>
      </c>
      <c r="X90" s="101">
        <v>0</v>
      </c>
      <c r="Y90" s="101">
        <v>0</v>
      </c>
      <c r="Z90" s="101">
        <v>0</v>
      </c>
      <c r="AA90" s="101">
        <v>0</v>
      </c>
      <c r="AB90" s="101">
        <v>0</v>
      </c>
      <c r="AC90" s="101">
        <v>0</v>
      </c>
      <c r="AD90" s="101">
        <v>0</v>
      </c>
      <c r="AE90" s="187">
        <v>0.08</v>
      </c>
      <c r="AF90" s="187">
        <v>0</v>
      </c>
      <c r="AG90" s="93">
        <v>25</v>
      </c>
      <c r="AH90" s="93">
        <v>25</v>
      </c>
      <c r="AI90" s="188">
        <v>1</v>
      </c>
      <c r="AJ90" s="188" t="s">
        <v>660</v>
      </c>
      <c r="AK90" s="188" t="s">
        <v>745</v>
      </c>
      <c r="AL90" s="188"/>
      <c r="AM90" s="189"/>
      <c r="AN90" s="189"/>
      <c r="AO90" s="189"/>
      <c r="AP90" s="189"/>
      <c r="AQ90" s="189"/>
      <c r="AR90" s="189"/>
      <c r="AS90" s="190"/>
      <c r="AT90" s="190"/>
      <c r="AU90" s="190"/>
      <c r="AV90" s="191"/>
      <c r="AW90" s="191"/>
      <c r="AX90" s="191"/>
      <c r="AY90" s="192" t="s">
        <v>662</v>
      </c>
      <c r="AZ90" s="192"/>
      <c r="BA90" s="356"/>
      <c r="BB90" s="193"/>
      <c r="BC90" s="193"/>
      <c r="BD90" s="193"/>
      <c r="BE90" s="193"/>
      <c r="BF90" s="193"/>
      <c r="BG90" s="193"/>
      <c r="BH90" s="194"/>
      <c r="BI90" s="194"/>
      <c r="BJ90" s="194"/>
      <c r="BK90" s="194"/>
      <c r="BL90" s="195"/>
      <c r="BM90" s="196"/>
      <c r="BN90" s="197">
        <v>0</v>
      </c>
      <c r="BO90" s="187"/>
      <c r="BP90" s="187"/>
      <c r="BQ90" s="187"/>
      <c r="BR90" s="187"/>
      <c r="BS90" s="187"/>
      <c r="BT90" s="187"/>
      <c r="BU90" s="192">
        <f t="shared" ref="BU90:BU97" si="80">IF(BL90=1,BN90,0)</f>
        <v>0</v>
      </c>
      <c r="BV90" s="192"/>
      <c r="BW90" s="192"/>
      <c r="BX90" s="192"/>
      <c r="BY90" s="192"/>
      <c r="BZ90" s="192"/>
      <c r="CA90" s="192"/>
      <c r="CB90" s="186">
        <v>1</v>
      </c>
      <c r="CC90" s="186">
        <v>1</v>
      </c>
      <c r="CD90" s="186">
        <v>5</v>
      </c>
      <c r="CE90" s="186">
        <v>5</v>
      </c>
      <c r="CF90" s="186">
        <v>5</v>
      </c>
      <c r="CG90" s="186">
        <v>5</v>
      </c>
      <c r="CH90" s="186">
        <v>5</v>
      </c>
      <c r="CI90" s="192"/>
      <c r="CJ90" s="192"/>
      <c r="CK90" s="192"/>
      <c r="CL90" s="192"/>
      <c r="CM90" s="192"/>
      <c r="CN90" s="192"/>
      <c r="CO90" s="192"/>
      <c r="CP90" s="198"/>
      <c r="CQ90" s="198"/>
      <c r="CR90" s="198"/>
      <c r="CS90" s="198"/>
      <c r="CT90" s="198"/>
      <c r="CU90" s="198"/>
      <c r="CV90" s="198"/>
      <c r="CW90" s="199"/>
      <c r="CX90" s="200"/>
      <c r="CY90" s="200"/>
      <c r="CZ90" s="200"/>
      <c r="DA90" s="200"/>
      <c r="DB90" s="200"/>
      <c r="DC90" s="200"/>
      <c r="DD90" s="200"/>
      <c r="DE90" s="200"/>
      <c r="DF90" s="200"/>
      <c r="DG90" s="200"/>
      <c r="DH90" s="200"/>
      <c r="DI90" s="200"/>
      <c r="DJ90" s="200"/>
      <c r="DK90" s="201"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9"/>
      <c r="DT90" s="361"/>
      <c r="DU90" s="361"/>
      <c r="DV90" s="361"/>
      <c r="DW90" s="361"/>
      <c r="DX90" s="361"/>
      <c r="DY90" s="361"/>
      <c r="DZ90" s="361"/>
      <c r="EA90" s="361"/>
      <c r="EB90" s="361"/>
      <c r="EC90" s="361"/>
      <c r="ED90" s="361"/>
      <c r="EE90" s="361"/>
      <c r="EF90" s="361"/>
      <c r="EG90" s="361"/>
      <c r="EH90" s="361"/>
      <c r="EI90" s="361"/>
      <c r="EJ90" s="361"/>
      <c r="EK90" s="361"/>
      <c r="EL90" s="361"/>
      <c r="EM90" s="361"/>
      <c r="EN90" s="361"/>
      <c r="EO90" s="361"/>
      <c r="EP90" s="361"/>
      <c r="EQ90" s="361"/>
    </row>
    <row r="91" spans="1:147" x14ac:dyDescent="0.35">
      <c r="A91" s="5" t="s">
        <v>884</v>
      </c>
      <c r="B91" s="6" t="s">
        <v>740</v>
      </c>
      <c r="C91" s="183" t="s">
        <v>655</v>
      </c>
      <c r="D91" s="183" t="s">
        <v>741</v>
      </c>
      <c r="E91" s="183" t="s">
        <v>789</v>
      </c>
      <c r="F91" s="202" t="s">
        <v>345</v>
      </c>
      <c r="G91" s="184" t="s">
        <v>885</v>
      </c>
      <c r="H91" s="184" t="s">
        <v>882</v>
      </c>
      <c r="I91" s="185">
        <v>17.5</v>
      </c>
      <c r="J91" s="185">
        <v>17.5</v>
      </c>
      <c r="K91" s="185">
        <v>17.5</v>
      </c>
      <c r="L91" s="185">
        <v>17.5</v>
      </c>
      <c r="M91" s="185">
        <v>17.5</v>
      </c>
      <c r="N91" s="185">
        <v>17.5</v>
      </c>
      <c r="O91" s="185">
        <v>17.5</v>
      </c>
      <c r="P91" s="94">
        <v>0</v>
      </c>
      <c r="Q91" s="185">
        <v>0.88</v>
      </c>
      <c r="R91" s="185">
        <v>0.88</v>
      </c>
      <c r="S91" s="185">
        <v>0.88</v>
      </c>
      <c r="T91" s="185">
        <v>0.88</v>
      </c>
      <c r="U91" s="185">
        <v>0.88</v>
      </c>
      <c r="V91" s="185">
        <v>0.88</v>
      </c>
      <c r="W91" s="185">
        <v>0.88</v>
      </c>
      <c r="X91" s="102">
        <v>0</v>
      </c>
      <c r="Y91" s="102">
        <v>0</v>
      </c>
      <c r="Z91" s="102">
        <v>0</v>
      </c>
      <c r="AA91" s="102">
        <v>0</v>
      </c>
      <c r="AB91" s="102">
        <v>0</v>
      </c>
      <c r="AC91" s="102">
        <v>0</v>
      </c>
      <c r="AD91" s="102">
        <v>0</v>
      </c>
      <c r="AE91" s="187">
        <v>0.08</v>
      </c>
      <c r="AF91" s="187">
        <v>0</v>
      </c>
      <c r="AG91" s="93">
        <v>25</v>
      </c>
      <c r="AH91" s="93">
        <v>25</v>
      </c>
      <c r="AI91" s="188">
        <v>1</v>
      </c>
      <c r="AJ91" s="188" t="s">
        <v>660</v>
      </c>
      <c r="AK91" s="188" t="s">
        <v>745</v>
      </c>
      <c r="AL91" s="188"/>
      <c r="AM91" s="189"/>
      <c r="AN91" s="189"/>
      <c r="AO91" s="189"/>
      <c r="AP91" s="189"/>
      <c r="AQ91" s="189"/>
      <c r="AR91" s="189"/>
      <c r="AS91" s="190"/>
      <c r="AT91" s="190"/>
      <c r="AU91" s="190"/>
      <c r="AV91" s="191"/>
      <c r="AW91" s="191"/>
      <c r="AX91" s="191"/>
      <c r="AY91" s="192" t="s">
        <v>662</v>
      </c>
      <c r="AZ91" s="192"/>
      <c r="BA91" s="356"/>
      <c r="BB91" s="193"/>
      <c r="BC91" s="193"/>
      <c r="BD91" s="193"/>
      <c r="BE91" s="193"/>
      <c r="BF91" s="193"/>
      <c r="BG91" s="193"/>
      <c r="BH91" s="194"/>
      <c r="BI91" s="194"/>
      <c r="BJ91" s="194"/>
      <c r="BK91" s="194"/>
      <c r="BL91" s="195"/>
      <c r="BM91" s="196"/>
      <c r="BN91" s="197">
        <v>0</v>
      </c>
      <c r="BO91" s="187"/>
      <c r="BP91" s="187"/>
      <c r="BQ91" s="187"/>
      <c r="BR91" s="187"/>
      <c r="BS91" s="187"/>
      <c r="BT91" s="187"/>
      <c r="BU91" s="192">
        <f t="shared" si="80"/>
        <v>0</v>
      </c>
      <c r="BV91" s="192"/>
      <c r="BW91" s="192"/>
      <c r="BX91" s="192"/>
      <c r="BY91" s="192"/>
      <c r="BZ91" s="192"/>
      <c r="CA91" s="192"/>
      <c r="CB91" s="186">
        <v>1</v>
      </c>
      <c r="CC91" s="186">
        <v>1</v>
      </c>
      <c r="CD91" s="186">
        <v>5</v>
      </c>
      <c r="CE91" s="186">
        <v>5</v>
      </c>
      <c r="CF91" s="186">
        <v>5</v>
      </c>
      <c r="CG91" s="186">
        <v>5</v>
      </c>
      <c r="CH91" s="186">
        <v>5</v>
      </c>
      <c r="CI91" s="192"/>
      <c r="CJ91" s="192"/>
      <c r="CK91" s="192"/>
      <c r="CL91" s="192"/>
      <c r="CM91" s="192"/>
      <c r="CN91" s="192"/>
      <c r="CO91" s="192"/>
      <c r="CP91" s="198"/>
      <c r="CQ91" s="198"/>
      <c r="CR91" s="198"/>
      <c r="CS91" s="198"/>
      <c r="CT91" s="198"/>
      <c r="CU91" s="198"/>
      <c r="CV91" s="198"/>
      <c r="CW91" s="199"/>
      <c r="CX91" s="200"/>
      <c r="CY91" s="200"/>
      <c r="CZ91" s="200"/>
      <c r="DA91" s="200"/>
      <c r="DB91" s="200"/>
      <c r="DC91" s="200"/>
      <c r="DD91" s="200"/>
      <c r="DE91" s="200"/>
      <c r="DF91" s="200"/>
      <c r="DG91" s="200"/>
      <c r="DH91" s="200"/>
      <c r="DI91" s="200"/>
      <c r="DJ91" s="200"/>
      <c r="DK91" s="201"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9"/>
      <c r="DT91" s="361"/>
      <c r="DU91" s="361"/>
      <c r="DV91" s="361"/>
      <c r="DW91" s="361"/>
      <c r="DX91" s="361"/>
      <c r="DY91" s="361"/>
      <c r="DZ91" s="361"/>
      <c r="EA91" s="361"/>
      <c r="EB91" s="361"/>
      <c r="EC91" s="361"/>
      <c r="ED91" s="361"/>
      <c r="EE91" s="361"/>
      <c r="EF91" s="361"/>
      <c r="EG91" s="361"/>
      <c r="EH91" s="361"/>
      <c r="EI91" s="361"/>
      <c r="EJ91" s="361"/>
      <c r="EK91" s="361"/>
      <c r="EL91" s="361"/>
      <c r="EM91" s="361"/>
      <c r="EN91" s="361"/>
      <c r="EO91" s="361"/>
      <c r="EP91" s="361"/>
      <c r="EQ91" s="361"/>
    </row>
    <row r="92" spans="1:147" x14ac:dyDescent="0.35">
      <c r="A92" s="5" t="s">
        <v>886</v>
      </c>
      <c r="B92" s="6" t="s">
        <v>740</v>
      </c>
      <c r="C92" s="244" t="s">
        <v>817</v>
      </c>
      <c r="D92" s="244" t="s">
        <v>419</v>
      </c>
      <c r="E92" s="183" t="s">
        <v>789</v>
      </c>
      <c r="F92" s="202" t="s">
        <v>345</v>
      </c>
      <c r="G92" s="184" t="s">
        <v>887</v>
      </c>
      <c r="H92" s="184" t="s">
        <v>882</v>
      </c>
      <c r="I92" s="185">
        <v>0</v>
      </c>
      <c r="J92" s="185">
        <v>0</v>
      </c>
      <c r="K92" s="185">
        <v>0</v>
      </c>
      <c r="L92" s="185">
        <v>0</v>
      </c>
      <c r="M92" s="185">
        <v>0</v>
      </c>
      <c r="N92" s="185">
        <v>0</v>
      </c>
      <c r="O92" s="185">
        <v>0</v>
      </c>
      <c r="P92" s="94">
        <v>0</v>
      </c>
      <c r="Q92" s="185">
        <v>0</v>
      </c>
      <c r="R92" s="185">
        <v>0</v>
      </c>
      <c r="S92" s="185">
        <v>0</v>
      </c>
      <c r="T92" s="185">
        <v>0</v>
      </c>
      <c r="U92" s="185">
        <v>0</v>
      </c>
      <c r="V92" s="185">
        <v>0</v>
      </c>
      <c r="W92" s="185">
        <v>0</v>
      </c>
      <c r="X92" s="185">
        <v>645.23538199476218</v>
      </c>
      <c r="Y92" s="185">
        <v>599.06439590212517</v>
      </c>
      <c r="Z92" s="185">
        <v>553.05889885265299</v>
      </c>
      <c r="AA92" s="185">
        <v>553.05889885265299</v>
      </c>
      <c r="AB92" s="185">
        <v>414.79417413948983</v>
      </c>
      <c r="AC92" s="185">
        <v>398.49851390412431</v>
      </c>
      <c r="AD92" s="185">
        <v>381.87400158873669</v>
      </c>
      <c r="AE92" s="187">
        <v>0.08</v>
      </c>
      <c r="AF92" s="187">
        <v>0</v>
      </c>
      <c r="AG92" s="93">
        <v>25</v>
      </c>
      <c r="AH92" s="93">
        <v>25</v>
      </c>
      <c r="AI92" s="188">
        <v>1</v>
      </c>
      <c r="AJ92" s="188" t="s">
        <v>660</v>
      </c>
      <c r="AK92" s="188" t="s">
        <v>745</v>
      </c>
      <c r="AL92" s="188"/>
      <c r="AM92" s="189"/>
      <c r="AN92" s="189"/>
      <c r="AO92" s="189"/>
      <c r="AP92" s="189"/>
      <c r="AQ92" s="189"/>
      <c r="AR92" s="189"/>
      <c r="AS92" s="190"/>
      <c r="AT92" s="190"/>
      <c r="AU92" s="190"/>
      <c r="AV92" s="191"/>
      <c r="AW92" s="191"/>
      <c r="AX92" s="191"/>
      <c r="AY92" s="192" t="s">
        <v>662</v>
      </c>
      <c r="AZ92" s="192"/>
      <c r="BA92" s="356"/>
      <c r="BB92" s="193"/>
      <c r="BC92" s="193"/>
      <c r="BD92" s="193"/>
      <c r="BE92" s="193"/>
      <c r="BF92" s="193"/>
      <c r="BG92" s="193"/>
      <c r="BH92" s="194"/>
      <c r="BI92" s="194"/>
      <c r="BJ92" s="194"/>
      <c r="BK92" s="194"/>
      <c r="BL92" s="195"/>
      <c r="BM92" s="196"/>
      <c r="BN92" s="197">
        <v>0</v>
      </c>
      <c r="BO92" s="187"/>
      <c r="BP92" s="187"/>
      <c r="BQ92" s="187"/>
      <c r="BR92" s="187"/>
      <c r="BS92" s="187"/>
      <c r="BT92" s="187"/>
      <c r="BU92" s="192">
        <f t="shared" si="80"/>
        <v>0</v>
      </c>
      <c r="BV92" s="192"/>
      <c r="BW92" s="192"/>
      <c r="BX92" s="192"/>
      <c r="BY92" s="192"/>
      <c r="BZ92" s="192"/>
      <c r="CA92" s="192"/>
      <c r="CB92" s="186">
        <v>6</v>
      </c>
      <c r="CC92" s="186">
        <f>CB92</f>
        <v>6</v>
      </c>
      <c r="CD92" s="186">
        <f t="shared" ref="CD92:CH92" si="81">CC92</f>
        <v>6</v>
      </c>
      <c r="CE92" s="186">
        <f t="shared" si="81"/>
        <v>6</v>
      </c>
      <c r="CF92" s="186">
        <f t="shared" si="81"/>
        <v>6</v>
      </c>
      <c r="CG92" s="186">
        <f t="shared" si="81"/>
        <v>6</v>
      </c>
      <c r="CH92" s="186">
        <f t="shared" si="81"/>
        <v>6</v>
      </c>
      <c r="CI92" s="192"/>
      <c r="CJ92" s="192"/>
      <c r="CK92" s="192"/>
      <c r="CL92" s="192"/>
      <c r="CM92" s="192"/>
      <c r="CN92" s="192"/>
      <c r="CO92" s="192"/>
      <c r="CP92" s="198"/>
      <c r="CQ92" s="198"/>
      <c r="CR92" s="198"/>
      <c r="CS92" s="198"/>
      <c r="CT92" s="198"/>
      <c r="CU92" s="198"/>
      <c r="CV92" s="198"/>
      <c r="CW92" s="199"/>
      <c r="CX92" s="200"/>
      <c r="CY92" s="200"/>
      <c r="CZ92" s="200"/>
      <c r="DA92" s="200"/>
      <c r="DB92" s="200"/>
      <c r="DC92" s="200"/>
      <c r="DD92" s="200"/>
      <c r="DE92" s="200"/>
      <c r="DF92" s="200"/>
      <c r="DG92" s="200"/>
      <c r="DH92" s="200"/>
      <c r="DI92" s="200"/>
      <c r="DJ92" s="200"/>
      <c r="DK92" s="201"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9"/>
      <c r="DT92" s="361"/>
      <c r="DU92" s="361"/>
      <c r="DV92" s="361"/>
      <c r="DW92" s="361"/>
      <c r="DX92" s="361"/>
      <c r="DY92" s="361"/>
      <c r="DZ92" s="361"/>
      <c r="EA92" s="361"/>
      <c r="EB92" s="361"/>
      <c r="EC92" s="361"/>
      <c r="ED92" s="361"/>
      <c r="EE92" s="361"/>
      <c r="EF92" s="361"/>
      <c r="EG92" s="361"/>
      <c r="EH92" s="361"/>
      <c r="EI92" s="361"/>
      <c r="EJ92" s="361"/>
      <c r="EK92" s="361"/>
      <c r="EL92" s="361"/>
      <c r="EM92" s="361"/>
      <c r="EN92" s="361"/>
      <c r="EO92" s="361"/>
      <c r="EP92" s="361"/>
      <c r="EQ92" s="361"/>
    </row>
    <row r="93" spans="1:147" x14ac:dyDescent="0.35">
      <c r="A93" s="5" t="s">
        <v>888</v>
      </c>
      <c r="B93" s="6" t="s">
        <v>740</v>
      </c>
      <c r="C93" s="6" t="s">
        <v>788</v>
      </c>
      <c r="D93" s="6" t="s">
        <v>741</v>
      </c>
      <c r="E93" s="6" t="s">
        <v>789</v>
      </c>
      <c r="F93" s="6" t="s">
        <v>426</v>
      </c>
      <c r="G93" s="184" t="s">
        <v>889</v>
      </c>
      <c r="H93" s="184" t="s">
        <v>791</v>
      </c>
      <c r="I93" s="363">
        <v>1335.686413585735</v>
      </c>
      <c r="J93" s="363">
        <v>1335.686413585735</v>
      </c>
      <c r="K93" s="363">
        <v>1335.686413585735</v>
      </c>
      <c r="L93" s="363">
        <v>1335.686413585735</v>
      </c>
      <c r="M93" s="363">
        <v>1335.686413585735</v>
      </c>
      <c r="N93" s="363">
        <v>1335.686413585735</v>
      </c>
      <c r="O93" s="363">
        <v>1335.686413585735</v>
      </c>
      <c r="P93" s="94"/>
      <c r="Q93" s="363">
        <v>26.7137282717147</v>
      </c>
      <c r="R93" s="363">
        <v>26.7137282717147</v>
      </c>
      <c r="S93" s="363">
        <v>26.7137282717147</v>
      </c>
      <c r="T93" s="363">
        <v>26.7137282717147</v>
      </c>
      <c r="U93" s="363">
        <v>26.7137282717147</v>
      </c>
      <c r="V93" s="363">
        <v>26.7137282717147</v>
      </c>
      <c r="W93" s="363">
        <v>26.7137282717147</v>
      </c>
      <c r="X93" s="185">
        <v>0</v>
      </c>
      <c r="Y93" s="185">
        <v>0</v>
      </c>
      <c r="Z93" s="185">
        <v>0</v>
      </c>
      <c r="AA93" s="185">
        <v>0</v>
      </c>
      <c r="AB93" s="185">
        <v>0</v>
      </c>
      <c r="AC93" s="185">
        <v>0</v>
      </c>
      <c r="AD93" s="185">
        <v>0</v>
      </c>
      <c r="AE93" s="187">
        <v>0.08</v>
      </c>
      <c r="AF93" s="187"/>
      <c r="AG93" s="93">
        <v>25</v>
      </c>
      <c r="AH93" s="93">
        <v>25</v>
      </c>
      <c r="AI93" s="188">
        <v>1</v>
      </c>
      <c r="AJ93" s="188" t="s">
        <v>660</v>
      </c>
      <c r="AK93" s="17" t="s">
        <v>745</v>
      </c>
      <c r="AL93" s="188"/>
      <c r="AM93" s="189"/>
      <c r="AN93" s="189"/>
      <c r="AO93" s="189"/>
      <c r="AP93" s="189"/>
      <c r="AQ93" s="189"/>
      <c r="AR93" s="189"/>
      <c r="AS93" s="190"/>
      <c r="AT93" s="190"/>
      <c r="AU93" s="190"/>
      <c r="AV93" s="191"/>
      <c r="AW93" s="191"/>
      <c r="AX93" s="191"/>
      <c r="AY93" s="192" t="s">
        <v>662</v>
      </c>
      <c r="AZ93" s="192"/>
      <c r="BA93" s="356"/>
      <c r="BB93" s="193"/>
      <c r="BC93" s="193"/>
      <c r="BD93" s="193"/>
      <c r="BE93" s="193"/>
      <c r="BF93" s="193"/>
      <c r="BG93" s="193"/>
      <c r="BH93" s="194"/>
      <c r="BI93" s="194"/>
      <c r="BJ93" s="194"/>
      <c r="BK93" s="194"/>
      <c r="BL93" s="195"/>
      <c r="BM93" s="196"/>
      <c r="BN93" s="197"/>
      <c r="BO93" s="187"/>
      <c r="BP93" s="187"/>
      <c r="BQ93" s="187"/>
      <c r="BR93" s="187"/>
      <c r="BS93" s="187"/>
      <c r="BT93" s="187"/>
      <c r="BU93" s="192">
        <v>0</v>
      </c>
      <c r="BV93" s="192"/>
      <c r="BW93" s="192"/>
      <c r="BX93" s="192"/>
      <c r="BY93" s="192"/>
      <c r="BZ93" s="192"/>
      <c r="CA93" s="192"/>
      <c r="CB93" s="186">
        <v>0</v>
      </c>
      <c r="CC93" s="186">
        <v>0</v>
      </c>
      <c r="CD93" s="186"/>
      <c r="CE93" s="186"/>
      <c r="CF93" s="186">
        <f t="shared" ref="CF93:CH93" si="82">CF65</f>
        <v>4</v>
      </c>
      <c r="CG93" s="186">
        <f t="shared" si="82"/>
        <v>4</v>
      </c>
      <c r="CH93" s="186">
        <f t="shared" si="82"/>
        <v>4</v>
      </c>
      <c r="CI93" s="192"/>
      <c r="CJ93" s="192"/>
      <c r="CK93" s="192"/>
      <c r="CL93" s="192"/>
      <c r="CM93" s="410"/>
      <c r="CN93" s="410"/>
      <c r="CO93" s="410"/>
      <c r="CP93" s="198"/>
      <c r="CQ93" s="198"/>
      <c r="CR93" s="198"/>
      <c r="CS93" s="198"/>
      <c r="CT93" s="198"/>
      <c r="CU93" s="198"/>
      <c r="CV93" s="198"/>
      <c r="CW93" s="199"/>
      <c r="CX93" s="200"/>
      <c r="CY93" s="200"/>
      <c r="CZ93" s="200"/>
      <c r="DA93" s="200"/>
      <c r="DB93" s="200"/>
      <c r="DC93" s="200"/>
      <c r="DD93" s="200"/>
      <c r="DE93" s="200"/>
      <c r="DF93" s="200"/>
      <c r="DG93" s="200"/>
      <c r="DH93" s="200"/>
      <c r="DI93" s="200"/>
      <c r="DJ93" s="200"/>
      <c r="DK93" s="79" t="s">
        <v>792</v>
      </c>
      <c r="DL93" s="128"/>
      <c r="DM93" s="128"/>
      <c r="DN93" s="128"/>
      <c r="DO93" s="128"/>
      <c r="DP93" s="128"/>
      <c r="DQ93" s="128"/>
      <c r="DR93" s="128"/>
      <c r="DS93" s="219"/>
      <c r="DT93" s="361"/>
      <c r="DU93" s="361"/>
      <c r="DV93" s="361"/>
      <c r="DW93" s="361"/>
      <c r="DX93" s="361"/>
      <c r="DY93" s="361"/>
      <c r="DZ93" s="361"/>
      <c r="EA93" s="361"/>
      <c r="EB93" s="361"/>
      <c r="EC93" s="361"/>
      <c r="ED93" s="361"/>
      <c r="EE93" s="361"/>
      <c r="EF93" s="361"/>
      <c r="EG93" s="361"/>
      <c r="EH93" s="361"/>
      <c r="EI93" s="361"/>
      <c r="EJ93" s="361"/>
      <c r="EK93" s="361"/>
      <c r="EL93" s="361"/>
      <c r="EM93" s="361"/>
      <c r="EN93" s="361"/>
      <c r="EO93" s="361"/>
      <c r="EP93" s="361"/>
      <c r="EQ93" s="361"/>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7">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5"/>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6"/>
      <c r="CJ94" s="176"/>
      <c r="CK94" s="176"/>
      <c r="CL94" s="176"/>
      <c r="CM94" s="176"/>
      <c r="CN94" s="176"/>
      <c r="CO94" s="176"/>
      <c r="CP94" s="177"/>
      <c r="CQ94" s="177"/>
      <c r="CR94" s="177"/>
      <c r="CS94" s="177"/>
      <c r="CT94" s="177"/>
      <c r="CU94" s="177"/>
      <c r="CV94" s="177"/>
      <c r="CW94" s="168"/>
      <c r="CX94" s="169"/>
      <c r="CY94" s="169"/>
      <c r="CZ94" s="169"/>
      <c r="DA94" s="169"/>
      <c r="DB94" s="169"/>
      <c r="DC94" s="169"/>
      <c r="DD94" s="173"/>
      <c r="DE94" s="173"/>
      <c r="DF94" s="173"/>
      <c r="DG94" s="173"/>
      <c r="DH94" s="173"/>
      <c r="DI94" s="173"/>
      <c r="DJ94" s="173"/>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9"/>
      <c r="DT94" s="361"/>
      <c r="DU94" s="361"/>
      <c r="DV94" s="361"/>
      <c r="DW94" s="361"/>
      <c r="DX94" s="361"/>
      <c r="DY94" s="361"/>
      <c r="DZ94" s="361"/>
      <c r="EA94" s="361"/>
      <c r="EB94" s="361"/>
      <c r="EC94" s="361"/>
      <c r="ED94" s="361"/>
      <c r="EE94" s="361"/>
      <c r="EF94" s="361"/>
      <c r="EG94" s="361"/>
      <c r="EH94" s="361"/>
      <c r="EI94" s="361"/>
      <c r="EJ94" s="361"/>
      <c r="EK94" s="361"/>
      <c r="EL94" s="361"/>
      <c r="EM94" s="361"/>
      <c r="EN94" s="361"/>
      <c r="EO94" s="361"/>
      <c r="EP94" s="361"/>
      <c r="EQ94" s="361"/>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7">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5"/>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6"/>
      <c r="CJ95" s="176"/>
      <c r="CK95" s="176"/>
      <c r="CL95" s="176"/>
      <c r="CM95" s="176"/>
      <c r="CN95" s="176"/>
      <c r="CO95" s="176"/>
      <c r="CP95" s="177"/>
      <c r="CQ95" s="177"/>
      <c r="CR95" s="177"/>
      <c r="CS95" s="177"/>
      <c r="CT95" s="177"/>
      <c r="CU95" s="177"/>
      <c r="CV95" s="177"/>
      <c r="CW95" s="168"/>
      <c r="CX95" s="169"/>
      <c r="CY95" s="169"/>
      <c r="CZ95" s="169"/>
      <c r="DA95" s="169"/>
      <c r="DB95" s="169"/>
      <c r="DC95" s="169"/>
      <c r="DD95" s="173"/>
      <c r="DE95" s="173"/>
      <c r="DF95" s="173"/>
      <c r="DG95" s="173"/>
      <c r="DH95" s="173"/>
      <c r="DI95" s="173"/>
      <c r="DJ95" s="173"/>
      <c r="DK95" s="79"/>
      <c r="DL95" s="128"/>
      <c r="DM95" s="128"/>
      <c r="DN95" s="128"/>
      <c r="DO95" s="128"/>
      <c r="DP95" s="128"/>
      <c r="DQ95" s="128"/>
      <c r="DR95" s="128"/>
      <c r="DS95" s="219"/>
      <c r="DT95" s="361"/>
      <c r="DU95" s="361"/>
      <c r="DV95" s="361"/>
      <c r="DW95" s="361"/>
      <c r="DX95" s="361"/>
      <c r="DY95" s="361"/>
      <c r="DZ95" s="361"/>
      <c r="EA95" s="361"/>
      <c r="EB95" s="361"/>
      <c r="EC95" s="361"/>
      <c r="ED95" s="361"/>
      <c r="EE95" s="361"/>
      <c r="EF95" s="361"/>
      <c r="EG95" s="361"/>
      <c r="EH95" s="361"/>
      <c r="EI95" s="361"/>
      <c r="EJ95" s="361"/>
      <c r="EK95" s="361"/>
      <c r="EL95" s="361"/>
      <c r="EM95" s="361"/>
      <c r="EN95" s="361"/>
      <c r="EO95" s="361"/>
      <c r="EP95" s="361"/>
      <c r="EQ95" s="361"/>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7">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4"/>
      <c r="CJ96" s="174"/>
      <c r="CK96" s="174"/>
      <c r="CL96" s="174"/>
      <c r="CM96" s="174"/>
      <c r="CN96" s="174"/>
      <c r="CO96" s="174"/>
      <c r="CP96" s="175"/>
      <c r="CQ96" s="175"/>
      <c r="CR96" s="175"/>
      <c r="CS96" s="175"/>
      <c r="CT96" s="175"/>
      <c r="CU96" s="175"/>
      <c r="CV96" s="175"/>
      <c r="CW96" s="166"/>
      <c r="CX96" s="167"/>
      <c r="CY96" s="167"/>
      <c r="CZ96" s="167"/>
      <c r="DA96" s="167"/>
      <c r="DB96" s="167"/>
      <c r="DC96" s="167"/>
      <c r="DD96" s="172"/>
      <c r="DE96" s="172"/>
      <c r="DF96" s="172"/>
      <c r="DG96" s="172"/>
      <c r="DH96" s="172"/>
      <c r="DI96" s="172"/>
      <c r="DJ96" s="172"/>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9"/>
      <c r="DT96" s="361"/>
      <c r="DU96" s="361"/>
      <c r="DV96" s="361"/>
      <c r="DW96" s="361"/>
      <c r="DX96" s="361"/>
      <c r="DY96" s="361"/>
      <c r="DZ96" s="361"/>
      <c r="EA96" s="361"/>
      <c r="EB96" s="361"/>
      <c r="EC96" s="361"/>
      <c r="ED96" s="361"/>
      <c r="EE96" s="361"/>
      <c r="EF96" s="361"/>
      <c r="EG96" s="361"/>
      <c r="EH96" s="361"/>
      <c r="EI96" s="361"/>
      <c r="EJ96" s="361"/>
      <c r="EK96" s="361"/>
      <c r="EL96" s="361"/>
      <c r="EM96" s="361"/>
      <c r="EN96" s="361"/>
      <c r="EO96" s="361"/>
      <c r="EP96" s="361"/>
      <c r="EQ96" s="361"/>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7">
        <v>0.08</v>
      </c>
      <c r="AF97" s="94">
        <v>0</v>
      </c>
      <c r="AG97" s="94">
        <v>30</v>
      </c>
      <c r="AH97" s="94">
        <v>30</v>
      </c>
      <c r="AI97" s="17">
        <v>1</v>
      </c>
      <c r="AJ97" s="17" t="s">
        <v>765</v>
      </c>
      <c r="AK97" s="17" t="s">
        <v>745</v>
      </c>
      <c r="AL97" s="17"/>
      <c r="AM97" s="61"/>
      <c r="AN97" s="61"/>
      <c r="AO97" s="61"/>
      <c r="AP97" s="61"/>
      <c r="AQ97" s="61"/>
      <c r="AR97" s="61"/>
      <c r="AS97" s="409">
        <v>0.2</v>
      </c>
      <c r="AT97" s="64">
        <v>0.2</v>
      </c>
      <c r="AU97" s="64" t="s">
        <v>766</v>
      </c>
      <c r="AV97" s="132"/>
      <c r="AW97" s="132"/>
      <c r="AX97" s="132"/>
      <c r="AY97" s="28" t="s">
        <v>662</v>
      </c>
      <c r="AZ97" s="28"/>
      <c r="BA97" s="355"/>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6"/>
      <c r="CJ97" s="176"/>
      <c r="CK97" s="176"/>
      <c r="CL97" s="176"/>
      <c r="CM97" s="176"/>
      <c r="CN97" s="176"/>
      <c r="CO97" s="176"/>
      <c r="CP97" s="177"/>
      <c r="CQ97" s="177"/>
      <c r="CR97" s="177"/>
      <c r="CS97" s="177"/>
      <c r="CT97" s="177"/>
      <c r="CU97" s="177"/>
      <c r="CV97" s="177"/>
      <c r="CW97" s="168"/>
      <c r="CX97" s="169"/>
      <c r="CY97" s="169"/>
      <c r="CZ97" s="169"/>
      <c r="DA97" s="169"/>
      <c r="DB97" s="169"/>
      <c r="DC97" s="169"/>
      <c r="DD97" s="173"/>
      <c r="DE97" s="173"/>
      <c r="DF97" s="173"/>
      <c r="DG97" s="173"/>
      <c r="DH97" s="173"/>
      <c r="DI97" s="173"/>
      <c r="DJ97" s="173"/>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9"/>
      <c r="DT97" s="361"/>
      <c r="DU97" s="361"/>
      <c r="DV97" s="361"/>
      <c r="DW97" s="361"/>
      <c r="DX97" s="361"/>
      <c r="DY97" s="361"/>
      <c r="DZ97" s="361"/>
      <c r="EA97" s="361"/>
      <c r="EB97" s="361"/>
      <c r="EC97" s="361"/>
      <c r="ED97" s="361"/>
      <c r="EE97" s="361"/>
      <c r="EF97" s="361"/>
      <c r="EG97" s="361"/>
      <c r="EH97" s="361"/>
      <c r="EI97" s="361"/>
      <c r="EJ97" s="361"/>
      <c r="EK97" s="361"/>
      <c r="EL97" s="361"/>
      <c r="EM97" s="361"/>
      <c r="EN97" s="361"/>
      <c r="EO97" s="361"/>
      <c r="EP97" s="361"/>
      <c r="EQ97" s="361"/>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7">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6">
        <f t="shared" ref="CC98:CH98" si="88">DM98</f>
        <v>1</v>
      </c>
      <c r="CD98" s="186">
        <f t="shared" si="88"/>
        <v>1</v>
      </c>
      <c r="CE98" s="186">
        <f t="shared" si="88"/>
        <v>1</v>
      </c>
      <c r="CF98" s="186">
        <f t="shared" si="88"/>
        <v>1</v>
      </c>
      <c r="CG98" s="186">
        <f t="shared" si="88"/>
        <v>1</v>
      </c>
      <c r="CH98" s="186">
        <f t="shared" si="88"/>
        <v>1</v>
      </c>
      <c r="CI98" s="174"/>
      <c r="CJ98" s="174"/>
      <c r="CK98" s="174"/>
      <c r="CL98" s="174"/>
      <c r="CM98" s="174"/>
      <c r="CN98" s="174"/>
      <c r="CO98" s="174"/>
      <c r="CP98" s="175"/>
      <c r="CQ98" s="175"/>
      <c r="CR98" s="175"/>
      <c r="CS98" s="175"/>
      <c r="CT98" s="175"/>
      <c r="CU98" s="175"/>
      <c r="CV98" s="175"/>
      <c r="CW98" s="166"/>
      <c r="CX98" s="167"/>
      <c r="CY98" s="167"/>
      <c r="CZ98" s="167"/>
      <c r="DA98" s="167"/>
      <c r="DB98" s="167"/>
      <c r="DC98" s="167"/>
      <c r="DD98" s="172"/>
      <c r="DE98" s="172"/>
      <c r="DF98" s="172"/>
      <c r="DG98" s="172"/>
      <c r="DH98" s="172"/>
      <c r="DI98" s="172"/>
      <c r="DJ98" s="172"/>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9"/>
      <c r="DT98" s="361"/>
      <c r="DU98" s="361"/>
      <c r="DV98" s="361"/>
      <c r="DW98" s="361"/>
      <c r="DX98" s="361"/>
      <c r="DY98" s="361"/>
      <c r="DZ98" s="361"/>
      <c r="EA98" s="361"/>
      <c r="EB98" s="361"/>
      <c r="EC98" s="361"/>
      <c r="ED98" s="361"/>
      <c r="EE98" s="361"/>
      <c r="EF98" s="361"/>
      <c r="EG98" s="361"/>
      <c r="EH98" s="361"/>
      <c r="EI98" s="361"/>
      <c r="EJ98" s="361"/>
      <c r="EK98" s="361"/>
      <c r="EL98" s="361"/>
      <c r="EM98" s="361"/>
      <c r="EN98" s="361"/>
      <c r="EO98" s="361"/>
      <c r="EP98" s="361"/>
      <c r="EQ98" s="361"/>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9">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6">
        <v>5</v>
      </c>
      <c r="CD99" s="186">
        <v>5</v>
      </c>
      <c r="CE99" s="186">
        <v>5</v>
      </c>
      <c r="CF99" s="186">
        <v>5</v>
      </c>
      <c r="CG99" s="186">
        <v>5</v>
      </c>
      <c r="CH99" s="186">
        <v>5</v>
      </c>
      <c r="CI99" s="174"/>
      <c r="CJ99" s="174"/>
      <c r="CK99" s="174"/>
      <c r="CL99" s="174"/>
      <c r="CM99" s="174"/>
      <c r="CN99" s="174"/>
      <c r="CO99" s="174"/>
      <c r="CP99" s="175"/>
      <c r="CQ99" s="175"/>
      <c r="CR99" s="175"/>
      <c r="CS99" s="175"/>
      <c r="CT99" s="175"/>
      <c r="CU99" s="175"/>
      <c r="CV99" s="175"/>
      <c r="CW99" s="166"/>
      <c r="CX99" s="167"/>
      <c r="CY99" s="167"/>
      <c r="CZ99" s="167"/>
      <c r="DA99" s="167"/>
      <c r="DB99" s="167"/>
      <c r="DC99" s="167"/>
      <c r="DD99" s="172"/>
      <c r="DE99" s="172"/>
      <c r="DF99" s="172"/>
      <c r="DG99" s="172"/>
      <c r="DH99" s="172"/>
      <c r="DI99" s="172"/>
      <c r="DJ99" s="172"/>
      <c r="DK99" s="80" t="s">
        <v>901</v>
      </c>
      <c r="DL99" s="128"/>
      <c r="DM99" s="128"/>
      <c r="DN99" s="128"/>
      <c r="DO99" s="128"/>
      <c r="DP99" s="128"/>
      <c r="DQ99" s="128"/>
      <c r="DR99" s="128"/>
      <c r="DS99" s="219"/>
      <c r="DT99" s="361"/>
      <c r="DU99" s="361"/>
      <c r="DV99" s="361"/>
      <c r="DW99" s="361"/>
      <c r="DX99" s="361"/>
      <c r="DY99" s="361"/>
      <c r="DZ99" s="361"/>
      <c r="EA99" s="361"/>
      <c r="EB99" s="361"/>
      <c r="EC99" s="361"/>
      <c r="ED99" s="361"/>
      <c r="EE99" s="361"/>
      <c r="EF99" s="361"/>
      <c r="EG99" s="361"/>
      <c r="EH99" s="361"/>
      <c r="EI99" s="361"/>
      <c r="EJ99" s="361"/>
      <c r="EK99" s="361"/>
      <c r="EL99" s="361"/>
      <c r="EM99" s="361"/>
      <c r="EN99" s="361"/>
      <c r="EO99" s="361"/>
      <c r="EP99" s="361"/>
      <c r="EQ99" s="361"/>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7">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5"/>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c r="CI100" s="176"/>
      <c r="CJ100" s="176"/>
      <c r="CK100" s="176"/>
      <c r="CL100" s="176"/>
      <c r="CM100" s="176"/>
      <c r="CN100" s="176"/>
      <c r="CO100" s="176"/>
      <c r="CP100" s="177"/>
      <c r="CQ100" s="177"/>
      <c r="CR100" s="177"/>
      <c r="CS100" s="177"/>
      <c r="CT100" s="177"/>
      <c r="CU100" s="177"/>
      <c r="CV100" s="177"/>
      <c r="CW100" s="168"/>
      <c r="CX100" s="169"/>
      <c r="CY100" s="169"/>
      <c r="CZ100" s="169"/>
      <c r="DA100" s="169"/>
      <c r="DB100" s="169"/>
      <c r="DC100" s="169"/>
      <c r="DD100" s="173"/>
      <c r="DE100" s="173"/>
      <c r="DF100" s="173"/>
      <c r="DG100" s="173"/>
      <c r="DH100" s="173"/>
      <c r="DI100" s="173"/>
      <c r="DJ100" s="173"/>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9"/>
      <c r="DT100" s="361"/>
      <c r="DU100" s="361"/>
      <c r="DV100" s="361"/>
      <c r="DW100" s="361"/>
      <c r="DX100" s="361"/>
      <c r="DY100" s="361"/>
      <c r="DZ100" s="361"/>
      <c r="EA100" s="361"/>
      <c r="EB100" s="361"/>
      <c r="EC100" s="361"/>
      <c r="ED100" s="361"/>
      <c r="EE100" s="361"/>
      <c r="EF100" s="361"/>
      <c r="EG100" s="361"/>
      <c r="EH100" s="361"/>
      <c r="EI100" s="361"/>
      <c r="EJ100" s="361"/>
      <c r="EK100" s="361"/>
      <c r="EL100" s="361"/>
      <c r="EM100" s="361"/>
      <c r="EN100" s="361"/>
      <c r="EO100" s="361"/>
      <c r="EP100" s="361"/>
      <c r="EQ100" s="361"/>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7">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4"/>
      <c r="CJ101" s="174"/>
      <c r="CK101" s="174"/>
      <c r="CL101" s="174"/>
      <c r="CM101" s="174"/>
      <c r="CN101" s="174"/>
      <c r="CO101" s="174"/>
      <c r="CP101" s="175"/>
      <c r="CQ101" s="175"/>
      <c r="CR101" s="175"/>
      <c r="CS101" s="175"/>
      <c r="CT101" s="175"/>
      <c r="CU101" s="175"/>
      <c r="CV101" s="175"/>
      <c r="CW101" s="166"/>
      <c r="CX101" s="167"/>
      <c r="CY101" s="167"/>
      <c r="CZ101" s="167"/>
      <c r="DA101" s="167"/>
      <c r="DB101" s="167"/>
      <c r="DC101" s="167"/>
      <c r="DD101" s="172"/>
      <c r="DE101" s="172"/>
      <c r="DF101" s="172"/>
      <c r="DG101" s="172"/>
      <c r="DH101" s="172"/>
      <c r="DI101" s="172"/>
      <c r="DJ101" s="172"/>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9"/>
      <c r="DT101" s="361"/>
      <c r="DU101" s="361"/>
      <c r="DV101" s="361"/>
      <c r="DW101" s="361"/>
      <c r="DX101" s="361"/>
      <c r="DY101" s="361"/>
      <c r="DZ101" s="361"/>
      <c r="EA101" s="361"/>
      <c r="EB101" s="361"/>
      <c r="EC101" s="361"/>
      <c r="ED101" s="361"/>
      <c r="EE101" s="361"/>
      <c r="EF101" s="361"/>
      <c r="EG101" s="361"/>
      <c r="EH101" s="361"/>
      <c r="EI101" s="361"/>
      <c r="EJ101" s="361"/>
      <c r="EK101" s="361"/>
      <c r="EL101" s="361"/>
      <c r="EM101" s="361"/>
      <c r="EN101" s="361"/>
      <c r="EO101" s="361"/>
      <c r="EP101" s="361"/>
      <c r="EQ101" s="361"/>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7">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5"/>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6"/>
      <c r="CJ102" s="176"/>
      <c r="CK102" s="176"/>
      <c r="CL102" s="176"/>
      <c r="CM102" s="176"/>
      <c r="CN102" s="176"/>
      <c r="CO102" s="176"/>
      <c r="CP102" s="177"/>
      <c r="CQ102" s="177"/>
      <c r="CR102" s="177"/>
      <c r="CS102" s="177"/>
      <c r="CT102" s="177"/>
      <c r="CU102" s="177"/>
      <c r="CV102" s="177"/>
      <c r="CW102" s="168"/>
      <c r="CX102" s="169"/>
      <c r="CY102" s="169"/>
      <c r="CZ102" s="169"/>
      <c r="DA102" s="169"/>
      <c r="DB102" s="169"/>
      <c r="DC102" s="169"/>
      <c r="DD102" s="173"/>
      <c r="DE102" s="173"/>
      <c r="DF102" s="173"/>
      <c r="DG102" s="173"/>
      <c r="DH102" s="173"/>
      <c r="DI102" s="173"/>
      <c r="DJ102" s="173"/>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9"/>
      <c r="DT102" s="361"/>
      <c r="DU102" s="361"/>
      <c r="DV102" s="361"/>
      <c r="DW102" s="361"/>
      <c r="DX102" s="361"/>
      <c r="DY102" s="361"/>
      <c r="DZ102" s="361"/>
      <c r="EA102" s="361"/>
      <c r="EB102" s="361"/>
      <c r="EC102" s="361"/>
      <c r="ED102" s="361"/>
      <c r="EE102" s="361"/>
      <c r="EF102" s="361"/>
      <c r="EG102" s="361"/>
      <c r="EH102" s="361"/>
      <c r="EI102" s="361"/>
      <c r="EJ102" s="361"/>
      <c r="EK102" s="361"/>
      <c r="EL102" s="361"/>
      <c r="EM102" s="361"/>
      <c r="EN102" s="361"/>
      <c r="EO102" s="361"/>
      <c r="EP102" s="361"/>
      <c r="EQ102" s="361"/>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7">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4"/>
      <c r="CJ103" s="174"/>
      <c r="CK103" s="174"/>
      <c r="CL103" s="174"/>
      <c r="CM103" s="174"/>
      <c r="CN103" s="174"/>
      <c r="CO103" s="174"/>
      <c r="CP103" s="175"/>
      <c r="CQ103" s="175"/>
      <c r="CR103" s="175"/>
      <c r="CS103" s="175"/>
      <c r="CT103" s="175"/>
      <c r="CU103" s="175"/>
      <c r="CV103" s="175"/>
      <c r="CW103" s="166"/>
      <c r="CX103" s="167"/>
      <c r="CY103" s="167"/>
      <c r="CZ103" s="167"/>
      <c r="DA103" s="167"/>
      <c r="DB103" s="167"/>
      <c r="DC103" s="167"/>
      <c r="DD103" s="172"/>
      <c r="DE103" s="172"/>
      <c r="DF103" s="172"/>
      <c r="DG103" s="172"/>
      <c r="DH103" s="172"/>
      <c r="DI103" s="172"/>
      <c r="DJ103" s="172"/>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9"/>
      <c r="DT103" s="361"/>
      <c r="DU103" s="361"/>
      <c r="DV103" s="361"/>
      <c r="DW103" s="361"/>
      <c r="DX103" s="361"/>
      <c r="DY103" s="361"/>
      <c r="DZ103" s="361"/>
      <c r="EA103" s="361"/>
      <c r="EB103" s="361"/>
      <c r="EC103" s="361"/>
      <c r="ED103" s="361"/>
      <c r="EE103" s="361"/>
      <c r="EF103" s="361"/>
      <c r="EG103" s="361"/>
      <c r="EH103" s="361"/>
      <c r="EI103" s="361"/>
      <c r="EJ103" s="361"/>
      <c r="EK103" s="361"/>
      <c r="EL103" s="361"/>
      <c r="EM103" s="361"/>
      <c r="EN103" s="361"/>
      <c r="EO103" s="361"/>
      <c r="EP103" s="361"/>
      <c r="EQ103" s="361"/>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7">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6">
        <v>0.6</v>
      </c>
      <c r="CD104" s="99">
        <v>0.6</v>
      </c>
      <c r="CE104" s="99">
        <f t="shared" si="94"/>
        <v>0.92</v>
      </c>
      <c r="CF104" s="99">
        <f t="shared" si="94"/>
        <v>0.92</v>
      </c>
      <c r="CG104" s="99">
        <f t="shared" si="94"/>
        <v>0.92</v>
      </c>
      <c r="CH104" s="99">
        <f>DR104</f>
        <v>0.92</v>
      </c>
      <c r="CI104" s="176"/>
      <c r="CJ104" s="176"/>
      <c r="CK104" s="176"/>
      <c r="CL104" s="176"/>
      <c r="CM104" s="176"/>
      <c r="CN104" s="176"/>
      <c r="CO104" s="176"/>
      <c r="CP104" s="177"/>
      <c r="CQ104" s="177"/>
      <c r="CR104" s="177"/>
      <c r="CS104" s="177"/>
      <c r="CT104" s="177"/>
      <c r="CU104" s="177"/>
      <c r="CV104" s="177"/>
      <c r="CW104" s="168"/>
      <c r="CX104" s="169"/>
      <c r="CY104" s="169"/>
      <c r="CZ104" s="169"/>
      <c r="DA104" s="169"/>
      <c r="DB104" s="169"/>
      <c r="DC104" s="169"/>
      <c r="DD104" s="173"/>
      <c r="DE104" s="173"/>
      <c r="DF104" s="173"/>
      <c r="DG104" s="173"/>
      <c r="DH104" s="173"/>
      <c r="DI104" s="173"/>
      <c r="DJ104" s="173"/>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9"/>
      <c r="DT104" s="361"/>
      <c r="DU104" s="361"/>
      <c r="DV104" s="361"/>
      <c r="DW104" s="361"/>
      <c r="DX104" s="361"/>
      <c r="DY104" s="361"/>
      <c r="DZ104" s="361"/>
      <c r="EA104" s="361"/>
      <c r="EB104" s="361"/>
      <c r="EC104" s="361"/>
      <c r="ED104" s="361"/>
      <c r="EE104" s="361"/>
      <c r="EF104" s="361"/>
      <c r="EG104" s="361"/>
      <c r="EH104" s="361"/>
      <c r="EI104" s="361"/>
      <c r="EJ104" s="361"/>
      <c r="EK104" s="361"/>
      <c r="EL104" s="361"/>
      <c r="EM104" s="361"/>
      <c r="EN104" s="361"/>
      <c r="EO104" s="361"/>
      <c r="EP104" s="361"/>
      <c r="EQ104" s="361"/>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7">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4"/>
      <c r="CJ105" s="174"/>
      <c r="CK105" s="174"/>
      <c r="CL105" s="174"/>
      <c r="CM105" s="174"/>
      <c r="CN105" s="174"/>
      <c r="CO105" s="174"/>
      <c r="CP105" s="175"/>
      <c r="CQ105" s="175"/>
      <c r="CR105" s="175"/>
      <c r="CS105" s="175"/>
      <c r="CT105" s="175"/>
      <c r="CU105" s="175"/>
      <c r="CV105" s="175"/>
      <c r="CW105" s="166"/>
      <c r="CX105" s="167"/>
      <c r="CY105" s="167"/>
      <c r="CZ105" s="167"/>
      <c r="DA105" s="167"/>
      <c r="DB105" s="167"/>
      <c r="DC105" s="167"/>
      <c r="DD105" s="172"/>
      <c r="DE105" s="172"/>
      <c r="DF105" s="172"/>
      <c r="DG105" s="172"/>
      <c r="DH105" s="172"/>
      <c r="DI105" s="172"/>
      <c r="DJ105" s="172"/>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9"/>
      <c r="DT105" s="361"/>
      <c r="DU105" s="361"/>
      <c r="DV105" s="361"/>
      <c r="DW105" s="361"/>
      <c r="DX105" s="361"/>
      <c r="DY105" s="361"/>
      <c r="DZ105" s="361"/>
      <c r="EA105" s="361"/>
      <c r="EB105" s="361"/>
      <c r="EC105" s="361"/>
      <c r="ED105" s="361"/>
      <c r="EE105" s="361"/>
      <c r="EF105" s="361"/>
      <c r="EG105" s="361"/>
      <c r="EH105" s="361"/>
      <c r="EI105" s="361"/>
      <c r="EJ105" s="361"/>
      <c r="EK105" s="361"/>
      <c r="EL105" s="361"/>
      <c r="EM105" s="361"/>
      <c r="EN105" s="361"/>
      <c r="EO105" s="361"/>
      <c r="EP105" s="361"/>
      <c r="EQ105" s="361"/>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7">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6"/>
      <c r="CJ106" s="176"/>
      <c r="CK106" s="176"/>
      <c r="CL106" s="176"/>
      <c r="CM106" s="176"/>
      <c r="CN106" s="176"/>
      <c r="CO106" s="176"/>
      <c r="CP106" s="177"/>
      <c r="CQ106" s="177"/>
      <c r="CR106" s="177"/>
      <c r="CS106" s="177"/>
      <c r="CT106" s="177"/>
      <c r="CU106" s="177"/>
      <c r="CV106" s="177"/>
      <c r="CW106" s="168"/>
      <c r="CX106" s="169"/>
      <c r="CY106" s="169"/>
      <c r="CZ106" s="169"/>
      <c r="DA106" s="169"/>
      <c r="DB106" s="169"/>
      <c r="DC106" s="169"/>
      <c r="DD106" s="173"/>
      <c r="DE106" s="173"/>
      <c r="DF106" s="173"/>
      <c r="DG106" s="173"/>
      <c r="DH106" s="173"/>
      <c r="DI106" s="173"/>
      <c r="DJ106" s="173"/>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9"/>
      <c r="DT106" s="361"/>
      <c r="DU106" s="361"/>
      <c r="DV106" s="361"/>
      <c r="DW106" s="361"/>
      <c r="DX106" s="361"/>
      <c r="DY106" s="361"/>
      <c r="DZ106" s="361"/>
      <c r="EA106" s="361"/>
      <c r="EB106" s="361"/>
      <c r="EC106" s="361"/>
      <c r="ED106" s="361"/>
      <c r="EE106" s="361"/>
      <c r="EF106" s="361"/>
      <c r="EG106" s="361"/>
      <c r="EH106" s="361"/>
      <c r="EI106" s="361"/>
      <c r="EJ106" s="361"/>
      <c r="EK106" s="361"/>
      <c r="EL106" s="361"/>
      <c r="EM106" s="361"/>
      <c r="EN106" s="361"/>
      <c r="EO106" s="361"/>
      <c r="EP106" s="361"/>
      <c r="EQ106" s="361"/>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7">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4"/>
      <c r="CJ107" s="174"/>
      <c r="CK107" s="174"/>
      <c r="CL107" s="174"/>
      <c r="CM107" s="174"/>
      <c r="CN107" s="174"/>
      <c r="CO107" s="174"/>
      <c r="CP107" s="175"/>
      <c r="CQ107" s="175"/>
      <c r="CR107" s="175"/>
      <c r="CS107" s="175"/>
      <c r="CT107" s="175"/>
      <c r="CU107" s="175"/>
      <c r="CV107" s="175"/>
      <c r="CW107" s="166"/>
      <c r="CX107" s="167"/>
      <c r="CY107" s="167"/>
      <c r="CZ107" s="167"/>
      <c r="DA107" s="167"/>
      <c r="DB107" s="167"/>
      <c r="DC107" s="167"/>
      <c r="DD107" s="172"/>
      <c r="DE107" s="172"/>
      <c r="DF107" s="172"/>
      <c r="DG107" s="172"/>
      <c r="DH107" s="172"/>
      <c r="DI107" s="172"/>
      <c r="DJ107" s="172"/>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9"/>
      <c r="DT107" s="361"/>
      <c r="DU107" s="361"/>
      <c r="DV107" s="361"/>
      <c r="DW107" s="361"/>
      <c r="DX107" s="361"/>
      <c r="DY107" s="361"/>
      <c r="DZ107" s="361"/>
      <c r="EA107" s="361"/>
      <c r="EB107" s="361"/>
      <c r="EC107" s="361"/>
      <c r="ED107" s="361"/>
      <c r="EE107" s="361"/>
      <c r="EF107" s="361"/>
      <c r="EG107" s="361"/>
      <c r="EH107" s="361"/>
      <c r="EI107" s="361"/>
      <c r="EJ107" s="361"/>
      <c r="EK107" s="361"/>
      <c r="EL107" s="361"/>
      <c r="EM107" s="361"/>
      <c r="EN107" s="361"/>
      <c r="EO107" s="361"/>
      <c r="EP107" s="361"/>
      <c r="EQ107" s="361"/>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7">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6"/>
      <c r="CJ108" s="176"/>
      <c r="CK108" s="176"/>
      <c r="CL108" s="176"/>
      <c r="CM108" s="176"/>
      <c r="CN108" s="176"/>
      <c r="CO108" s="176"/>
      <c r="CP108" s="177"/>
      <c r="CQ108" s="177"/>
      <c r="CR108" s="177"/>
      <c r="CS108" s="177"/>
      <c r="CT108" s="177"/>
      <c r="CU108" s="177"/>
      <c r="CV108" s="177"/>
      <c r="CW108" s="168"/>
      <c r="CX108" s="169"/>
      <c r="CY108" s="169"/>
      <c r="CZ108" s="169"/>
      <c r="DA108" s="169"/>
      <c r="DB108" s="169"/>
      <c r="DC108" s="169"/>
      <c r="DD108" s="173"/>
      <c r="DE108" s="173"/>
      <c r="DF108" s="173"/>
      <c r="DG108" s="173"/>
      <c r="DH108" s="173"/>
      <c r="DI108" s="173"/>
      <c r="DJ108" s="173"/>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9"/>
      <c r="DT108" s="361"/>
      <c r="DU108" s="361"/>
      <c r="DV108" s="361"/>
      <c r="DW108" s="361"/>
      <c r="DX108" s="361"/>
      <c r="DY108" s="361"/>
      <c r="DZ108" s="361"/>
      <c r="EA108" s="361"/>
      <c r="EB108" s="361"/>
      <c r="EC108" s="361"/>
      <c r="ED108" s="361"/>
      <c r="EE108" s="361"/>
      <c r="EF108" s="361"/>
      <c r="EG108" s="361"/>
      <c r="EH108" s="361"/>
      <c r="EI108" s="361"/>
      <c r="EJ108" s="361"/>
      <c r="EK108" s="361"/>
      <c r="EL108" s="361"/>
      <c r="EM108" s="361"/>
      <c r="EN108" s="361"/>
      <c r="EO108" s="361"/>
      <c r="EP108" s="361"/>
      <c r="EQ108" s="361"/>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7">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4"/>
      <c r="CJ109" s="174"/>
      <c r="CK109" s="174"/>
      <c r="CL109" s="174"/>
      <c r="CM109" s="174"/>
      <c r="CN109" s="174"/>
      <c r="CO109" s="174"/>
      <c r="CP109" s="175"/>
      <c r="CQ109" s="175"/>
      <c r="CR109" s="175"/>
      <c r="CS109" s="175"/>
      <c r="CT109" s="175"/>
      <c r="CU109" s="175"/>
      <c r="CV109" s="175"/>
      <c r="CW109" s="166"/>
      <c r="CX109" s="167"/>
      <c r="CY109" s="167"/>
      <c r="CZ109" s="167"/>
      <c r="DA109" s="167"/>
      <c r="DB109" s="167"/>
      <c r="DC109" s="167"/>
      <c r="DD109" s="172"/>
      <c r="DE109" s="172"/>
      <c r="DF109" s="172"/>
      <c r="DG109" s="172"/>
      <c r="DH109" s="172"/>
      <c r="DI109" s="172"/>
      <c r="DJ109" s="172"/>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9"/>
      <c r="DT109" s="361"/>
      <c r="DU109" s="361"/>
      <c r="DV109" s="361"/>
      <c r="DW109" s="361"/>
      <c r="DX109" s="361"/>
      <c r="DY109" s="361"/>
      <c r="DZ109" s="361"/>
      <c r="EA109" s="361"/>
      <c r="EB109" s="361"/>
      <c r="EC109" s="361"/>
      <c r="ED109" s="361"/>
      <c r="EE109" s="361"/>
      <c r="EF109" s="361"/>
      <c r="EG109" s="361"/>
      <c r="EH109" s="361"/>
      <c r="EI109" s="361"/>
      <c r="EJ109" s="361"/>
      <c r="EK109" s="361"/>
      <c r="EL109" s="361"/>
      <c r="EM109" s="361"/>
      <c r="EN109" s="361"/>
      <c r="EO109" s="361"/>
      <c r="EP109" s="361"/>
      <c r="EQ109" s="361"/>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7">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6"/>
      <c r="CJ110" s="176"/>
      <c r="CK110" s="176"/>
      <c r="CL110" s="176"/>
      <c r="CM110" s="176"/>
      <c r="CN110" s="176"/>
      <c r="CO110" s="176"/>
      <c r="CP110" s="177"/>
      <c r="CQ110" s="177"/>
      <c r="CR110" s="177"/>
      <c r="CS110" s="177"/>
      <c r="CT110" s="177"/>
      <c r="CU110" s="177"/>
      <c r="CV110" s="177"/>
      <c r="CW110" s="168"/>
      <c r="CX110" s="169"/>
      <c r="CY110" s="169"/>
      <c r="CZ110" s="169"/>
      <c r="DA110" s="169"/>
      <c r="DB110" s="169"/>
      <c r="DC110" s="169"/>
      <c r="DD110" s="173"/>
      <c r="DE110" s="173"/>
      <c r="DF110" s="173"/>
      <c r="DG110" s="173"/>
      <c r="DH110" s="173"/>
      <c r="DI110" s="173"/>
      <c r="DJ110" s="173"/>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9"/>
      <c r="DT110" s="361"/>
      <c r="DU110" s="361"/>
      <c r="DV110" s="361"/>
      <c r="DW110" s="361"/>
      <c r="DX110" s="361"/>
      <c r="DY110" s="361"/>
      <c r="DZ110" s="361"/>
      <c r="EA110" s="361"/>
      <c r="EB110" s="361"/>
      <c r="EC110" s="361"/>
      <c r="ED110" s="361"/>
      <c r="EE110" s="361"/>
      <c r="EF110" s="361"/>
      <c r="EG110" s="361"/>
      <c r="EH110" s="361"/>
      <c r="EI110" s="361"/>
      <c r="EJ110" s="361"/>
      <c r="EK110" s="361"/>
      <c r="EL110" s="361"/>
      <c r="EM110" s="361"/>
      <c r="EN110" s="361"/>
      <c r="EO110" s="361"/>
      <c r="EP110" s="361"/>
      <c r="EQ110" s="361"/>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7">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4"/>
      <c r="CJ111" s="174"/>
      <c r="CK111" s="174"/>
      <c r="CL111" s="174"/>
      <c r="CM111" s="174"/>
      <c r="CN111" s="174"/>
      <c r="CO111" s="174"/>
      <c r="CP111" s="175"/>
      <c r="CQ111" s="175"/>
      <c r="CR111" s="175"/>
      <c r="CS111" s="175"/>
      <c r="CT111" s="175"/>
      <c r="CU111" s="175"/>
      <c r="CV111" s="175"/>
      <c r="CW111" s="166"/>
      <c r="CX111" s="167"/>
      <c r="CY111" s="167"/>
      <c r="CZ111" s="167"/>
      <c r="DA111" s="167"/>
      <c r="DB111" s="167"/>
      <c r="DC111" s="167"/>
      <c r="DD111" s="172"/>
      <c r="DE111" s="172"/>
      <c r="DF111" s="172"/>
      <c r="DG111" s="172"/>
      <c r="DH111" s="172"/>
      <c r="DI111" s="172"/>
      <c r="DJ111" s="172"/>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9"/>
      <c r="DT111" s="361"/>
      <c r="DU111" s="361"/>
      <c r="DV111" s="361"/>
      <c r="DW111" s="361"/>
      <c r="DX111" s="361"/>
      <c r="DY111" s="361"/>
      <c r="DZ111" s="361"/>
      <c r="EA111" s="361"/>
      <c r="EB111" s="361"/>
      <c r="EC111" s="361"/>
      <c r="ED111" s="361"/>
      <c r="EE111" s="361"/>
      <c r="EF111" s="361"/>
      <c r="EG111" s="361"/>
      <c r="EH111" s="361"/>
      <c r="EI111" s="361"/>
      <c r="EJ111" s="361"/>
      <c r="EK111" s="361"/>
      <c r="EL111" s="361"/>
      <c r="EM111" s="361"/>
      <c r="EN111" s="361"/>
      <c r="EO111" s="361"/>
      <c r="EP111" s="361"/>
      <c r="EQ111" s="361"/>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7">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6"/>
      <c r="CJ112" s="176"/>
      <c r="CK112" s="176"/>
      <c r="CL112" s="176"/>
      <c r="CM112" s="176"/>
      <c r="CN112" s="176"/>
      <c r="CO112" s="176"/>
      <c r="CP112" s="177"/>
      <c r="CQ112" s="177"/>
      <c r="CR112" s="177"/>
      <c r="CS112" s="177"/>
      <c r="CT112" s="177"/>
      <c r="CU112" s="177"/>
      <c r="CV112" s="177"/>
      <c r="CW112" s="168"/>
      <c r="CX112" s="169"/>
      <c r="CY112" s="169"/>
      <c r="CZ112" s="169"/>
      <c r="DA112" s="169"/>
      <c r="DB112" s="169"/>
      <c r="DC112" s="169"/>
      <c r="DD112" s="173"/>
      <c r="DE112" s="173"/>
      <c r="DF112" s="173"/>
      <c r="DG112" s="173"/>
      <c r="DH112" s="173"/>
      <c r="DI112" s="173"/>
      <c r="DJ112" s="173"/>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9"/>
      <c r="DT112" s="361"/>
      <c r="DU112" s="361"/>
      <c r="DV112" s="361"/>
      <c r="DW112" s="361"/>
      <c r="DX112" s="361"/>
      <c r="DY112" s="361"/>
      <c r="DZ112" s="361"/>
      <c r="EA112" s="361"/>
      <c r="EB112" s="361"/>
      <c r="EC112" s="361"/>
      <c r="ED112" s="361"/>
      <c r="EE112" s="361"/>
      <c r="EF112" s="361"/>
      <c r="EG112" s="361"/>
      <c r="EH112" s="361"/>
      <c r="EI112" s="361"/>
      <c r="EJ112" s="361"/>
      <c r="EK112" s="361"/>
      <c r="EL112" s="361"/>
      <c r="EM112" s="361"/>
      <c r="EN112" s="361"/>
      <c r="EO112" s="361"/>
      <c r="EP112" s="361"/>
      <c r="EQ112" s="361"/>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7">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4"/>
      <c r="CJ113" s="174"/>
      <c r="CK113" s="174"/>
      <c r="CL113" s="174"/>
      <c r="CM113" s="174"/>
      <c r="CN113" s="174"/>
      <c r="CO113" s="174"/>
      <c r="CP113" s="175"/>
      <c r="CQ113" s="175"/>
      <c r="CR113" s="175"/>
      <c r="CS113" s="175"/>
      <c r="CT113" s="175"/>
      <c r="CU113" s="175"/>
      <c r="CV113" s="175"/>
      <c r="CW113" s="166"/>
      <c r="CX113" s="167"/>
      <c r="CY113" s="167"/>
      <c r="CZ113" s="167"/>
      <c r="DA113" s="167"/>
      <c r="DB113" s="167"/>
      <c r="DC113" s="167"/>
      <c r="DD113" s="172"/>
      <c r="DE113" s="172"/>
      <c r="DF113" s="172"/>
      <c r="DG113" s="172"/>
      <c r="DH113" s="172"/>
      <c r="DI113" s="172"/>
      <c r="DJ113" s="172"/>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9"/>
      <c r="DT113" s="361"/>
      <c r="DU113" s="361"/>
      <c r="DV113" s="361"/>
      <c r="DW113" s="361"/>
      <c r="DX113" s="361"/>
      <c r="DY113" s="361"/>
      <c r="DZ113" s="361"/>
      <c r="EA113" s="361"/>
      <c r="EB113" s="361"/>
      <c r="EC113" s="361"/>
      <c r="ED113" s="361"/>
      <c r="EE113" s="361"/>
      <c r="EF113" s="361"/>
      <c r="EG113" s="361"/>
      <c r="EH113" s="361"/>
      <c r="EI113" s="361"/>
      <c r="EJ113" s="361"/>
      <c r="EK113" s="361"/>
      <c r="EL113" s="361"/>
      <c r="EM113" s="361"/>
      <c r="EN113" s="361"/>
      <c r="EO113" s="361"/>
      <c r="EP113" s="361"/>
      <c r="EQ113" s="361"/>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7">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6">
        <v>0.25</v>
      </c>
      <c r="CD114" s="99">
        <v>0.5</v>
      </c>
      <c r="CE114" s="99">
        <f t="shared" si="94"/>
        <v>1</v>
      </c>
      <c r="CF114" s="99">
        <f t="shared" si="94"/>
        <v>1</v>
      </c>
      <c r="CG114" s="99">
        <f t="shared" si="94"/>
        <v>1</v>
      </c>
      <c r="CH114" s="99">
        <f t="shared" si="94"/>
        <v>1</v>
      </c>
      <c r="CI114" s="176"/>
      <c r="CJ114" s="176"/>
      <c r="CK114" s="176"/>
      <c r="CL114" s="176"/>
      <c r="CM114" s="176"/>
      <c r="CN114" s="176"/>
      <c r="CO114" s="176"/>
      <c r="CP114" s="177"/>
      <c r="CQ114" s="177"/>
      <c r="CR114" s="177"/>
      <c r="CS114" s="177"/>
      <c r="CT114" s="177"/>
      <c r="CU114" s="177"/>
      <c r="CV114" s="177"/>
      <c r="CW114" s="168"/>
      <c r="CX114" s="169"/>
      <c r="CY114" s="169"/>
      <c r="CZ114" s="169"/>
      <c r="DA114" s="169"/>
      <c r="DB114" s="169"/>
      <c r="DC114" s="169"/>
      <c r="DD114" s="173"/>
      <c r="DE114" s="173"/>
      <c r="DF114" s="173"/>
      <c r="DG114" s="173"/>
      <c r="DH114" s="173"/>
      <c r="DI114" s="173"/>
      <c r="DJ114" s="173"/>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9"/>
      <c r="DT114" s="361"/>
      <c r="DU114" s="361"/>
      <c r="DV114" s="361"/>
      <c r="DW114" s="361"/>
      <c r="DX114" s="361"/>
      <c r="DY114" s="361"/>
      <c r="DZ114" s="361"/>
      <c r="EA114" s="361"/>
      <c r="EB114" s="361"/>
      <c r="EC114" s="361"/>
      <c r="ED114" s="361"/>
      <c r="EE114" s="361"/>
      <c r="EF114" s="361"/>
      <c r="EG114" s="361"/>
      <c r="EH114" s="361"/>
      <c r="EI114" s="361"/>
      <c r="EJ114" s="361"/>
      <c r="EK114" s="361"/>
      <c r="EL114" s="361"/>
      <c r="EM114" s="361"/>
      <c r="EN114" s="361"/>
      <c r="EO114" s="361"/>
      <c r="EP114" s="361"/>
      <c r="EQ114" s="361"/>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7">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4"/>
      <c r="CJ115" s="174"/>
      <c r="CK115" s="174"/>
      <c r="CL115" s="174"/>
      <c r="CM115" s="174"/>
      <c r="CN115" s="174"/>
      <c r="CO115" s="174"/>
      <c r="CP115" s="175"/>
      <c r="CQ115" s="175"/>
      <c r="CR115" s="175"/>
      <c r="CS115" s="175"/>
      <c r="CT115" s="175"/>
      <c r="CU115" s="175"/>
      <c r="CV115" s="175"/>
      <c r="CW115" s="166"/>
      <c r="CX115" s="167"/>
      <c r="CY115" s="167"/>
      <c r="CZ115" s="167"/>
      <c r="DA115" s="167"/>
      <c r="DB115" s="167"/>
      <c r="DC115" s="167"/>
      <c r="DD115" s="172"/>
      <c r="DE115" s="172"/>
      <c r="DF115" s="172"/>
      <c r="DG115" s="172"/>
      <c r="DH115" s="172"/>
      <c r="DI115" s="172"/>
      <c r="DJ115" s="172"/>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9"/>
      <c r="DT115" s="361"/>
      <c r="DU115" s="361"/>
      <c r="DV115" s="361"/>
      <c r="DW115" s="361"/>
      <c r="DX115" s="361"/>
      <c r="DY115" s="361"/>
      <c r="DZ115" s="361"/>
      <c r="EA115" s="361"/>
      <c r="EB115" s="361"/>
      <c r="EC115" s="361"/>
      <c r="ED115" s="361"/>
      <c r="EE115" s="361"/>
      <c r="EF115" s="361"/>
      <c r="EG115" s="361"/>
      <c r="EH115" s="361"/>
      <c r="EI115" s="361"/>
      <c r="EJ115" s="361"/>
      <c r="EK115" s="361"/>
      <c r="EL115" s="361"/>
      <c r="EM115" s="361"/>
      <c r="EN115" s="361"/>
      <c r="EO115" s="361"/>
      <c r="EP115" s="361"/>
      <c r="EQ115" s="361"/>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7">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6"/>
      <c r="CJ116" s="176"/>
      <c r="CK116" s="176"/>
      <c r="CL116" s="176"/>
      <c r="CM116" s="176"/>
      <c r="CN116" s="176"/>
      <c r="CO116" s="176"/>
      <c r="CP116" s="177"/>
      <c r="CQ116" s="177"/>
      <c r="CR116" s="177"/>
      <c r="CS116" s="177"/>
      <c r="CT116" s="177"/>
      <c r="CU116" s="177"/>
      <c r="CV116" s="177"/>
      <c r="CW116" s="168"/>
      <c r="CX116" s="169"/>
      <c r="CY116" s="169"/>
      <c r="CZ116" s="169"/>
      <c r="DA116" s="169"/>
      <c r="DB116" s="169"/>
      <c r="DC116" s="169"/>
      <c r="DD116" s="173"/>
      <c r="DE116" s="173"/>
      <c r="DF116" s="173"/>
      <c r="DG116" s="173"/>
      <c r="DH116" s="173"/>
      <c r="DI116" s="173"/>
      <c r="DJ116" s="173"/>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9"/>
      <c r="DT116" s="361"/>
      <c r="DU116" s="361"/>
      <c r="DV116" s="361"/>
      <c r="DW116" s="361"/>
      <c r="DX116" s="361"/>
      <c r="DY116" s="361"/>
      <c r="DZ116" s="361"/>
      <c r="EA116" s="361"/>
      <c r="EB116" s="361"/>
      <c r="EC116" s="361"/>
      <c r="ED116" s="361"/>
      <c r="EE116" s="361"/>
      <c r="EF116" s="361"/>
      <c r="EG116" s="361"/>
      <c r="EH116" s="361"/>
      <c r="EI116" s="361"/>
      <c r="EJ116" s="361"/>
      <c r="EK116" s="361"/>
      <c r="EL116" s="361"/>
      <c r="EM116" s="361"/>
      <c r="EN116" s="361"/>
      <c r="EO116" s="361"/>
      <c r="EP116" s="361"/>
      <c r="EQ116" s="361"/>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7">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c r="CI117" s="174"/>
      <c r="CJ117" s="174"/>
      <c r="CK117" s="174"/>
      <c r="CL117" s="174"/>
      <c r="CM117" s="174"/>
      <c r="CN117" s="174"/>
      <c r="CO117" s="174"/>
      <c r="CP117" s="175"/>
      <c r="CQ117" s="175"/>
      <c r="CR117" s="175"/>
      <c r="CS117" s="175"/>
      <c r="CT117" s="175"/>
      <c r="CU117" s="175"/>
      <c r="CV117" s="175"/>
      <c r="CW117" s="166"/>
      <c r="CX117" s="167"/>
      <c r="CY117" s="167"/>
      <c r="CZ117" s="167"/>
      <c r="DA117" s="167"/>
      <c r="DB117" s="167"/>
      <c r="DC117" s="167"/>
      <c r="DD117" s="172"/>
      <c r="DE117" s="172"/>
      <c r="DF117" s="172"/>
      <c r="DG117" s="172"/>
      <c r="DH117" s="172"/>
      <c r="DI117" s="172"/>
      <c r="DJ117" s="172"/>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9"/>
      <c r="DT117" s="361"/>
      <c r="DU117" s="361"/>
      <c r="DV117" s="361"/>
      <c r="DW117" s="361"/>
      <c r="DX117" s="361"/>
      <c r="DY117" s="361"/>
      <c r="DZ117" s="361"/>
      <c r="EA117" s="361"/>
      <c r="EB117" s="361"/>
      <c r="EC117" s="361"/>
      <c r="ED117" s="361"/>
      <c r="EE117" s="361"/>
      <c r="EF117" s="361"/>
      <c r="EG117" s="361"/>
      <c r="EH117" s="361"/>
      <c r="EI117" s="361"/>
      <c r="EJ117" s="361"/>
      <c r="EK117" s="361"/>
      <c r="EL117" s="361"/>
      <c r="EM117" s="361"/>
      <c r="EN117" s="361"/>
      <c r="EO117" s="361"/>
      <c r="EP117" s="361"/>
      <c r="EQ117" s="361"/>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7">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6"/>
      <c r="CJ118" s="176"/>
      <c r="CK118" s="176"/>
      <c r="CL118" s="176"/>
      <c r="CM118" s="176"/>
      <c r="CN118" s="176"/>
      <c r="CO118" s="176"/>
      <c r="CP118" s="177"/>
      <c r="CQ118" s="177"/>
      <c r="CR118" s="177"/>
      <c r="CS118" s="177"/>
      <c r="CT118" s="177"/>
      <c r="CU118" s="177"/>
      <c r="CV118" s="177"/>
      <c r="CW118" s="168"/>
      <c r="CX118" s="169"/>
      <c r="CY118" s="169"/>
      <c r="CZ118" s="169"/>
      <c r="DA118" s="169"/>
      <c r="DB118" s="169"/>
      <c r="DC118" s="169"/>
      <c r="DD118" s="173"/>
      <c r="DE118" s="173"/>
      <c r="DF118" s="173"/>
      <c r="DG118" s="173"/>
      <c r="DH118" s="173"/>
      <c r="DI118" s="173"/>
      <c r="DJ118" s="173"/>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9"/>
      <c r="DT118" s="361"/>
      <c r="DU118" s="361"/>
      <c r="DV118" s="361"/>
      <c r="DW118" s="361"/>
      <c r="DX118" s="361"/>
      <c r="DY118" s="361"/>
      <c r="DZ118" s="361"/>
      <c r="EA118" s="361"/>
      <c r="EB118" s="361"/>
      <c r="EC118" s="361"/>
      <c r="ED118" s="361"/>
      <c r="EE118" s="361"/>
      <c r="EF118" s="361"/>
      <c r="EG118" s="361"/>
      <c r="EH118" s="361"/>
      <c r="EI118" s="361"/>
      <c r="EJ118" s="361"/>
      <c r="EK118" s="361"/>
      <c r="EL118" s="361"/>
      <c r="EM118" s="361"/>
      <c r="EN118" s="361"/>
      <c r="EO118" s="361"/>
      <c r="EP118" s="361"/>
      <c r="EQ118" s="361"/>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7">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4"/>
      <c r="CJ119" s="174"/>
      <c r="CK119" s="174"/>
      <c r="CL119" s="174"/>
      <c r="CM119" s="174"/>
      <c r="CN119" s="174"/>
      <c r="CO119" s="174"/>
      <c r="CP119" s="175"/>
      <c r="CQ119" s="175"/>
      <c r="CR119" s="175"/>
      <c r="CS119" s="175"/>
      <c r="CT119" s="175"/>
      <c r="CU119" s="175"/>
      <c r="CV119" s="175"/>
      <c r="CW119" s="166"/>
      <c r="CX119" s="167"/>
      <c r="CY119" s="167"/>
      <c r="CZ119" s="167"/>
      <c r="DA119" s="167"/>
      <c r="DB119" s="167"/>
      <c r="DC119" s="167"/>
      <c r="DD119" s="172"/>
      <c r="DE119" s="172"/>
      <c r="DF119" s="172"/>
      <c r="DG119" s="172"/>
      <c r="DH119" s="172"/>
      <c r="DI119" s="172"/>
      <c r="DJ119" s="172"/>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9"/>
      <c r="DT119" s="361"/>
      <c r="DU119" s="361"/>
      <c r="DV119" s="361"/>
      <c r="DW119" s="361"/>
      <c r="DX119" s="361"/>
      <c r="DY119" s="361"/>
      <c r="DZ119" s="361"/>
      <c r="EA119" s="361"/>
      <c r="EB119" s="361"/>
      <c r="EC119" s="361"/>
      <c r="ED119" s="361"/>
      <c r="EE119" s="361"/>
      <c r="EF119" s="361"/>
      <c r="EG119" s="361"/>
      <c r="EH119" s="361"/>
      <c r="EI119" s="361"/>
      <c r="EJ119" s="361"/>
      <c r="EK119" s="361"/>
      <c r="EL119" s="361"/>
      <c r="EM119" s="361"/>
      <c r="EN119" s="361"/>
      <c r="EO119" s="361"/>
      <c r="EP119" s="361"/>
      <c r="EQ119" s="361"/>
    </row>
    <row r="120" spans="1:147" x14ac:dyDescent="0.35">
      <c r="A120" s="5" t="s">
        <v>961</v>
      </c>
      <c r="B120" s="5" t="s">
        <v>740</v>
      </c>
      <c r="C120" s="5" t="s">
        <v>655</v>
      </c>
      <c r="D120" s="5" t="s">
        <v>741</v>
      </c>
      <c r="E120" s="5" t="s">
        <v>376</v>
      </c>
      <c r="F120" s="328" t="s">
        <v>499</v>
      </c>
      <c r="G120" s="5" t="s">
        <v>962</v>
      </c>
      <c r="H120" s="47" t="s">
        <v>659</v>
      </c>
      <c r="I120" s="330">
        <v>0</v>
      </c>
      <c r="J120" s="330">
        <v>0</v>
      </c>
      <c r="K120" s="330">
        <v>0</v>
      </c>
      <c r="L120" s="330">
        <v>0</v>
      </c>
      <c r="M120" s="330">
        <v>0</v>
      </c>
      <c r="N120" s="330">
        <v>0</v>
      </c>
      <c r="O120" s="330">
        <v>0</v>
      </c>
      <c r="P120" s="331"/>
      <c r="Q120" s="330">
        <v>0</v>
      </c>
      <c r="R120" s="330">
        <v>0</v>
      </c>
      <c r="S120" s="330">
        <v>0</v>
      </c>
      <c r="T120" s="330">
        <v>0</v>
      </c>
      <c r="U120" s="330">
        <v>0</v>
      </c>
      <c r="V120" s="330">
        <v>0</v>
      </c>
      <c r="W120" s="330">
        <v>0</v>
      </c>
      <c r="X120" s="330">
        <v>0</v>
      </c>
      <c r="Y120" s="330">
        <v>0</v>
      </c>
      <c r="Z120" s="330">
        <v>0</v>
      </c>
      <c r="AA120" s="330">
        <v>0</v>
      </c>
      <c r="AB120" s="330">
        <v>0</v>
      </c>
      <c r="AC120" s="330">
        <v>0</v>
      </c>
      <c r="AD120" s="330">
        <v>0</v>
      </c>
      <c r="AE120" s="187">
        <v>0.08</v>
      </c>
      <c r="AF120" s="331">
        <v>0</v>
      </c>
      <c r="AG120" s="331">
        <v>30</v>
      </c>
      <c r="AH120" s="331">
        <v>30</v>
      </c>
      <c r="AI120" s="332">
        <v>1</v>
      </c>
      <c r="AJ120" s="332" t="s">
        <v>660</v>
      </c>
      <c r="AK120" s="332" t="s">
        <v>745</v>
      </c>
      <c r="AL120" s="332"/>
      <c r="AM120" s="333"/>
      <c r="AN120" s="333"/>
      <c r="AO120" s="333"/>
      <c r="AP120" s="333"/>
      <c r="AQ120" s="333"/>
      <c r="AR120" s="333"/>
      <c r="AS120" s="334"/>
      <c r="AT120" s="334"/>
      <c r="AU120" s="334"/>
      <c r="AV120" s="335"/>
      <c r="AW120" s="335"/>
      <c r="AX120" s="335"/>
      <c r="AY120" s="336" t="s">
        <v>662</v>
      </c>
      <c r="AZ120" s="336"/>
      <c r="BA120" s="337"/>
      <c r="BB120" s="338"/>
      <c r="BC120" s="338"/>
      <c r="BD120" s="338"/>
      <c r="BE120" s="338"/>
      <c r="BF120" s="338"/>
      <c r="BG120" s="338"/>
      <c r="BH120" s="339"/>
      <c r="BI120" s="339"/>
      <c r="BJ120" s="339"/>
      <c r="BK120" s="339"/>
      <c r="BL120" s="340"/>
      <c r="BM120" s="341"/>
      <c r="BN120" s="342">
        <v>0</v>
      </c>
      <c r="BO120" s="331"/>
      <c r="BP120" s="331"/>
      <c r="BQ120" s="331"/>
      <c r="BR120" s="331"/>
      <c r="BS120" s="331"/>
      <c r="BT120" s="331"/>
      <c r="BU120" s="336">
        <v>0</v>
      </c>
      <c r="BV120" s="336"/>
      <c r="BW120" s="336"/>
      <c r="BX120" s="336"/>
      <c r="BY120" s="336"/>
      <c r="BZ120" s="336"/>
      <c r="CA120" s="336"/>
      <c r="CB120" s="343">
        <v>1000</v>
      </c>
      <c r="CC120" s="343">
        <v>1000</v>
      </c>
      <c r="CD120" s="343">
        <v>1000</v>
      </c>
      <c r="CE120" s="343">
        <v>1000</v>
      </c>
      <c r="CF120" s="343">
        <v>1000</v>
      </c>
      <c r="CG120" s="343">
        <v>1000</v>
      </c>
      <c r="CH120" s="343">
        <v>1000</v>
      </c>
      <c r="CI120" s="336"/>
      <c r="CJ120" s="336"/>
      <c r="CK120" s="336"/>
      <c r="CL120" s="336"/>
      <c r="CM120" s="336"/>
      <c r="CN120" s="336"/>
      <c r="CO120" s="336"/>
      <c r="CP120" s="344"/>
      <c r="CQ120" s="344"/>
      <c r="CR120" s="344"/>
      <c r="CS120" s="344"/>
      <c r="CT120" s="344"/>
      <c r="CU120" s="344"/>
      <c r="CV120" s="344"/>
      <c r="CW120" s="345"/>
      <c r="CX120" s="346"/>
      <c r="CY120" s="346"/>
      <c r="CZ120" s="346"/>
      <c r="DA120" s="346"/>
      <c r="DB120" s="346"/>
      <c r="DC120" s="346"/>
      <c r="DD120" s="346"/>
      <c r="DE120" s="346"/>
      <c r="DF120" s="346"/>
      <c r="DG120" s="346"/>
      <c r="DH120" s="346"/>
      <c r="DI120" s="346"/>
      <c r="DJ120" s="346"/>
      <c r="DK120" s="290" t="s">
        <v>452</v>
      </c>
      <c r="DL120" s="345">
        <v>0</v>
      </c>
      <c r="DM120" s="345">
        <v>0</v>
      </c>
      <c r="DN120" s="345">
        <v>0</v>
      </c>
      <c r="DO120" s="345">
        <v>0</v>
      </c>
      <c r="DP120" s="345">
        <v>0</v>
      </c>
      <c r="DQ120" s="345">
        <v>0</v>
      </c>
      <c r="DR120" s="345">
        <v>0</v>
      </c>
      <c r="DS120" s="347"/>
      <c r="DT120" s="361"/>
      <c r="DU120" s="361"/>
      <c r="DV120" s="361"/>
      <c r="DW120" s="361"/>
      <c r="DX120" s="361"/>
      <c r="DY120" s="361"/>
      <c r="DZ120" s="361"/>
      <c r="EA120" s="361"/>
      <c r="EB120" s="361"/>
      <c r="EC120" s="361"/>
      <c r="ED120" s="361"/>
      <c r="EE120" s="361"/>
      <c r="EF120" s="361"/>
      <c r="EG120" s="361"/>
      <c r="EH120" s="361"/>
      <c r="EI120" s="361"/>
      <c r="EJ120" s="361"/>
      <c r="EK120" s="361"/>
      <c r="EL120" s="361"/>
      <c r="EM120" s="361"/>
      <c r="EN120" s="361"/>
      <c r="EO120" s="361"/>
      <c r="EP120" s="361"/>
      <c r="EQ120" s="361"/>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7">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6"/>
      <c r="CJ121" s="176"/>
      <c r="CK121" s="176"/>
      <c r="CL121" s="176"/>
      <c r="CM121" s="176"/>
      <c r="CN121" s="176"/>
      <c r="CO121" s="176"/>
      <c r="CP121" s="177"/>
      <c r="CQ121" s="177"/>
      <c r="CR121" s="177"/>
      <c r="CS121" s="177"/>
      <c r="CT121" s="177"/>
      <c r="CU121" s="177"/>
      <c r="CV121" s="177"/>
      <c r="CW121" s="168"/>
      <c r="CX121" s="169"/>
      <c r="CY121" s="169"/>
      <c r="CZ121" s="169"/>
      <c r="DA121" s="169"/>
      <c r="DB121" s="169"/>
      <c r="DC121" s="169"/>
      <c r="DD121" s="173"/>
      <c r="DE121" s="173"/>
      <c r="DF121" s="173"/>
      <c r="DG121" s="173"/>
      <c r="DH121" s="173"/>
      <c r="DI121" s="173"/>
      <c r="DJ121" s="173"/>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9"/>
      <c r="DT121" s="361"/>
      <c r="DU121" s="361"/>
      <c r="DV121" s="361"/>
      <c r="DW121" s="361"/>
      <c r="DX121" s="361"/>
      <c r="DY121" s="361"/>
      <c r="DZ121" s="361"/>
      <c r="EA121" s="361"/>
      <c r="EB121" s="361"/>
      <c r="EC121" s="361"/>
      <c r="ED121" s="361"/>
      <c r="EE121" s="361"/>
      <c r="EF121" s="361"/>
      <c r="EG121" s="361"/>
      <c r="EH121" s="361"/>
      <c r="EI121" s="361"/>
      <c r="EJ121" s="361"/>
      <c r="EK121" s="361"/>
      <c r="EL121" s="361"/>
      <c r="EM121" s="361"/>
      <c r="EN121" s="361"/>
      <c r="EO121" s="361"/>
      <c r="EP121" s="361"/>
      <c r="EQ121" s="361"/>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7">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4"/>
      <c r="CJ122" s="174"/>
      <c r="CK122" s="174"/>
      <c r="CL122" s="174"/>
      <c r="CM122" s="174"/>
      <c r="CN122" s="174"/>
      <c r="CO122" s="174"/>
      <c r="CP122" s="175"/>
      <c r="CQ122" s="175"/>
      <c r="CR122" s="175"/>
      <c r="CS122" s="175"/>
      <c r="CT122" s="175"/>
      <c r="CU122" s="175"/>
      <c r="CV122" s="175"/>
      <c r="CW122" s="166"/>
      <c r="CX122" s="167"/>
      <c r="CY122" s="167"/>
      <c r="CZ122" s="167"/>
      <c r="DA122" s="167"/>
      <c r="DB122" s="167"/>
      <c r="DC122" s="167"/>
      <c r="DD122" s="172"/>
      <c r="DE122" s="172"/>
      <c r="DF122" s="172"/>
      <c r="DG122" s="172"/>
      <c r="DH122" s="172"/>
      <c r="DI122" s="172"/>
      <c r="DJ122" s="172"/>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9"/>
      <c r="DT122" s="361"/>
      <c r="DU122" s="361"/>
      <c r="DV122" s="361"/>
      <c r="DW122" s="361"/>
      <c r="DX122" s="361"/>
      <c r="DY122" s="361"/>
      <c r="DZ122" s="361"/>
      <c r="EA122" s="361"/>
      <c r="EB122" s="361"/>
      <c r="EC122" s="361"/>
      <c r="ED122" s="361"/>
      <c r="EE122" s="361"/>
      <c r="EF122" s="361"/>
      <c r="EG122" s="361"/>
      <c r="EH122" s="361"/>
      <c r="EI122" s="361"/>
      <c r="EJ122" s="361"/>
      <c r="EK122" s="361"/>
      <c r="EL122" s="361"/>
      <c r="EM122" s="361"/>
      <c r="EN122" s="361"/>
      <c r="EO122" s="361"/>
      <c r="EP122" s="361"/>
      <c r="EQ122" s="361"/>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7">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6"/>
      <c r="CJ123" s="176"/>
      <c r="CK123" s="176"/>
      <c r="CL123" s="176"/>
      <c r="CM123" s="176"/>
      <c r="CN123" s="176"/>
      <c r="CO123" s="176"/>
      <c r="CP123" s="177"/>
      <c r="CQ123" s="177"/>
      <c r="CR123" s="177"/>
      <c r="CS123" s="177"/>
      <c r="CT123" s="177"/>
      <c r="CU123" s="177"/>
      <c r="CV123" s="177"/>
      <c r="CW123" s="168"/>
      <c r="CX123" s="169"/>
      <c r="CY123" s="169"/>
      <c r="CZ123" s="169"/>
      <c r="DA123" s="169"/>
      <c r="DB123" s="169"/>
      <c r="DC123" s="169"/>
      <c r="DD123" s="173"/>
      <c r="DE123" s="173"/>
      <c r="DF123" s="173"/>
      <c r="DG123" s="173"/>
      <c r="DH123" s="173"/>
      <c r="DI123" s="173"/>
      <c r="DJ123" s="173"/>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9"/>
      <c r="DT123" s="361"/>
      <c r="DU123" s="361"/>
      <c r="DV123" s="361"/>
      <c r="DW123" s="361"/>
      <c r="DX123" s="361"/>
      <c r="DY123" s="361"/>
      <c r="DZ123" s="361"/>
      <c r="EA123" s="361"/>
      <c r="EB123" s="361"/>
      <c r="EC123" s="361"/>
      <c r="ED123" s="361"/>
      <c r="EE123" s="361"/>
      <c r="EF123" s="361"/>
      <c r="EG123" s="361"/>
      <c r="EH123" s="361"/>
      <c r="EI123" s="361"/>
      <c r="EJ123" s="361"/>
      <c r="EK123" s="361"/>
      <c r="EL123" s="361"/>
      <c r="EM123" s="361"/>
      <c r="EN123" s="361"/>
      <c r="EO123" s="361"/>
      <c r="EP123" s="361"/>
      <c r="EQ123" s="361"/>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7">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4"/>
      <c r="CJ124" s="174"/>
      <c r="CK124" s="174"/>
      <c r="CL124" s="174"/>
      <c r="CM124" s="174"/>
      <c r="CN124" s="174"/>
      <c r="CO124" s="174"/>
      <c r="CP124" s="175"/>
      <c r="CQ124" s="175"/>
      <c r="CR124" s="175"/>
      <c r="CS124" s="175"/>
      <c r="CT124" s="175"/>
      <c r="CU124" s="175"/>
      <c r="CV124" s="175"/>
      <c r="CW124" s="166"/>
      <c r="CX124" s="167"/>
      <c r="CY124" s="167"/>
      <c r="CZ124" s="167"/>
      <c r="DA124" s="167"/>
      <c r="DB124" s="167"/>
      <c r="DC124" s="167"/>
      <c r="DD124" s="172"/>
      <c r="DE124" s="172"/>
      <c r="DF124" s="172"/>
      <c r="DG124" s="172"/>
      <c r="DH124" s="172"/>
      <c r="DI124" s="172"/>
      <c r="DJ124" s="172"/>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9"/>
      <c r="DT124" s="361"/>
      <c r="DU124" s="361"/>
      <c r="DV124" s="361"/>
      <c r="DW124" s="361"/>
      <c r="DX124" s="361"/>
      <c r="DY124" s="361"/>
      <c r="DZ124" s="361"/>
      <c r="EA124" s="361"/>
      <c r="EB124" s="361"/>
      <c r="EC124" s="361"/>
      <c r="ED124" s="361"/>
      <c r="EE124" s="361"/>
      <c r="EF124" s="361"/>
      <c r="EG124" s="361"/>
      <c r="EH124" s="361"/>
      <c r="EI124" s="361"/>
      <c r="EJ124" s="361"/>
      <c r="EK124" s="361"/>
      <c r="EL124" s="361"/>
      <c r="EM124" s="361"/>
      <c r="EN124" s="361"/>
      <c r="EO124" s="361"/>
      <c r="EP124" s="361"/>
      <c r="EQ124" s="361"/>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7">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5"/>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6"/>
      <c r="CJ125" s="176"/>
      <c r="CK125" s="176"/>
      <c r="CL125" s="176"/>
      <c r="CM125" s="176"/>
      <c r="CN125" s="176"/>
      <c r="CO125" s="176"/>
      <c r="CP125" s="177"/>
      <c r="CQ125" s="177"/>
      <c r="CR125" s="177"/>
      <c r="CS125" s="177"/>
      <c r="CT125" s="177"/>
      <c r="CU125" s="177"/>
      <c r="CV125" s="177"/>
      <c r="CW125" s="168"/>
      <c r="CX125" s="169"/>
      <c r="CY125" s="169"/>
      <c r="CZ125" s="169"/>
      <c r="DA125" s="169"/>
      <c r="DB125" s="169"/>
      <c r="DC125" s="169"/>
      <c r="DD125" s="173"/>
      <c r="DE125" s="173"/>
      <c r="DF125" s="173"/>
      <c r="DG125" s="173"/>
      <c r="DH125" s="173"/>
      <c r="DI125" s="173"/>
      <c r="DJ125" s="173"/>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9"/>
      <c r="DT125" s="361"/>
      <c r="DU125" s="361"/>
      <c r="DV125" s="361"/>
      <c r="DW125" s="361"/>
      <c r="DX125" s="361"/>
      <c r="DY125" s="361"/>
      <c r="DZ125" s="361"/>
      <c r="EA125" s="361"/>
      <c r="EB125" s="361"/>
      <c r="EC125" s="361"/>
      <c r="ED125" s="361"/>
      <c r="EE125" s="361"/>
      <c r="EF125" s="361"/>
      <c r="EG125" s="361"/>
      <c r="EH125" s="361"/>
      <c r="EI125" s="361"/>
      <c r="EJ125" s="361"/>
      <c r="EK125" s="361"/>
      <c r="EL125" s="361"/>
      <c r="EM125" s="361"/>
      <c r="EN125" s="361"/>
      <c r="EO125" s="361"/>
      <c r="EP125" s="361"/>
      <c r="EQ125" s="361"/>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7">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4"/>
      <c r="CJ126" s="174"/>
      <c r="CK126" s="174"/>
      <c r="CL126" s="174"/>
      <c r="CM126" s="174"/>
      <c r="CN126" s="174"/>
      <c r="CO126" s="174"/>
      <c r="CP126" s="175"/>
      <c r="CQ126" s="175"/>
      <c r="CR126" s="175"/>
      <c r="CS126" s="175"/>
      <c r="CT126" s="175"/>
      <c r="CU126" s="175"/>
      <c r="CV126" s="175"/>
      <c r="CW126" s="166"/>
      <c r="CX126" s="167"/>
      <c r="CY126" s="167"/>
      <c r="CZ126" s="167"/>
      <c r="DA126" s="167"/>
      <c r="DB126" s="167"/>
      <c r="DC126" s="167"/>
      <c r="DD126" s="172"/>
      <c r="DE126" s="172"/>
      <c r="DF126" s="172"/>
      <c r="DG126" s="172"/>
      <c r="DH126" s="172"/>
      <c r="DI126" s="172"/>
      <c r="DJ126" s="172"/>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9"/>
      <c r="DT126" s="361"/>
      <c r="DU126" s="361"/>
      <c r="DV126" s="361"/>
      <c r="DW126" s="361"/>
      <c r="DX126" s="361"/>
      <c r="DY126" s="361"/>
      <c r="DZ126" s="361"/>
      <c r="EA126" s="361"/>
      <c r="EB126" s="361"/>
      <c r="EC126" s="361"/>
      <c r="ED126" s="361"/>
      <c r="EE126" s="361"/>
      <c r="EF126" s="361"/>
      <c r="EG126" s="361"/>
      <c r="EH126" s="361"/>
      <c r="EI126" s="361"/>
      <c r="EJ126" s="361"/>
      <c r="EK126" s="361"/>
      <c r="EL126" s="361"/>
      <c r="EM126" s="361"/>
      <c r="EN126" s="361"/>
      <c r="EO126" s="361"/>
      <c r="EP126" s="361"/>
      <c r="EQ126" s="361"/>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7">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5"/>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6">
        <v>5</v>
      </c>
      <c r="CD127" s="99">
        <v>1.1000000000000001</v>
      </c>
      <c r="CE127" s="99">
        <v>1.1000000000000001</v>
      </c>
      <c r="CF127" s="99">
        <v>1.1000000000000001</v>
      </c>
      <c r="CG127" s="99">
        <v>1.1000000000000001</v>
      </c>
      <c r="CH127" s="99">
        <v>1.1000000000000001</v>
      </c>
      <c r="CI127" s="176"/>
      <c r="CJ127" s="176"/>
      <c r="CK127" s="176"/>
      <c r="CL127" s="176"/>
      <c r="CM127" s="176"/>
      <c r="CN127" s="176"/>
      <c r="CO127" s="176"/>
      <c r="CP127" s="177"/>
      <c r="CQ127" s="177"/>
      <c r="CR127" s="177"/>
      <c r="CS127" s="177"/>
      <c r="CT127" s="177"/>
      <c r="CU127" s="177"/>
      <c r="CV127" s="177"/>
      <c r="CW127" s="168"/>
      <c r="CX127" s="169"/>
      <c r="CY127" s="169"/>
      <c r="CZ127" s="169"/>
      <c r="DA127" s="169"/>
      <c r="DB127" s="169"/>
      <c r="DC127" s="169"/>
      <c r="DD127" s="173"/>
      <c r="DE127" s="173"/>
      <c r="DF127" s="173"/>
      <c r="DG127" s="173"/>
      <c r="DH127" s="173"/>
      <c r="DI127" s="173"/>
      <c r="DJ127" s="173"/>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9"/>
      <c r="DT127" s="361"/>
      <c r="DU127" s="361"/>
      <c r="DV127" s="361"/>
      <c r="DW127" s="361"/>
      <c r="DX127" s="361"/>
      <c r="DY127" s="361"/>
      <c r="DZ127" s="361"/>
      <c r="EA127" s="361"/>
      <c r="EB127" s="361"/>
      <c r="EC127" s="361"/>
      <c r="ED127" s="361"/>
      <c r="EE127" s="361"/>
      <c r="EF127" s="361"/>
      <c r="EG127" s="361"/>
      <c r="EH127" s="361"/>
      <c r="EI127" s="361"/>
      <c r="EJ127" s="361"/>
      <c r="EK127" s="361"/>
      <c r="EL127" s="361"/>
      <c r="EM127" s="361"/>
      <c r="EN127" s="361"/>
      <c r="EO127" s="361"/>
      <c r="EP127" s="361"/>
      <c r="EQ127" s="361"/>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7">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6"/>
      <c r="CD128" s="97">
        <v>0.5</v>
      </c>
      <c r="CE128" s="97">
        <v>1.1000000000000001</v>
      </c>
      <c r="CF128" s="97">
        <v>1.1000000000000001</v>
      </c>
      <c r="CG128" s="97">
        <v>1.1000000000000001</v>
      </c>
      <c r="CH128" s="97">
        <v>1.1000000000000001</v>
      </c>
      <c r="CI128" s="174"/>
      <c r="CJ128" s="174"/>
      <c r="CK128" s="174"/>
      <c r="CL128" s="174"/>
      <c r="CM128" s="174"/>
      <c r="CN128" s="174"/>
      <c r="CO128" s="174"/>
      <c r="CP128" s="175"/>
      <c r="CQ128" s="175"/>
      <c r="CR128" s="175"/>
      <c r="CS128" s="175"/>
      <c r="CT128" s="175"/>
      <c r="CU128" s="175"/>
      <c r="CV128" s="175"/>
      <c r="CW128" s="166"/>
      <c r="CX128" s="167"/>
      <c r="CY128" s="167"/>
      <c r="CZ128" s="167"/>
      <c r="DA128" s="167"/>
      <c r="DB128" s="167"/>
      <c r="DC128" s="167"/>
      <c r="DD128" s="172"/>
      <c r="DE128" s="172"/>
      <c r="DF128" s="172"/>
      <c r="DG128" s="172"/>
      <c r="DH128" s="172"/>
      <c r="DI128" s="172"/>
      <c r="DJ128" s="172"/>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9"/>
      <c r="DT128" s="361"/>
      <c r="DU128" s="361"/>
      <c r="DV128" s="361"/>
      <c r="DW128" s="361"/>
      <c r="DX128" s="361"/>
      <c r="DY128" s="361"/>
      <c r="DZ128" s="361"/>
      <c r="EA128" s="361"/>
      <c r="EB128" s="361"/>
      <c r="EC128" s="361"/>
      <c r="ED128" s="361"/>
      <c r="EE128" s="361"/>
      <c r="EF128" s="361"/>
      <c r="EG128" s="361"/>
      <c r="EH128" s="361"/>
      <c r="EI128" s="361"/>
      <c r="EJ128" s="361"/>
      <c r="EK128" s="361"/>
      <c r="EL128" s="361"/>
      <c r="EM128" s="361"/>
      <c r="EN128" s="361"/>
      <c r="EO128" s="361"/>
      <c r="EP128" s="361"/>
      <c r="EQ128" s="361"/>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7">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5"/>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6"/>
      <c r="CJ129" s="176"/>
      <c r="CK129" s="176"/>
      <c r="CL129" s="176"/>
      <c r="CM129" s="176"/>
      <c r="CN129" s="176"/>
      <c r="CO129" s="176"/>
      <c r="CP129" s="177"/>
      <c r="CQ129" s="177"/>
      <c r="CR129" s="177"/>
      <c r="CS129" s="177"/>
      <c r="CT129" s="177"/>
      <c r="CU129" s="177"/>
      <c r="CV129" s="177"/>
      <c r="CW129" s="168"/>
      <c r="CX129" s="169"/>
      <c r="CY129" s="169"/>
      <c r="CZ129" s="169"/>
      <c r="DA129" s="169"/>
      <c r="DB129" s="169"/>
      <c r="DC129" s="169"/>
      <c r="DD129" s="173"/>
      <c r="DE129" s="173"/>
      <c r="DF129" s="173"/>
      <c r="DG129" s="173"/>
      <c r="DH129" s="173"/>
      <c r="DI129" s="173"/>
      <c r="DJ129" s="173"/>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9"/>
      <c r="DT129" s="361"/>
      <c r="DU129" s="361"/>
      <c r="DV129" s="361"/>
      <c r="DW129" s="361"/>
      <c r="DX129" s="361"/>
      <c r="DY129" s="361"/>
      <c r="DZ129" s="361"/>
      <c r="EA129" s="361"/>
      <c r="EB129" s="361"/>
      <c r="EC129" s="361"/>
      <c r="ED129" s="361"/>
      <c r="EE129" s="361"/>
      <c r="EF129" s="361"/>
      <c r="EG129" s="361"/>
      <c r="EH129" s="361"/>
      <c r="EI129" s="361"/>
      <c r="EJ129" s="361"/>
      <c r="EK129" s="361"/>
      <c r="EL129" s="361"/>
      <c r="EM129" s="361"/>
      <c r="EN129" s="361"/>
      <c r="EO129" s="361"/>
      <c r="EP129" s="361"/>
      <c r="EQ129" s="361"/>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7">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4"/>
      <c r="CJ130" s="174"/>
      <c r="CK130" s="174"/>
      <c r="CL130" s="174"/>
      <c r="CM130" s="174"/>
      <c r="CN130" s="174"/>
      <c r="CO130" s="174"/>
      <c r="CP130" s="175"/>
      <c r="CQ130" s="175"/>
      <c r="CR130" s="175"/>
      <c r="CS130" s="175"/>
      <c r="CT130" s="175"/>
      <c r="CU130" s="175"/>
      <c r="CV130" s="175"/>
      <c r="CW130" s="166"/>
      <c r="CX130" s="167"/>
      <c r="CY130" s="167"/>
      <c r="CZ130" s="167"/>
      <c r="DA130" s="167"/>
      <c r="DB130" s="167"/>
      <c r="DC130" s="167"/>
      <c r="DD130" s="172"/>
      <c r="DE130" s="172"/>
      <c r="DF130" s="172"/>
      <c r="DG130" s="172"/>
      <c r="DH130" s="172"/>
      <c r="DI130" s="172"/>
      <c r="DJ130" s="172"/>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9"/>
      <c r="DT130" s="361"/>
      <c r="DU130" s="361"/>
      <c r="DV130" s="361"/>
      <c r="DW130" s="361"/>
      <c r="DX130" s="361"/>
      <c r="DY130" s="361"/>
      <c r="DZ130" s="361"/>
      <c r="EA130" s="361"/>
      <c r="EB130" s="361"/>
      <c r="EC130" s="361"/>
      <c r="ED130" s="361"/>
      <c r="EE130" s="361"/>
      <c r="EF130" s="361"/>
      <c r="EG130" s="361"/>
      <c r="EH130" s="361"/>
      <c r="EI130" s="361"/>
      <c r="EJ130" s="361"/>
      <c r="EK130" s="361"/>
      <c r="EL130" s="361"/>
      <c r="EM130" s="361"/>
      <c r="EN130" s="361"/>
      <c r="EO130" s="361"/>
      <c r="EP130" s="361"/>
      <c r="EQ130" s="361"/>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7">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5"/>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6"/>
      <c r="CJ131" s="176"/>
      <c r="CK131" s="176"/>
      <c r="CL131" s="176"/>
      <c r="CM131" s="176"/>
      <c r="CN131" s="176"/>
      <c r="CO131" s="176"/>
      <c r="CP131" s="177"/>
      <c r="CQ131" s="177"/>
      <c r="CR131" s="177"/>
      <c r="CS131" s="177"/>
      <c r="CT131" s="177"/>
      <c r="CU131" s="177"/>
      <c r="CV131" s="177"/>
      <c r="CW131" s="168"/>
      <c r="CX131" s="169"/>
      <c r="CY131" s="169"/>
      <c r="CZ131" s="169"/>
      <c r="DA131" s="169"/>
      <c r="DB131" s="169"/>
      <c r="DC131" s="169"/>
      <c r="DD131" s="173"/>
      <c r="DE131" s="173"/>
      <c r="DF131" s="173"/>
      <c r="DG131" s="173"/>
      <c r="DH131" s="173"/>
      <c r="DI131" s="173"/>
      <c r="DJ131" s="173"/>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9"/>
      <c r="DT131" s="361"/>
      <c r="DU131" s="361"/>
      <c r="DV131" s="361"/>
      <c r="DW131" s="361"/>
      <c r="DX131" s="361"/>
      <c r="DY131" s="361"/>
      <c r="DZ131" s="361"/>
      <c r="EA131" s="361"/>
      <c r="EB131" s="361"/>
      <c r="EC131" s="361"/>
      <c r="ED131" s="361"/>
      <c r="EE131" s="361"/>
      <c r="EF131" s="361"/>
      <c r="EG131" s="361"/>
      <c r="EH131" s="361"/>
      <c r="EI131" s="361"/>
      <c r="EJ131" s="361"/>
      <c r="EK131" s="361"/>
      <c r="EL131" s="361"/>
      <c r="EM131" s="361"/>
      <c r="EN131" s="361"/>
      <c r="EO131" s="361"/>
      <c r="EP131" s="361"/>
      <c r="EQ131" s="361"/>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7">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4"/>
      <c r="CJ132" s="174"/>
      <c r="CK132" s="174"/>
      <c r="CL132" s="174"/>
      <c r="CM132" s="174"/>
      <c r="CN132" s="174"/>
      <c r="CO132" s="174"/>
      <c r="CP132" s="175"/>
      <c r="CQ132" s="175"/>
      <c r="CR132" s="175"/>
      <c r="CS132" s="175"/>
      <c r="CT132" s="175"/>
      <c r="CU132" s="175"/>
      <c r="CV132" s="175"/>
      <c r="CW132" s="166"/>
      <c r="CX132" s="167"/>
      <c r="CY132" s="167"/>
      <c r="CZ132" s="167"/>
      <c r="DA132" s="167"/>
      <c r="DB132" s="167"/>
      <c r="DC132" s="167"/>
      <c r="DD132" s="172"/>
      <c r="DE132" s="172"/>
      <c r="DF132" s="172"/>
      <c r="DG132" s="172"/>
      <c r="DH132" s="172"/>
      <c r="DI132" s="172"/>
      <c r="DJ132" s="172"/>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9"/>
      <c r="DT132" s="361"/>
      <c r="DU132" s="361"/>
      <c r="DV132" s="361"/>
      <c r="DW132" s="361"/>
      <c r="DX132" s="361"/>
      <c r="DY132" s="361"/>
      <c r="DZ132" s="361"/>
      <c r="EA132" s="361"/>
      <c r="EB132" s="361"/>
      <c r="EC132" s="361"/>
      <c r="ED132" s="361"/>
      <c r="EE132" s="361"/>
      <c r="EF132" s="361"/>
      <c r="EG132" s="361"/>
      <c r="EH132" s="361"/>
      <c r="EI132" s="361"/>
      <c r="EJ132" s="361"/>
      <c r="EK132" s="361"/>
      <c r="EL132" s="361"/>
      <c r="EM132" s="361"/>
      <c r="EN132" s="361"/>
      <c r="EO132" s="361"/>
      <c r="EP132" s="361"/>
      <c r="EQ132" s="361"/>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7">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5"/>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6"/>
      <c r="CJ133" s="176"/>
      <c r="CK133" s="176"/>
      <c r="CL133" s="176"/>
      <c r="CM133" s="176"/>
      <c r="CN133" s="176"/>
      <c r="CO133" s="176"/>
      <c r="CP133" s="177"/>
      <c r="CQ133" s="177"/>
      <c r="CR133" s="177"/>
      <c r="CS133" s="177"/>
      <c r="CT133" s="177"/>
      <c r="CU133" s="177"/>
      <c r="CV133" s="177"/>
      <c r="CW133" s="168"/>
      <c r="CX133" s="169"/>
      <c r="CY133" s="169"/>
      <c r="CZ133" s="169"/>
      <c r="DA133" s="169"/>
      <c r="DB133" s="169"/>
      <c r="DC133" s="169"/>
      <c r="DD133" s="173"/>
      <c r="DE133" s="173"/>
      <c r="DF133" s="173"/>
      <c r="DG133" s="173"/>
      <c r="DH133" s="173"/>
      <c r="DI133" s="173"/>
      <c r="DJ133" s="173"/>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9"/>
      <c r="DT133" s="361"/>
      <c r="DU133" s="361"/>
      <c r="DV133" s="361"/>
      <c r="DW133" s="361"/>
      <c r="DX133" s="361"/>
      <c r="DY133" s="361"/>
      <c r="DZ133" s="361"/>
      <c r="EA133" s="361"/>
      <c r="EB133" s="361"/>
      <c r="EC133" s="361"/>
      <c r="ED133" s="361"/>
      <c r="EE133" s="361"/>
      <c r="EF133" s="361"/>
      <c r="EG133" s="361"/>
      <c r="EH133" s="361"/>
      <c r="EI133" s="361"/>
      <c r="EJ133" s="361"/>
      <c r="EK133" s="361"/>
      <c r="EL133" s="361"/>
      <c r="EM133" s="361"/>
      <c r="EN133" s="361"/>
      <c r="EO133" s="361"/>
      <c r="EP133" s="361"/>
      <c r="EQ133" s="361"/>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7">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4"/>
      <c r="CJ134" s="174"/>
      <c r="CK134" s="174"/>
      <c r="CL134" s="174"/>
      <c r="CM134" s="174"/>
      <c r="CN134" s="174"/>
      <c r="CO134" s="174"/>
      <c r="CP134" s="175"/>
      <c r="CQ134" s="175"/>
      <c r="CR134" s="175"/>
      <c r="CS134" s="175"/>
      <c r="CT134" s="175"/>
      <c r="CU134" s="175"/>
      <c r="CV134" s="175"/>
      <c r="CW134" s="166"/>
      <c r="CX134" s="167"/>
      <c r="CY134" s="167"/>
      <c r="CZ134" s="167"/>
      <c r="DA134" s="167"/>
      <c r="DB134" s="167"/>
      <c r="DC134" s="167"/>
      <c r="DD134" s="172"/>
      <c r="DE134" s="172"/>
      <c r="DF134" s="172"/>
      <c r="DG134" s="172"/>
      <c r="DH134" s="172"/>
      <c r="DI134" s="172"/>
      <c r="DJ134" s="172"/>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9"/>
      <c r="DT134" s="361"/>
      <c r="DU134" s="361"/>
      <c r="DV134" s="361"/>
      <c r="DW134" s="361"/>
      <c r="DX134" s="361"/>
      <c r="DY134" s="361"/>
      <c r="DZ134" s="361"/>
      <c r="EA134" s="361"/>
      <c r="EB134" s="361"/>
      <c r="EC134" s="361"/>
      <c r="ED134" s="361"/>
      <c r="EE134" s="361"/>
      <c r="EF134" s="361"/>
      <c r="EG134" s="361"/>
      <c r="EH134" s="361"/>
      <c r="EI134" s="361"/>
      <c r="EJ134" s="361"/>
      <c r="EK134" s="361"/>
      <c r="EL134" s="361"/>
      <c r="EM134" s="361"/>
      <c r="EN134" s="361"/>
      <c r="EO134" s="361"/>
      <c r="EP134" s="361"/>
      <c r="EQ134" s="361"/>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7">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5"/>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2"/>
      <c r="BW135" s="192"/>
      <c r="BX135" s="28"/>
      <c r="BY135" s="28"/>
      <c r="BZ135" s="28"/>
      <c r="CA135" s="28"/>
      <c r="CB135" s="99">
        <v>0</v>
      </c>
      <c r="CC135" s="99">
        <v>50</v>
      </c>
      <c r="CD135" s="99">
        <v>50</v>
      </c>
      <c r="CE135" s="99">
        <v>50</v>
      </c>
      <c r="CF135" s="99">
        <v>50</v>
      </c>
      <c r="CG135" s="99">
        <v>50</v>
      </c>
      <c r="CH135" s="99">
        <v>50</v>
      </c>
      <c r="CI135" s="176"/>
      <c r="CJ135" s="176"/>
      <c r="CK135" s="176"/>
      <c r="CL135" s="176"/>
      <c r="CM135" s="176"/>
      <c r="CN135" s="176"/>
      <c r="CO135" s="176"/>
      <c r="CP135" s="177"/>
      <c r="CQ135" s="177"/>
      <c r="CR135" s="177"/>
      <c r="CS135" s="177"/>
      <c r="CT135" s="177"/>
      <c r="CU135" s="177"/>
      <c r="CV135" s="177"/>
      <c r="CW135" s="168"/>
      <c r="CX135" s="169"/>
      <c r="CY135" s="169"/>
      <c r="CZ135" s="169"/>
      <c r="DA135" s="169"/>
      <c r="DB135" s="169"/>
      <c r="DC135" s="169"/>
      <c r="DD135" s="173"/>
      <c r="DE135" s="173"/>
      <c r="DF135" s="173"/>
      <c r="DG135" s="173"/>
      <c r="DH135" s="173"/>
      <c r="DI135" s="173"/>
      <c r="DJ135" s="173"/>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9"/>
      <c r="DT135" s="361"/>
      <c r="DU135" s="361"/>
      <c r="DV135" s="361"/>
      <c r="DW135" s="361"/>
      <c r="DX135" s="361"/>
      <c r="DY135" s="361"/>
      <c r="DZ135" s="361"/>
      <c r="EA135" s="361"/>
      <c r="EB135" s="361"/>
      <c r="EC135" s="361"/>
      <c r="ED135" s="361"/>
      <c r="EE135" s="361"/>
      <c r="EF135" s="361"/>
      <c r="EG135" s="361"/>
      <c r="EH135" s="361"/>
      <c r="EI135" s="361"/>
      <c r="EJ135" s="361"/>
      <c r="EK135" s="361"/>
      <c r="EL135" s="361"/>
      <c r="EM135" s="361"/>
      <c r="EN135" s="361"/>
      <c r="EO135" s="361"/>
      <c r="EP135" s="361"/>
      <c r="EQ135" s="361"/>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7">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4"/>
      <c r="CJ136" s="174"/>
      <c r="CK136" s="174"/>
      <c r="CL136" s="174"/>
      <c r="CM136" s="174"/>
      <c r="CN136" s="174"/>
      <c r="CO136" s="174"/>
      <c r="CP136" s="175"/>
      <c r="CQ136" s="175"/>
      <c r="CR136" s="175"/>
      <c r="CS136" s="175"/>
      <c r="CT136" s="175"/>
      <c r="CU136" s="175"/>
      <c r="CV136" s="175"/>
      <c r="CW136" s="166"/>
      <c r="CX136" s="167"/>
      <c r="CY136" s="167"/>
      <c r="CZ136" s="167"/>
      <c r="DA136" s="167"/>
      <c r="DB136" s="167"/>
      <c r="DC136" s="167"/>
      <c r="DD136" s="172"/>
      <c r="DE136" s="172"/>
      <c r="DF136" s="172"/>
      <c r="DG136" s="172"/>
      <c r="DH136" s="172"/>
      <c r="DI136" s="172"/>
      <c r="DJ136" s="172"/>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9"/>
      <c r="DT136" s="361"/>
      <c r="DU136" s="361"/>
      <c r="DV136" s="361"/>
      <c r="DW136" s="361"/>
      <c r="DX136" s="361"/>
      <c r="DY136" s="361"/>
      <c r="DZ136" s="361"/>
      <c r="EA136" s="361"/>
      <c r="EB136" s="361"/>
      <c r="EC136" s="361"/>
      <c r="ED136" s="361"/>
      <c r="EE136" s="361"/>
      <c r="EF136" s="361"/>
      <c r="EG136" s="361"/>
      <c r="EH136" s="361"/>
      <c r="EI136" s="361"/>
      <c r="EJ136" s="361"/>
      <c r="EK136" s="361"/>
      <c r="EL136" s="361"/>
      <c r="EM136" s="361"/>
      <c r="EN136" s="361"/>
      <c r="EO136" s="361"/>
      <c r="EP136" s="361"/>
      <c r="EQ136" s="361"/>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7">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5"/>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6"/>
      <c r="CJ137" s="176"/>
      <c r="CK137" s="176"/>
      <c r="CL137" s="176"/>
      <c r="CM137" s="176"/>
      <c r="CN137" s="176"/>
      <c r="CO137" s="176"/>
      <c r="CP137" s="177"/>
      <c r="CQ137" s="177"/>
      <c r="CR137" s="177"/>
      <c r="CS137" s="177"/>
      <c r="CT137" s="177"/>
      <c r="CU137" s="177"/>
      <c r="CV137" s="177"/>
      <c r="CW137" s="168"/>
      <c r="CX137" s="169"/>
      <c r="CY137" s="169"/>
      <c r="CZ137" s="169"/>
      <c r="DA137" s="169"/>
      <c r="DB137" s="169"/>
      <c r="DC137" s="169"/>
      <c r="DD137" s="173"/>
      <c r="DE137" s="173"/>
      <c r="DF137" s="173"/>
      <c r="DG137" s="173"/>
      <c r="DH137" s="173"/>
      <c r="DI137" s="173"/>
      <c r="DJ137" s="173"/>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9"/>
      <c r="DT137" s="361"/>
      <c r="DU137" s="361"/>
      <c r="DV137" s="361"/>
      <c r="DW137" s="361"/>
      <c r="DX137" s="361"/>
      <c r="DY137" s="361"/>
      <c r="DZ137" s="361"/>
      <c r="EA137" s="361"/>
      <c r="EB137" s="361"/>
      <c r="EC137" s="361"/>
      <c r="ED137" s="361"/>
      <c r="EE137" s="361"/>
      <c r="EF137" s="361"/>
      <c r="EG137" s="361"/>
      <c r="EH137" s="361"/>
      <c r="EI137" s="361"/>
      <c r="EJ137" s="361"/>
      <c r="EK137" s="361"/>
      <c r="EL137" s="361"/>
      <c r="EM137" s="361"/>
      <c r="EN137" s="361"/>
      <c r="EO137" s="361"/>
      <c r="EP137" s="361"/>
      <c r="EQ137" s="361"/>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7">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5"/>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6"/>
      <c r="CJ138" s="176"/>
      <c r="CK138" s="176"/>
      <c r="CL138" s="176"/>
      <c r="CM138" s="176"/>
      <c r="CN138" s="176"/>
      <c r="CO138" s="176"/>
      <c r="CP138" s="177"/>
      <c r="CQ138" s="177"/>
      <c r="CR138" s="177"/>
      <c r="CS138" s="177"/>
      <c r="CT138" s="177"/>
      <c r="CU138" s="177"/>
      <c r="CV138" s="177"/>
      <c r="CW138" s="168"/>
      <c r="CX138" s="169"/>
      <c r="CY138" s="169"/>
      <c r="CZ138" s="169"/>
      <c r="DA138" s="169"/>
      <c r="DB138" s="169"/>
      <c r="DC138" s="169"/>
      <c r="DD138" s="173"/>
      <c r="DE138" s="173"/>
      <c r="DF138" s="173"/>
      <c r="DG138" s="173"/>
      <c r="DH138" s="173"/>
      <c r="DI138" s="173"/>
      <c r="DJ138" s="173"/>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9"/>
      <c r="DT138" s="361"/>
      <c r="DU138" s="361"/>
      <c r="DV138" s="361"/>
      <c r="DW138" s="361"/>
      <c r="DX138" s="361"/>
      <c r="DY138" s="361"/>
      <c r="DZ138" s="361"/>
      <c r="EA138" s="361"/>
      <c r="EB138" s="361"/>
      <c r="EC138" s="361"/>
      <c r="ED138" s="361"/>
      <c r="EE138" s="361"/>
      <c r="EF138" s="361"/>
      <c r="EG138" s="361"/>
      <c r="EH138" s="361"/>
      <c r="EI138" s="361"/>
      <c r="EJ138" s="361"/>
      <c r="EK138" s="361"/>
      <c r="EL138" s="361"/>
      <c r="EM138" s="361"/>
      <c r="EN138" s="361"/>
      <c r="EO138" s="361"/>
      <c r="EP138" s="361"/>
      <c r="EQ138" s="361"/>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7">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4"/>
      <c r="CJ139" s="174"/>
      <c r="CK139" s="174"/>
      <c r="CL139" s="174"/>
      <c r="CM139" s="174"/>
      <c r="CN139" s="174"/>
      <c r="CO139" s="174"/>
      <c r="CP139" s="175"/>
      <c r="CQ139" s="175"/>
      <c r="CR139" s="175"/>
      <c r="CS139" s="175"/>
      <c r="CT139" s="175"/>
      <c r="CU139" s="175"/>
      <c r="CV139" s="175"/>
      <c r="CW139" s="166"/>
      <c r="CX139" s="167"/>
      <c r="CY139" s="167"/>
      <c r="CZ139" s="167"/>
      <c r="DA139" s="167"/>
      <c r="DB139" s="167"/>
      <c r="DC139" s="167"/>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9"/>
      <c r="DT139" s="361"/>
      <c r="DU139" s="361"/>
      <c r="DV139" s="361"/>
      <c r="DW139" s="361"/>
      <c r="DX139" s="361"/>
      <c r="DY139" s="361"/>
      <c r="DZ139" s="361"/>
      <c r="EA139" s="361"/>
      <c r="EB139" s="361"/>
      <c r="EC139" s="361"/>
      <c r="ED139" s="361"/>
      <c r="EE139" s="361"/>
      <c r="EF139" s="361"/>
      <c r="EG139" s="361"/>
      <c r="EH139" s="361"/>
      <c r="EI139" s="361"/>
      <c r="EJ139" s="361"/>
      <c r="EK139" s="361"/>
      <c r="EL139" s="361"/>
      <c r="EM139" s="361"/>
      <c r="EN139" s="361"/>
      <c r="EO139" s="361"/>
      <c r="EP139" s="361"/>
      <c r="EQ139" s="361"/>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7">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5"/>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6"/>
      <c r="CJ140" s="176"/>
      <c r="CK140" s="176"/>
      <c r="CL140" s="176"/>
      <c r="CM140" s="176"/>
      <c r="CN140" s="176"/>
      <c r="CO140" s="176"/>
      <c r="CP140" s="177"/>
      <c r="CQ140" s="177"/>
      <c r="CR140" s="177"/>
      <c r="CS140" s="177"/>
      <c r="CT140" s="177"/>
      <c r="CU140" s="177"/>
      <c r="CV140" s="177"/>
      <c r="CW140" s="168"/>
      <c r="CX140" s="169"/>
      <c r="CY140" s="169"/>
      <c r="CZ140" s="169"/>
      <c r="DA140" s="169"/>
      <c r="DB140" s="169"/>
      <c r="DC140" s="169"/>
      <c r="DD140" s="173"/>
      <c r="DE140" s="173"/>
      <c r="DF140" s="173"/>
      <c r="DG140" s="173"/>
      <c r="DH140" s="173"/>
      <c r="DI140" s="173"/>
      <c r="DJ140" s="173"/>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9"/>
      <c r="DT140" s="361"/>
      <c r="DU140" s="361"/>
      <c r="DV140" s="361"/>
      <c r="DW140" s="361"/>
      <c r="DX140" s="361"/>
      <c r="DY140" s="361"/>
      <c r="DZ140" s="361"/>
      <c r="EA140" s="361"/>
      <c r="EB140" s="361"/>
      <c r="EC140" s="361"/>
      <c r="ED140" s="361"/>
      <c r="EE140" s="361"/>
      <c r="EF140" s="361"/>
      <c r="EG140" s="361"/>
      <c r="EH140" s="361"/>
      <c r="EI140" s="361"/>
      <c r="EJ140" s="361"/>
      <c r="EK140" s="361"/>
      <c r="EL140" s="361"/>
      <c r="EM140" s="361"/>
      <c r="EN140" s="361"/>
      <c r="EO140" s="361"/>
      <c r="EP140" s="361"/>
      <c r="EQ140" s="361"/>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7">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4"/>
      <c r="CJ141" s="174"/>
      <c r="CK141" s="174"/>
      <c r="CL141" s="174"/>
      <c r="CM141" s="174"/>
      <c r="CN141" s="174"/>
      <c r="CO141" s="174"/>
      <c r="CP141" s="175"/>
      <c r="CQ141" s="175"/>
      <c r="CR141" s="175"/>
      <c r="CS141" s="175"/>
      <c r="CT141" s="175"/>
      <c r="CU141" s="175"/>
      <c r="CV141" s="175"/>
      <c r="CW141" s="166"/>
      <c r="CX141" s="167"/>
      <c r="CY141" s="167"/>
      <c r="CZ141" s="167"/>
      <c r="DA141" s="167"/>
      <c r="DB141" s="167"/>
      <c r="DC141" s="167"/>
      <c r="DD141" s="172"/>
      <c r="DE141" s="172"/>
      <c r="DF141" s="172"/>
      <c r="DG141" s="172"/>
      <c r="DH141" s="172"/>
      <c r="DI141" s="172"/>
      <c r="DJ141" s="172"/>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9"/>
      <c r="DT141" s="361"/>
      <c r="DU141" s="361"/>
      <c r="DV141" s="361"/>
      <c r="DW141" s="361"/>
      <c r="DX141" s="361"/>
      <c r="DY141" s="361"/>
      <c r="DZ141" s="361"/>
      <c r="EA141" s="361"/>
      <c r="EB141" s="361"/>
      <c r="EC141" s="361"/>
      <c r="ED141" s="361"/>
      <c r="EE141" s="361"/>
      <c r="EF141" s="361"/>
      <c r="EG141" s="361"/>
      <c r="EH141" s="361"/>
      <c r="EI141" s="361"/>
      <c r="EJ141" s="361"/>
      <c r="EK141" s="361"/>
      <c r="EL141" s="361"/>
      <c r="EM141" s="361"/>
      <c r="EN141" s="361"/>
      <c r="EO141" s="361"/>
      <c r="EP141" s="361"/>
      <c r="EQ141" s="361"/>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7">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5"/>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6"/>
      <c r="CJ142" s="176"/>
      <c r="CK142" s="176"/>
      <c r="CL142" s="176"/>
      <c r="CM142" s="176"/>
      <c r="CN142" s="176"/>
      <c r="CO142" s="176"/>
      <c r="CP142" s="177"/>
      <c r="CQ142" s="177"/>
      <c r="CR142" s="177"/>
      <c r="CS142" s="177"/>
      <c r="CT142" s="177"/>
      <c r="CU142" s="177"/>
      <c r="CV142" s="177"/>
      <c r="CW142" s="168"/>
      <c r="CX142" s="169"/>
      <c r="CY142" s="169"/>
      <c r="CZ142" s="169"/>
      <c r="DA142" s="169"/>
      <c r="DB142" s="169"/>
      <c r="DC142" s="169"/>
      <c r="DD142" s="173"/>
      <c r="DE142" s="173"/>
      <c r="DF142" s="173"/>
      <c r="DG142" s="173"/>
      <c r="DH142" s="173"/>
      <c r="DI142" s="173"/>
      <c r="DJ142" s="173"/>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9"/>
      <c r="DT142" s="361"/>
      <c r="DU142" s="361"/>
      <c r="DV142" s="361"/>
      <c r="DW142" s="361"/>
      <c r="DX142" s="361"/>
      <c r="DY142" s="361"/>
      <c r="DZ142" s="361"/>
      <c r="EA142" s="361"/>
      <c r="EB142" s="361"/>
      <c r="EC142" s="361"/>
      <c r="ED142" s="361"/>
      <c r="EE142" s="361"/>
      <c r="EF142" s="361"/>
      <c r="EG142" s="361"/>
      <c r="EH142" s="361"/>
      <c r="EI142" s="361"/>
      <c r="EJ142" s="361"/>
      <c r="EK142" s="361"/>
      <c r="EL142" s="361"/>
      <c r="EM142" s="361"/>
      <c r="EN142" s="361"/>
      <c r="EO142" s="361"/>
      <c r="EP142" s="361"/>
      <c r="EQ142" s="361"/>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7">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97">
        <v>500</v>
      </c>
      <c r="CI143" s="174"/>
      <c r="CJ143" s="174"/>
      <c r="CK143" s="174"/>
      <c r="CL143" s="174"/>
      <c r="CM143" s="174"/>
      <c r="CN143" s="174"/>
      <c r="CO143" s="174"/>
      <c r="CP143" s="175"/>
      <c r="CQ143" s="175"/>
      <c r="CR143" s="175"/>
      <c r="CS143" s="175"/>
      <c r="CT143" s="175"/>
      <c r="CU143" s="175"/>
      <c r="CV143" s="175"/>
      <c r="CW143" s="166"/>
      <c r="CX143" s="167"/>
      <c r="CY143" s="167"/>
      <c r="CZ143" s="167"/>
      <c r="DA143" s="167"/>
      <c r="DB143" s="167"/>
      <c r="DC143" s="167"/>
      <c r="DD143" s="172"/>
      <c r="DE143" s="172"/>
      <c r="DF143" s="172"/>
      <c r="DG143" s="172"/>
      <c r="DH143" s="172"/>
      <c r="DI143" s="172"/>
      <c r="DJ143" s="172"/>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9"/>
      <c r="DT143" s="361"/>
      <c r="DU143" s="361"/>
      <c r="DV143" s="361"/>
      <c r="DW143" s="361"/>
      <c r="DX143" s="361"/>
      <c r="DY143" s="361"/>
      <c r="DZ143" s="361"/>
      <c r="EA143" s="361"/>
      <c r="EB143" s="361"/>
      <c r="EC143" s="361"/>
      <c r="ED143" s="361"/>
      <c r="EE143" s="361"/>
      <c r="EF143" s="361"/>
      <c r="EG143" s="361"/>
      <c r="EH143" s="361"/>
      <c r="EI143" s="361"/>
      <c r="EJ143" s="361"/>
      <c r="EK143" s="361"/>
      <c r="EL143" s="361"/>
      <c r="EM143" s="361"/>
      <c r="EN143" s="361"/>
      <c r="EO143" s="361"/>
      <c r="EP143" s="361"/>
      <c r="EQ143" s="361"/>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7">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4"/>
      <c r="CJ144" s="174"/>
      <c r="CK144" s="174"/>
      <c r="CL144" s="174"/>
      <c r="CM144" s="174"/>
      <c r="CN144" s="174"/>
      <c r="CO144" s="174"/>
      <c r="CP144" s="175"/>
      <c r="CQ144" s="175"/>
      <c r="CR144" s="175"/>
      <c r="CS144" s="175"/>
      <c r="CT144" s="175"/>
      <c r="CU144" s="175"/>
      <c r="CV144" s="175"/>
      <c r="CW144" s="166"/>
      <c r="CX144" s="167"/>
      <c r="CY144" s="167"/>
      <c r="CZ144" s="167"/>
      <c r="DA144" s="167"/>
      <c r="DB144" s="167"/>
      <c r="DC144" s="167"/>
      <c r="DD144" s="172"/>
      <c r="DE144" s="172"/>
      <c r="DF144" s="172"/>
      <c r="DG144" s="172"/>
      <c r="DH144" s="172"/>
      <c r="DI144" s="172"/>
      <c r="DJ144" s="172"/>
      <c r="DK144" s="80" t="s">
        <v>1012</v>
      </c>
      <c r="DL144" s="129"/>
      <c r="DM144" s="129"/>
      <c r="DN144" s="129"/>
      <c r="DO144" s="129"/>
      <c r="DP144" s="129"/>
      <c r="DQ144" s="129"/>
      <c r="DR144" s="129"/>
      <c r="DS144" s="219"/>
      <c r="DT144" s="361"/>
      <c r="DU144" s="361"/>
      <c r="DV144" s="361"/>
      <c r="DW144" s="361"/>
      <c r="DX144" s="361"/>
      <c r="DY144" s="361"/>
      <c r="DZ144" s="361"/>
      <c r="EA144" s="361"/>
      <c r="EB144" s="361"/>
      <c r="EC144" s="361"/>
      <c r="ED144" s="361"/>
      <c r="EE144" s="361"/>
      <c r="EF144" s="361"/>
      <c r="EG144" s="361"/>
      <c r="EH144" s="361"/>
      <c r="EI144" s="361"/>
      <c r="EJ144" s="361"/>
      <c r="EK144" s="361"/>
      <c r="EL144" s="361"/>
      <c r="EM144" s="361"/>
      <c r="EN144" s="361"/>
      <c r="EO144" s="361"/>
      <c r="EP144" s="361"/>
      <c r="EQ144" s="361"/>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7">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6"/>
      <c r="CJ145" s="176"/>
      <c r="CK145" s="176"/>
      <c r="CL145" s="176"/>
      <c r="CM145" s="176"/>
      <c r="CN145" s="176"/>
      <c r="CO145" s="176"/>
      <c r="CP145" s="177"/>
      <c r="CQ145" s="177"/>
      <c r="CR145" s="177"/>
      <c r="CS145" s="177"/>
      <c r="CT145" s="177"/>
      <c r="CU145" s="177"/>
      <c r="CV145" s="177"/>
      <c r="CW145" s="168"/>
      <c r="CX145" s="169"/>
      <c r="CY145" s="169"/>
      <c r="CZ145" s="169"/>
      <c r="DA145" s="169"/>
      <c r="DB145" s="169"/>
      <c r="DC145" s="169"/>
      <c r="DD145" s="173"/>
      <c r="DE145" s="173"/>
      <c r="DF145" s="173"/>
      <c r="DG145" s="173"/>
      <c r="DH145" s="173"/>
      <c r="DI145" s="173"/>
      <c r="DJ145" s="173"/>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9"/>
      <c r="DT145" s="361"/>
      <c r="DU145" s="361"/>
      <c r="DV145" s="361"/>
      <c r="DW145" s="361"/>
      <c r="DX145" s="361"/>
      <c r="DY145" s="361"/>
      <c r="DZ145" s="361"/>
      <c r="EA145" s="361"/>
      <c r="EB145" s="361"/>
      <c r="EC145" s="361"/>
      <c r="ED145" s="361"/>
      <c r="EE145" s="361"/>
      <c r="EF145" s="361"/>
      <c r="EG145" s="361"/>
      <c r="EH145" s="361"/>
      <c r="EI145" s="361"/>
      <c r="EJ145" s="361"/>
      <c r="EK145" s="361"/>
      <c r="EL145" s="361"/>
      <c r="EM145" s="361"/>
      <c r="EN145" s="361"/>
      <c r="EO145" s="361"/>
      <c r="EP145" s="361"/>
      <c r="EQ145" s="361"/>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7">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4"/>
      <c r="CJ146" s="174"/>
      <c r="CK146" s="174"/>
      <c r="CL146" s="174"/>
      <c r="CM146" s="174"/>
      <c r="CN146" s="174"/>
      <c r="CO146" s="174"/>
      <c r="CP146" s="175"/>
      <c r="CQ146" s="175"/>
      <c r="CR146" s="175"/>
      <c r="CS146" s="175"/>
      <c r="CT146" s="175"/>
      <c r="CU146" s="175"/>
      <c r="CV146" s="175"/>
      <c r="CW146" s="166"/>
      <c r="CX146" s="167"/>
      <c r="CY146" s="167"/>
      <c r="CZ146" s="167"/>
      <c r="DA146" s="167"/>
      <c r="DB146" s="167"/>
      <c r="DC146" s="167"/>
      <c r="DD146" s="172"/>
      <c r="DE146" s="172"/>
      <c r="DF146" s="172"/>
      <c r="DG146" s="172"/>
      <c r="DH146" s="172"/>
      <c r="DI146" s="172"/>
      <c r="DJ146" s="172"/>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9"/>
      <c r="DT146" s="361"/>
      <c r="DU146" s="361"/>
      <c r="DV146" s="361"/>
      <c r="DW146" s="361"/>
      <c r="DX146" s="361"/>
      <c r="DY146" s="361"/>
      <c r="DZ146" s="361"/>
      <c r="EA146" s="361"/>
      <c r="EB146" s="361"/>
      <c r="EC146" s="361"/>
      <c r="ED146" s="361"/>
      <c r="EE146" s="361"/>
      <c r="EF146" s="361"/>
      <c r="EG146" s="361"/>
      <c r="EH146" s="361"/>
      <c r="EI146" s="361"/>
      <c r="EJ146" s="361"/>
      <c r="EK146" s="361"/>
      <c r="EL146" s="361"/>
      <c r="EM146" s="361"/>
      <c r="EN146" s="361"/>
      <c r="EO146" s="361"/>
      <c r="EP146" s="361"/>
      <c r="EQ146" s="361"/>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7">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7">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6"/>
      <c r="CJ147" s="176"/>
      <c r="CK147" s="176"/>
      <c r="CL147" s="176"/>
      <c r="CM147" s="176"/>
      <c r="CN147" s="176"/>
      <c r="CO147" s="176"/>
      <c r="CP147" s="177"/>
      <c r="CQ147" s="177"/>
      <c r="CR147" s="177"/>
      <c r="CS147" s="177"/>
      <c r="CT147" s="177"/>
      <c r="CU147" s="177"/>
      <c r="CV147" s="177"/>
      <c r="CW147" s="168"/>
      <c r="CX147" s="169"/>
      <c r="CY147" s="169"/>
      <c r="CZ147" s="169"/>
      <c r="DA147" s="169"/>
      <c r="DB147" s="169"/>
      <c r="DC147" s="169"/>
      <c r="DD147" s="173"/>
      <c r="DE147" s="173"/>
      <c r="DF147" s="173"/>
      <c r="DG147" s="173"/>
      <c r="DH147" s="173"/>
      <c r="DI147" s="173"/>
      <c r="DJ147" s="173"/>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9"/>
      <c r="DT147" s="361"/>
      <c r="DU147" s="361"/>
      <c r="DV147" s="361"/>
      <c r="DW147" s="361"/>
      <c r="DX147" s="361"/>
      <c r="DY147" s="361"/>
      <c r="DZ147" s="361"/>
      <c r="EA147" s="361"/>
      <c r="EB147" s="361"/>
      <c r="EC147" s="361"/>
      <c r="ED147" s="361"/>
      <c r="EE147" s="361"/>
      <c r="EF147" s="361"/>
      <c r="EG147" s="361"/>
      <c r="EH147" s="361"/>
      <c r="EI147" s="361"/>
      <c r="EJ147" s="361"/>
      <c r="EK147" s="361"/>
      <c r="EL147" s="361"/>
      <c r="EM147" s="361"/>
      <c r="EN147" s="361"/>
      <c r="EO147" s="361"/>
      <c r="EP147" s="361"/>
      <c r="EQ147" s="361"/>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7">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4"/>
      <c r="CJ148" s="174"/>
      <c r="CK148" s="174"/>
      <c r="CL148" s="174"/>
      <c r="CM148" s="174"/>
      <c r="CN148" s="174"/>
      <c r="CO148" s="174"/>
      <c r="CP148" s="175"/>
      <c r="CQ148" s="175"/>
      <c r="CR148" s="175"/>
      <c r="CS148" s="175"/>
      <c r="CT148" s="175"/>
      <c r="CU148" s="175"/>
      <c r="CV148" s="175"/>
      <c r="CW148" s="166"/>
      <c r="CX148" s="167"/>
      <c r="CY148" s="167"/>
      <c r="CZ148" s="167"/>
      <c r="DA148" s="167"/>
      <c r="DB148" s="167"/>
      <c r="DC148" s="167"/>
      <c r="DD148" s="172"/>
      <c r="DE148" s="172"/>
      <c r="DF148" s="172"/>
      <c r="DG148" s="172"/>
      <c r="DH148" s="172"/>
      <c r="DI148" s="172"/>
      <c r="DJ148" s="172"/>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9"/>
      <c r="DT148" s="361"/>
      <c r="DU148" s="361"/>
      <c r="DV148" s="361"/>
      <c r="DW148" s="361"/>
      <c r="DX148" s="361"/>
      <c r="DY148" s="361"/>
      <c r="DZ148" s="361"/>
      <c r="EA148" s="361"/>
      <c r="EB148" s="361"/>
      <c r="EC148" s="361"/>
      <c r="ED148" s="361"/>
      <c r="EE148" s="361"/>
      <c r="EF148" s="361"/>
      <c r="EG148" s="361"/>
      <c r="EH148" s="361"/>
      <c r="EI148" s="361"/>
      <c r="EJ148" s="361"/>
      <c r="EK148" s="361"/>
      <c r="EL148" s="361"/>
      <c r="EM148" s="361"/>
      <c r="EN148" s="361"/>
      <c r="EO148" s="361"/>
      <c r="EP148" s="361"/>
      <c r="EQ148" s="361"/>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7">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5"/>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4"/>
      <c r="CJ149" s="174"/>
      <c r="CK149" s="174"/>
      <c r="CL149" s="174"/>
      <c r="CM149" s="174"/>
      <c r="CN149" s="174"/>
      <c r="CO149" s="174"/>
      <c r="CP149" s="175"/>
      <c r="CQ149" s="175"/>
      <c r="CR149" s="175"/>
      <c r="CS149" s="175"/>
      <c r="CT149" s="175"/>
      <c r="CU149" s="175"/>
      <c r="CV149" s="175"/>
      <c r="CW149" s="166"/>
      <c r="CX149" s="167"/>
      <c r="CY149" s="167"/>
      <c r="CZ149" s="167"/>
      <c r="DA149" s="167"/>
      <c r="DB149" s="167"/>
      <c r="DC149" s="167"/>
      <c r="DD149" s="172"/>
      <c r="DE149" s="172"/>
      <c r="DF149" s="172"/>
      <c r="DG149" s="172"/>
      <c r="DH149" s="172"/>
      <c r="DI149" s="172"/>
      <c r="DJ149" s="172"/>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9"/>
      <c r="DT149" s="361"/>
      <c r="DU149" s="361"/>
      <c r="DV149" s="361"/>
      <c r="DW149" s="361"/>
      <c r="DX149" s="361"/>
      <c r="DY149" s="361"/>
      <c r="DZ149" s="361"/>
      <c r="EA149" s="361"/>
      <c r="EB149" s="361"/>
      <c r="EC149" s="361"/>
      <c r="ED149" s="361"/>
      <c r="EE149" s="361"/>
      <c r="EF149" s="361"/>
      <c r="EG149" s="361"/>
      <c r="EH149" s="361"/>
      <c r="EI149" s="361"/>
      <c r="EJ149" s="361"/>
      <c r="EK149" s="361"/>
      <c r="EL149" s="361"/>
      <c r="EM149" s="361"/>
      <c r="EN149" s="361"/>
      <c r="EO149" s="361"/>
      <c r="EP149" s="361"/>
      <c r="EQ149" s="361"/>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7">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5"/>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4"/>
      <c r="CJ150" s="174"/>
      <c r="CK150" s="174"/>
      <c r="CL150" s="174"/>
      <c r="CM150" s="174"/>
      <c r="CN150" s="174"/>
      <c r="CO150" s="174"/>
      <c r="CP150" s="175"/>
      <c r="CQ150" s="175"/>
      <c r="CR150" s="175"/>
      <c r="CS150" s="175"/>
      <c r="CT150" s="175"/>
      <c r="CU150" s="175"/>
      <c r="CV150" s="175"/>
      <c r="CW150" s="166"/>
      <c r="CX150" s="167"/>
      <c r="CY150" s="167"/>
      <c r="CZ150" s="167"/>
      <c r="DA150" s="167"/>
      <c r="DB150" s="167"/>
      <c r="DC150" s="167"/>
      <c r="DD150" s="172"/>
      <c r="DE150" s="172"/>
      <c r="DF150" s="172"/>
      <c r="DG150" s="172"/>
      <c r="DH150" s="172"/>
      <c r="DI150" s="172"/>
      <c r="DJ150" s="172"/>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9"/>
      <c r="DT150" s="361"/>
      <c r="DU150" s="361"/>
      <c r="DV150" s="361"/>
      <c r="DW150" s="361"/>
      <c r="DX150" s="361"/>
      <c r="DY150" s="361"/>
      <c r="DZ150" s="361"/>
      <c r="EA150" s="361"/>
      <c r="EB150" s="361"/>
      <c r="EC150" s="361"/>
      <c r="ED150" s="361"/>
      <c r="EE150" s="361"/>
      <c r="EF150" s="361"/>
      <c r="EG150" s="361"/>
      <c r="EH150" s="361"/>
      <c r="EI150" s="361"/>
      <c r="EJ150" s="361"/>
      <c r="EK150" s="361"/>
      <c r="EL150" s="361"/>
      <c r="EM150" s="361"/>
      <c r="EN150" s="361"/>
      <c r="EO150" s="361"/>
      <c r="EP150" s="361"/>
      <c r="EQ150" s="361"/>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7">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5"/>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6"/>
      <c r="CJ151" s="176"/>
      <c r="CK151" s="176"/>
      <c r="CL151" s="176"/>
      <c r="CM151" s="176"/>
      <c r="CN151" s="176"/>
      <c r="CO151" s="176"/>
      <c r="CP151" s="177"/>
      <c r="CQ151" s="177"/>
      <c r="CR151" s="177"/>
      <c r="CS151" s="177"/>
      <c r="CT151" s="177"/>
      <c r="CU151" s="177"/>
      <c r="CV151" s="177"/>
      <c r="CW151" s="168"/>
      <c r="CX151" s="169"/>
      <c r="CY151" s="169"/>
      <c r="CZ151" s="169"/>
      <c r="DA151" s="169"/>
      <c r="DB151" s="169"/>
      <c r="DC151" s="169"/>
      <c r="DD151" s="173"/>
      <c r="DE151" s="173"/>
      <c r="DF151" s="173"/>
      <c r="DG151" s="173"/>
      <c r="DH151" s="173"/>
      <c r="DI151" s="173"/>
      <c r="DJ151" s="173"/>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9"/>
      <c r="DT151" s="361"/>
      <c r="DU151" s="361"/>
      <c r="DV151" s="361"/>
      <c r="DW151" s="361"/>
      <c r="DX151" s="361"/>
      <c r="DY151" s="361"/>
      <c r="DZ151" s="361"/>
      <c r="EA151" s="361"/>
      <c r="EB151" s="361"/>
      <c r="EC151" s="361"/>
      <c r="ED151" s="361"/>
      <c r="EE151" s="361"/>
      <c r="EF151" s="361"/>
      <c r="EG151" s="361"/>
      <c r="EH151" s="361"/>
      <c r="EI151" s="361"/>
      <c r="EJ151" s="361"/>
      <c r="EK151" s="361"/>
      <c r="EL151" s="361"/>
      <c r="EM151" s="361"/>
      <c r="EN151" s="361"/>
      <c r="EO151" s="361"/>
      <c r="EP151" s="361"/>
      <c r="EQ151" s="361"/>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7">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5"/>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4"/>
      <c r="CJ152" s="174"/>
      <c r="CK152" s="174"/>
      <c r="CL152" s="174"/>
      <c r="CM152" s="174"/>
      <c r="CN152" s="174"/>
      <c r="CO152" s="174"/>
      <c r="CP152" s="175"/>
      <c r="CQ152" s="175"/>
      <c r="CR152" s="175"/>
      <c r="CS152" s="175"/>
      <c r="CT152" s="175"/>
      <c r="CU152" s="175"/>
      <c r="CV152" s="175"/>
      <c r="CW152" s="166"/>
      <c r="CX152" s="167"/>
      <c r="CY152" s="167"/>
      <c r="CZ152" s="167"/>
      <c r="DA152" s="167"/>
      <c r="DB152" s="167"/>
      <c r="DC152" s="167"/>
      <c r="DD152" s="172"/>
      <c r="DE152" s="172"/>
      <c r="DF152" s="172"/>
      <c r="DG152" s="172"/>
      <c r="DH152" s="172"/>
      <c r="DI152" s="172"/>
      <c r="DJ152" s="172"/>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9"/>
      <c r="DT152" s="361"/>
      <c r="DU152" s="361"/>
      <c r="DV152" s="361"/>
      <c r="DW152" s="361"/>
      <c r="DX152" s="361"/>
      <c r="DY152" s="361"/>
      <c r="DZ152" s="361"/>
      <c r="EA152" s="361"/>
      <c r="EB152" s="361"/>
      <c r="EC152" s="361"/>
      <c r="ED152" s="361"/>
      <c r="EE152" s="361"/>
      <c r="EF152" s="361"/>
      <c r="EG152" s="361"/>
      <c r="EH152" s="361"/>
      <c r="EI152" s="361"/>
      <c r="EJ152" s="361"/>
      <c r="EK152" s="361"/>
      <c r="EL152" s="361"/>
      <c r="EM152" s="361"/>
      <c r="EN152" s="361"/>
      <c r="EO152" s="361"/>
      <c r="EP152" s="361"/>
      <c r="EQ152" s="361"/>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7">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224" si="153">DQ153</f>
        <v>10.02</v>
      </c>
      <c r="CH153" s="99">
        <f>DR153</f>
        <v>9.98</v>
      </c>
      <c r="CI153" s="176"/>
      <c r="CJ153" s="176"/>
      <c r="CK153" s="176"/>
      <c r="CL153" s="176"/>
      <c r="CM153" s="176"/>
      <c r="CN153" s="176"/>
      <c r="CO153" s="176"/>
      <c r="CP153" s="177"/>
      <c r="CQ153" s="177"/>
      <c r="CR153" s="177"/>
      <c r="CS153" s="177"/>
      <c r="CT153" s="177"/>
      <c r="CU153" s="177"/>
      <c r="CV153" s="177"/>
      <c r="CW153" s="168"/>
      <c r="CX153" s="169"/>
      <c r="CY153" s="169"/>
      <c r="CZ153" s="169"/>
      <c r="DA153" s="169"/>
      <c r="DB153" s="169"/>
      <c r="DC153" s="169"/>
      <c r="DD153" s="173"/>
      <c r="DE153" s="173"/>
      <c r="DF153" s="173"/>
      <c r="DG153" s="173"/>
      <c r="DH153" s="173"/>
      <c r="DI153" s="173"/>
      <c r="DJ153" s="173"/>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9"/>
      <c r="DT153" s="361"/>
      <c r="DU153" s="361"/>
      <c r="DV153" s="361"/>
      <c r="DW153" s="361"/>
      <c r="DX153" s="361"/>
      <c r="DY153" s="361"/>
      <c r="DZ153" s="361"/>
      <c r="EA153" s="361"/>
      <c r="EB153" s="361"/>
      <c r="EC153" s="361"/>
      <c r="ED153" s="361"/>
      <c r="EE153" s="361"/>
      <c r="EF153" s="361"/>
      <c r="EG153" s="361"/>
      <c r="EH153" s="361"/>
      <c r="EI153" s="361"/>
      <c r="EJ153" s="361"/>
      <c r="EK153" s="361"/>
      <c r="EL153" s="361"/>
      <c r="EM153" s="361"/>
      <c r="EN153" s="361"/>
      <c r="EO153" s="361"/>
      <c r="EP153" s="361"/>
      <c r="EQ153" s="361"/>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7">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4"/>
      <c r="CJ154" s="174"/>
      <c r="CK154" s="174"/>
      <c r="CL154" s="174"/>
      <c r="CM154" s="174"/>
      <c r="CN154" s="174"/>
      <c r="CO154" s="174"/>
      <c r="CP154" s="175"/>
      <c r="CQ154" s="175"/>
      <c r="CR154" s="175"/>
      <c r="CS154" s="175"/>
      <c r="CT154" s="175"/>
      <c r="CU154" s="175"/>
      <c r="CV154" s="175"/>
      <c r="CW154" s="166"/>
      <c r="CX154" s="167"/>
      <c r="CY154" s="167"/>
      <c r="CZ154" s="167"/>
      <c r="DA154" s="167"/>
      <c r="DB154" s="167"/>
      <c r="DC154" s="167"/>
      <c r="DD154" s="172"/>
      <c r="DE154" s="172"/>
      <c r="DF154" s="172"/>
      <c r="DG154" s="172"/>
      <c r="DH154" s="172"/>
      <c r="DI154" s="172"/>
      <c r="DJ154" s="172"/>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9"/>
      <c r="DT154" s="361"/>
      <c r="DU154" s="361"/>
      <c r="DV154" s="361"/>
      <c r="DW154" s="361"/>
      <c r="DX154" s="361"/>
      <c r="DY154" s="361"/>
      <c r="DZ154" s="361"/>
      <c r="EA154" s="361"/>
      <c r="EB154" s="361"/>
      <c r="EC154" s="361"/>
      <c r="ED154" s="361"/>
      <c r="EE154" s="361"/>
      <c r="EF154" s="361"/>
      <c r="EG154" s="361"/>
      <c r="EH154" s="361"/>
      <c r="EI154" s="361"/>
      <c r="EJ154" s="361"/>
      <c r="EK154" s="361"/>
      <c r="EL154" s="361"/>
      <c r="EM154" s="361"/>
      <c r="EN154" s="361"/>
      <c r="EO154" s="361"/>
      <c r="EP154" s="361"/>
      <c r="EQ154" s="361"/>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7">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5"/>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6"/>
      <c r="CJ155" s="176"/>
      <c r="CK155" s="176"/>
      <c r="CL155" s="176"/>
      <c r="CM155" s="176"/>
      <c r="CN155" s="176"/>
      <c r="CO155" s="176"/>
      <c r="CP155" s="177"/>
      <c r="CQ155" s="177"/>
      <c r="CR155" s="177"/>
      <c r="CS155" s="177"/>
      <c r="CT155" s="177"/>
      <c r="CU155" s="177"/>
      <c r="CV155" s="177"/>
      <c r="CW155" s="168"/>
      <c r="CX155" s="169"/>
      <c r="CY155" s="169"/>
      <c r="CZ155" s="169"/>
      <c r="DA155" s="169"/>
      <c r="DB155" s="169"/>
      <c r="DC155" s="169"/>
      <c r="DD155" s="173"/>
      <c r="DE155" s="173"/>
      <c r="DF155" s="173"/>
      <c r="DG155" s="173"/>
      <c r="DH155" s="173"/>
      <c r="DI155" s="173"/>
      <c r="DJ155" s="173"/>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9"/>
      <c r="DT155" s="361"/>
      <c r="DU155" s="361"/>
      <c r="DV155" s="361"/>
      <c r="DW155" s="361"/>
      <c r="DX155" s="361"/>
      <c r="DY155" s="361"/>
      <c r="DZ155" s="361"/>
      <c r="EA155" s="361"/>
      <c r="EB155" s="361"/>
      <c r="EC155" s="361"/>
      <c r="ED155" s="361"/>
      <c r="EE155" s="361"/>
      <c r="EF155" s="361"/>
      <c r="EG155" s="361"/>
      <c r="EH155" s="361"/>
      <c r="EI155" s="361"/>
      <c r="EJ155" s="361"/>
      <c r="EK155" s="361"/>
      <c r="EL155" s="361"/>
      <c r="EM155" s="361"/>
      <c r="EN155" s="361"/>
      <c r="EO155" s="361"/>
      <c r="EP155" s="361"/>
      <c r="EQ155" s="361"/>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7">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5"/>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4"/>
      <c r="CJ156" s="174"/>
      <c r="CK156" s="174"/>
      <c r="CL156" s="174"/>
      <c r="CM156" s="174"/>
      <c r="CN156" s="174"/>
      <c r="CO156" s="174"/>
      <c r="CP156" s="175"/>
      <c r="CQ156" s="175"/>
      <c r="CR156" s="175"/>
      <c r="CS156" s="175"/>
      <c r="CT156" s="175"/>
      <c r="CU156" s="175"/>
      <c r="CV156" s="175"/>
      <c r="CW156" s="166"/>
      <c r="CX156" s="167"/>
      <c r="CY156" s="167"/>
      <c r="CZ156" s="167"/>
      <c r="DA156" s="167"/>
      <c r="DB156" s="167"/>
      <c r="DC156" s="167"/>
      <c r="DD156" s="172"/>
      <c r="DE156" s="172"/>
      <c r="DF156" s="172"/>
      <c r="DG156" s="172"/>
      <c r="DH156" s="172"/>
      <c r="DI156" s="172"/>
      <c r="DJ156" s="172"/>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9"/>
      <c r="DT156" s="361"/>
      <c r="DU156" s="361"/>
      <c r="DV156" s="361"/>
      <c r="DW156" s="361"/>
      <c r="DX156" s="361"/>
      <c r="DY156" s="361"/>
      <c r="DZ156" s="361"/>
      <c r="EA156" s="361"/>
      <c r="EB156" s="361"/>
      <c r="EC156" s="361"/>
      <c r="ED156" s="361"/>
      <c r="EE156" s="361"/>
      <c r="EF156" s="361"/>
      <c r="EG156" s="361"/>
      <c r="EH156" s="361"/>
      <c r="EI156" s="361"/>
      <c r="EJ156" s="361"/>
      <c r="EK156" s="361"/>
      <c r="EL156" s="361"/>
      <c r="EM156" s="361"/>
      <c r="EN156" s="361"/>
      <c r="EO156" s="361"/>
      <c r="EP156" s="361"/>
      <c r="EQ156" s="361"/>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7">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5"/>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6"/>
      <c r="CJ157" s="176"/>
      <c r="CK157" s="176"/>
      <c r="CL157" s="176"/>
      <c r="CM157" s="176"/>
      <c r="CN157" s="176"/>
      <c r="CO157" s="176"/>
      <c r="CP157" s="177"/>
      <c r="CQ157" s="177"/>
      <c r="CR157" s="177"/>
      <c r="CS157" s="177"/>
      <c r="CT157" s="177"/>
      <c r="CU157" s="177"/>
      <c r="CV157" s="177"/>
      <c r="CW157" s="168"/>
      <c r="CX157" s="169"/>
      <c r="CY157" s="169"/>
      <c r="CZ157" s="169"/>
      <c r="DA157" s="169"/>
      <c r="DB157" s="169"/>
      <c r="DC157" s="169"/>
      <c r="DD157" s="173"/>
      <c r="DE157" s="173"/>
      <c r="DF157" s="173"/>
      <c r="DG157" s="173"/>
      <c r="DH157" s="173"/>
      <c r="DI157" s="173"/>
      <c r="DJ157" s="173"/>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9"/>
      <c r="DT157" s="361"/>
      <c r="DU157" s="361"/>
      <c r="DV157" s="361"/>
      <c r="DW157" s="361"/>
      <c r="DX157" s="361"/>
      <c r="DY157" s="361"/>
      <c r="DZ157" s="361"/>
      <c r="EA157" s="361"/>
      <c r="EB157" s="361"/>
      <c r="EC157" s="361"/>
      <c r="ED157" s="361"/>
      <c r="EE157" s="361"/>
      <c r="EF157" s="361"/>
      <c r="EG157" s="361"/>
      <c r="EH157" s="361"/>
      <c r="EI157" s="361"/>
      <c r="EJ157" s="361"/>
      <c r="EK157" s="361"/>
      <c r="EL157" s="361"/>
      <c r="EM157" s="361"/>
      <c r="EN157" s="361"/>
      <c r="EO157" s="361"/>
      <c r="EP157" s="361"/>
      <c r="EQ157" s="361"/>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7">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7">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4"/>
      <c r="CJ158" s="174"/>
      <c r="CK158" s="174"/>
      <c r="CL158" s="174"/>
      <c r="CM158" s="174"/>
      <c r="CN158" s="174"/>
      <c r="CO158" s="174"/>
      <c r="CP158" s="175"/>
      <c r="CQ158" s="175"/>
      <c r="CR158" s="175"/>
      <c r="CS158" s="175"/>
      <c r="CT158" s="175"/>
      <c r="CU158" s="175"/>
      <c r="CV158" s="175"/>
      <c r="CW158" s="166"/>
      <c r="CX158" s="167"/>
      <c r="CY158" s="167"/>
      <c r="CZ158" s="167"/>
      <c r="DA158" s="167"/>
      <c r="DB158" s="167"/>
      <c r="DC158" s="167"/>
      <c r="DD158" s="172"/>
      <c r="DE158" s="172"/>
      <c r="DF158" s="172"/>
      <c r="DG158" s="172"/>
      <c r="DH158" s="172"/>
      <c r="DI158" s="172"/>
      <c r="DJ158" s="172"/>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9"/>
      <c r="DT158" s="361"/>
      <c r="DU158" s="361"/>
      <c r="DV158" s="361"/>
      <c r="DW158" s="361"/>
      <c r="DX158" s="361"/>
      <c r="DY158" s="361"/>
      <c r="DZ158" s="361"/>
      <c r="EA158" s="361"/>
      <c r="EB158" s="361"/>
      <c r="EC158" s="361"/>
      <c r="ED158" s="361"/>
      <c r="EE158" s="361"/>
      <c r="EF158" s="361"/>
      <c r="EG158" s="361"/>
      <c r="EH158" s="361"/>
      <c r="EI158" s="361"/>
      <c r="EJ158" s="361"/>
      <c r="EK158" s="361"/>
      <c r="EL158" s="361"/>
      <c r="EM158" s="361"/>
      <c r="EN158" s="361"/>
      <c r="EO158" s="361"/>
      <c r="EP158" s="361"/>
      <c r="EQ158" s="361"/>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7">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6"/>
      <c r="CJ159" s="176"/>
      <c r="CK159" s="176"/>
      <c r="CL159" s="176"/>
      <c r="CM159" s="176"/>
      <c r="CN159" s="176"/>
      <c r="CO159" s="176"/>
      <c r="CP159" s="177"/>
      <c r="CQ159" s="177"/>
      <c r="CR159" s="177"/>
      <c r="CS159" s="177"/>
      <c r="CT159" s="177"/>
      <c r="CU159" s="177"/>
      <c r="CV159" s="177"/>
      <c r="CW159" s="168"/>
      <c r="CX159" s="169"/>
      <c r="CY159" s="169"/>
      <c r="CZ159" s="169"/>
      <c r="DA159" s="169"/>
      <c r="DB159" s="169"/>
      <c r="DC159" s="169"/>
      <c r="DD159" s="173"/>
      <c r="DE159" s="173"/>
      <c r="DF159" s="173"/>
      <c r="DG159" s="173"/>
      <c r="DH159" s="173"/>
      <c r="DI159" s="173"/>
      <c r="DJ159" s="173"/>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9"/>
      <c r="DT159" s="361"/>
      <c r="DU159" s="361"/>
      <c r="DV159" s="361"/>
      <c r="DW159" s="361"/>
      <c r="DX159" s="361"/>
      <c r="DY159" s="361"/>
      <c r="DZ159" s="361"/>
      <c r="EA159" s="361"/>
      <c r="EB159" s="361"/>
      <c r="EC159" s="361"/>
      <c r="ED159" s="361"/>
      <c r="EE159" s="361"/>
      <c r="EF159" s="361"/>
      <c r="EG159" s="361"/>
      <c r="EH159" s="361"/>
      <c r="EI159" s="361"/>
      <c r="EJ159" s="361"/>
      <c r="EK159" s="361"/>
      <c r="EL159" s="361"/>
      <c r="EM159" s="361"/>
      <c r="EN159" s="361"/>
      <c r="EO159" s="361"/>
      <c r="EP159" s="361"/>
      <c r="EQ159" s="361"/>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7">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6"/>
      <c r="CJ160" s="176"/>
      <c r="CK160" s="176"/>
      <c r="CL160" s="176"/>
      <c r="CM160" s="176"/>
      <c r="CN160" s="176"/>
      <c r="CO160" s="176"/>
      <c r="CP160" s="177"/>
      <c r="CQ160" s="177"/>
      <c r="CR160" s="177"/>
      <c r="CS160" s="177"/>
      <c r="CT160" s="177"/>
      <c r="CU160" s="177"/>
      <c r="CV160" s="177"/>
      <c r="CW160" s="168"/>
      <c r="CX160" s="169"/>
      <c r="CY160" s="169"/>
      <c r="CZ160" s="169"/>
      <c r="DA160" s="169"/>
      <c r="DB160" s="169"/>
      <c r="DC160" s="169"/>
      <c r="DD160" s="173"/>
      <c r="DE160" s="173"/>
      <c r="DF160" s="173"/>
      <c r="DG160" s="173"/>
      <c r="DH160" s="173"/>
      <c r="DI160" s="173"/>
      <c r="DJ160" s="173"/>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9"/>
      <c r="DT160" s="361"/>
      <c r="DU160" s="361"/>
      <c r="DV160" s="361"/>
      <c r="DW160" s="361"/>
      <c r="DX160" s="361"/>
      <c r="DY160" s="361"/>
      <c r="DZ160" s="361"/>
      <c r="EA160" s="361"/>
      <c r="EB160" s="361"/>
      <c r="EC160" s="361"/>
      <c r="ED160" s="361"/>
      <c r="EE160" s="361"/>
      <c r="EF160" s="361"/>
      <c r="EG160" s="361"/>
      <c r="EH160" s="361"/>
      <c r="EI160" s="361"/>
      <c r="EJ160" s="361"/>
      <c r="EK160" s="361"/>
      <c r="EL160" s="361"/>
      <c r="EM160" s="361"/>
      <c r="EN160" s="361"/>
      <c r="EO160" s="361"/>
      <c r="EP160" s="361"/>
      <c r="EQ160" s="361"/>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7">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5"/>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6"/>
      <c r="CJ161" s="176"/>
      <c r="CK161" s="176"/>
      <c r="CL161" s="176"/>
      <c r="CM161" s="176"/>
      <c r="CN161" s="176"/>
      <c r="CO161" s="176"/>
      <c r="CP161" s="177"/>
      <c r="CQ161" s="177"/>
      <c r="CR161" s="177"/>
      <c r="CS161" s="177"/>
      <c r="CT161" s="177"/>
      <c r="CU161" s="177"/>
      <c r="CV161" s="177"/>
      <c r="CW161" s="168"/>
      <c r="CX161" s="169"/>
      <c r="CY161" s="169"/>
      <c r="CZ161" s="169"/>
      <c r="DA161" s="169"/>
      <c r="DB161" s="169"/>
      <c r="DC161" s="169"/>
      <c r="DD161" s="173"/>
      <c r="DE161" s="173"/>
      <c r="DF161" s="173"/>
      <c r="DG161" s="173"/>
      <c r="DH161" s="173"/>
      <c r="DI161" s="173"/>
      <c r="DJ161" s="173"/>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9"/>
      <c r="DT161" s="361"/>
      <c r="DU161" s="361"/>
      <c r="DV161" s="361"/>
      <c r="DW161" s="361"/>
      <c r="DX161" s="361"/>
      <c r="DY161" s="361"/>
      <c r="DZ161" s="361"/>
      <c r="EA161" s="361"/>
      <c r="EB161" s="361"/>
      <c r="EC161" s="361"/>
      <c r="ED161" s="361"/>
      <c r="EE161" s="361"/>
      <c r="EF161" s="361"/>
      <c r="EG161" s="361"/>
      <c r="EH161" s="361"/>
      <c r="EI161" s="361"/>
      <c r="EJ161" s="361"/>
      <c r="EK161" s="361"/>
      <c r="EL161" s="361"/>
      <c r="EM161" s="361"/>
      <c r="EN161" s="361"/>
      <c r="EO161" s="361"/>
      <c r="EP161" s="361"/>
      <c r="EQ161" s="361"/>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7">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5"/>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4"/>
      <c r="CJ162" s="174"/>
      <c r="CK162" s="174"/>
      <c r="CL162" s="174"/>
      <c r="CM162" s="174"/>
      <c r="CN162" s="174"/>
      <c r="CO162" s="174"/>
      <c r="CP162" s="175"/>
      <c r="CQ162" s="175"/>
      <c r="CR162" s="175"/>
      <c r="CS162" s="175"/>
      <c r="CT162" s="175"/>
      <c r="CU162" s="175"/>
      <c r="CV162" s="175"/>
      <c r="CW162" s="166"/>
      <c r="CX162" s="167"/>
      <c r="CY162" s="167"/>
      <c r="CZ162" s="167"/>
      <c r="DA162" s="167"/>
      <c r="DB162" s="167"/>
      <c r="DC162" s="167"/>
      <c r="DD162" s="172"/>
      <c r="DE162" s="172"/>
      <c r="DF162" s="172"/>
      <c r="DG162" s="172"/>
      <c r="DH162" s="172"/>
      <c r="DI162" s="172"/>
      <c r="DJ162" s="172"/>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9"/>
      <c r="DT162" s="361"/>
      <c r="DU162" s="361"/>
      <c r="DV162" s="361"/>
      <c r="DW162" s="361"/>
      <c r="DX162" s="361"/>
      <c r="DY162" s="361"/>
      <c r="DZ162" s="361"/>
      <c r="EA162" s="361"/>
      <c r="EB162" s="361"/>
      <c r="EC162" s="361"/>
      <c r="ED162" s="361"/>
      <c r="EE162" s="361"/>
      <c r="EF162" s="361"/>
      <c r="EG162" s="361"/>
      <c r="EH162" s="361"/>
      <c r="EI162" s="361"/>
      <c r="EJ162" s="361"/>
      <c r="EK162" s="361"/>
      <c r="EL162" s="361"/>
      <c r="EM162" s="361"/>
      <c r="EN162" s="361"/>
      <c r="EO162" s="361"/>
      <c r="EP162" s="361"/>
      <c r="EQ162" s="361"/>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7">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5"/>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6"/>
      <c r="CJ163" s="176"/>
      <c r="CK163" s="176"/>
      <c r="CL163" s="176"/>
      <c r="CM163" s="176"/>
      <c r="CN163" s="176"/>
      <c r="CO163" s="176"/>
      <c r="CP163" s="177"/>
      <c r="CQ163" s="177"/>
      <c r="CR163" s="177"/>
      <c r="CS163" s="177"/>
      <c r="CT163" s="177"/>
      <c r="CU163" s="177"/>
      <c r="CV163" s="177"/>
      <c r="CW163" s="168"/>
      <c r="CX163" s="169"/>
      <c r="CY163" s="169"/>
      <c r="CZ163" s="169"/>
      <c r="DA163" s="169"/>
      <c r="DB163" s="169"/>
      <c r="DC163" s="169"/>
      <c r="DD163" s="173"/>
      <c r="DE163" s="173"/>
      <c r="DF163" s="173"/>
      <c r="DG163" s="173"/>
      <c r="DH163" s="173"/>
      <c r="DI163" s="173"/>
      <c r="DJ163" s="173"/>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9"/>
      <c r="DT163" s="361"/>
      <c r="DU163" s="361"/>
      <c r="DV163" s="361"/>
      <c r="DW163" s="361"/>
      <c r="DX163" s="361"/>
      <c r="DY163" s="361"/>
      <c r="DZ163" s="361"/>
      <c r="EA163" s="361"/>
      <c r="EB163" s="361"/>
      <c r="EC163" s="361"/>
      <c r="ED163" s="361"/>
      <c r="EE163" s="361"/>
      <c r="EF163" s="361"/>
      <c r="EG163" s="361"/>
      <c r="EH163" s="361"/>
      <c r="EI163" s="361"/>
      <c r="EJ163" s="361"/>
      <c r="EK163" s="361"/>
      <c r="EL163" s="361"/>
      <c r="EM163" s="361"/>
      <c r="EN163" s="361"/>
      <c r="EO163" s="361"/>
      <c r="EP163" s="361"/>
      <c r="EQ163" s="361"/>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7">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5"/>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4"/>
      <c r="CJ164" s="174"/>
      <c r="CK164" s="174"/>
      <c r="CL164" s="174"/>
      <c r="CM164" s="174"/>
      <c r="CN164" s="174"/>
      <c r="CO164" s="174"/>
      <c r="CP164" s="175"/>
      <c r="CQ164" s="175"/>
      <c r="CR164" s="175"/>
      <c r="CS164" s="175"/>
      <c r="CT164" s="175"/>
      <c r="CU164" s="175"/>
      <c r="CV164" s="175"/>
      <c r="CW164" s="166"/>
      <c r="CX164" s="167"/>
      <c r="CY164" s="167"/>
      <c r="CZ164" s="167"/>
      <c r="DA164" s="167"/>
      <c r="DB164" s="167"/>
      <c r="DC164" s="167"/>
      <c r="DD164" s="172"/>
      <c r="DE164" s="172"/>
      <c r="DF164" s="172"/>
      <c r="DG164" s="172"/>
      <c r="DH164" s="172"/>
      <c r="DI164" s="172"/>
      <c r="DJ164" s="172"/>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9"/>
      <c r="DT164" s="361"/>
      <c r="DU164" s="361"/>
      <c r="DV164" s="361"/>
      <c r="DW164" s="361"/>
      <c r="DX164" s="361"/>
      <c r="DY164" s="361"/>
      <c r="DZ164" s="361"/>
      <c r="EA164" s="361"/>
      <c r="EB164" s="361"/>
      <c r="EC164" s="361"/>
      <c r="ED164" s="361"/>
      <c r="EE164" s="361"/>
      <c r="EF164" s="361"/>
      <c r="EG164" s="361"/>
      <c r="EH164" s="361"/>
      <c r="EI164" s="361"/>
      <c r="EJ164" s="361"/>
      <c r="EK164" s="361"/>
      <c r="EL164" s="361"/>
      <c r="EM164" s="361"/>
      <c r="EN164" s="361"/>
      <c r="EO164" s="361"/>
      <c r="EP164" s="361"/>
      <c r="EQ164" s="361"/>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7">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5"/>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6"/>
      <c r="CJ165" s="176"/>
      <c r="CK165" s="176"/>
      <c r="CL165" s="176"/>
      <c r="CM165" s="176"/>
      <c r="CN165" s="176"/>
      <c r="CO165" s="176"/>
      <c r="CP165" s="177"/>
      <c r="CQ165" s="177"/>
      <c r="CR165" s="177"/>
      <c r="CS165" s="177"/>
      <c r="CT165" s="177"/>
      <c r="CU165" s="177"/>
      <c r="CV165" s="177"/>
      <c r="CW165" s="168"/>
      <c r="CX165" s="169"/>
      <c r="CY165" s="169"/>
      <c r="CZ165" s="169"/>
      <c r="DA165" s="169"/>
      <c r="DB165" s="169"/>
      <c r="DC165" s="169"/>
      <c r="DD165" s="173"/>
      <c r="DE165" s="173"/>
      <c r="DF165" s="173"/>
      <c r="DG165" s="173"/>
      <c r="DH165" s="173"/>
      <c r="DI165" s="173"/>
      <c r="DJ165" s="173"/>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9"/>
      <c r="DT165" s="361"/>
      <c r="DU165" s="361"/>
      <c r="DV165" s="361"/>
      <c r="DW165" s="361"/>
      <c r="DX165" s="361"/>
      <c r="DY165" s="361"/>
      <c r="DZ165" s="361"/>
      <c r="EA165" s="361"/>
      <c r="EB165" s="361"/>
      <c r="EC165" s="361"/>
      <c r="ED165" s="361"/>
      <c r="EE165" s="361"/>
      <c r="EF165" s="361"/>
      <c r="EG165" s="361"/>
      <c r="EH165" s="361"/>
      <c r="EI165" s="361"/>
      <c r="EJ165" s="361"/>
      <c r="EK165" s="361"/>
      <c r="EL165" s="361"/>
      <c r="EM165" s="361"/>
      <c r="EN165" s="361"/>
      <c r="EO165" s="361"/>
      <c r="EP165" s="361"/>
      <c r="EQ165" s="361"/>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7">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4"/>
      <c r="CJ166" s="174"/>
      <c r="CK166" s="174"/>
      <c r="CL166" s="174"/>
      <c r="CM166" s="174"/>
      <c r="CN166" s="174"/>
      <c r="CO166" s="174"/>
      <c r="CP166" s="175"/>
      <c r="CQ166" s="175"/>
      <c r="CR166" s="175"/>
      <c r="CS166" s="175"/>
      <c r="CT166" s="175"/>
      <c r="CU166" s="175"/>
      <c r="CV166" s="175"/>
      <c r="CW166" s="166"/>
      <c r="CX166" s="167"/>
      <c r="CY166" s="167"/>
      <c r="CZ166" s="167"/>
      <c r="DA166" s="167"/>
      <c r="DB166" s="167"/>
      <c r="DC166" s="167"/>
      <c r="DD166" s="172"/>
      <c r="DE166" s="172"/>
      <c r="DF166" s="172"/>
      <c r="DG166" s="172"/>
      <c r="DH166" s="172"/>
      <c r="DI166" s="172"/>
      <c r="DJ166" s="172"/>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9"/>
      <c r="DT166" s="361"/>
      <c r="DU166" s="361"/>
      <c r="DV166" s="361"/>
      <c r="DW166" s="361"/>
      <c r="DX166" s="361"/>
      <c r="DY166" s="361"/>
      <c r="DZ166" s="361"/>
      <c r="EA166" s="361"/>
      <c r="EB166" s="361"/>
      <c r="EC166" s="361"/>
      <c r="ED166" s="361"/>
      <c r="EE166" s="361"/>
      <c r="EF166" s="361"/>
      <c r="EG166" s="361"/>
      <c r="EH166" s="361"/>
      <c r="EI166" s="361"/>
      <c r="EJ166" s="361"/>
      <c r="EK166" s="361"/>
      <c r="EL166" s="361"/>
      <c r="EM166" s="361"/>
      <c r="EN166" s="361"/>
      <c r="EO166" s="361"/>
      <c r="EP166" s="361"/>
      <c r="EQ166" s="361"/>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7">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5"/>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6"/>
      <c r="CJ167" s="176"/>
      <c r="CK167" s="176"/>
      <c r="CL167" s="176"/>
      <c r="CM167" s="176"/>
      <c r="CN167" s="176"/>
      <c r="CO167" s="176"/>
      <c r="CP167" s="177"/>
      <c r="CQ167" s="177"/>
      <c r="CR167" s="177"/>
      <c r="CS167" s="177"/>
      <c r="CT167" s="177"/>
      <c r="CU167" s="177"/>
      <c r="CV167" s="177"/>
      <c r="CW167" s="168"/>
      <c r="CX167" s="169"/>
      <c r="CY167" s="169"/>
      <c r="CZ167" s="169"/>
      <c r="DA167" s="169"/>
      <c r="DB167" s="169"/>
      <c r="DC167" s="169"/>
      <c r="DD167" s="173"/>
      <c r="DE167" s="173"/>
      <c r="DF167" s="173"/>
      <c r="DG167" s="173"/>
      <c r="DH167" s="173"/>
      <c r="DI167" s="173"/>
      <c r="DJ167" s="173"/>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9"/>
      <c r="DT167" s="361"/>
      <c r="DU167" s="361"/>
      <c r="DV167" s="361"/>
      <c r="DW167" s="361"/>
      <c r="DX167" s="361"/>
      <c r="DY167" s="361"/>
      <c r="DZ167" s="361"/>
      <c r="EA167" s="361"/>
      <c r="EB167" s="361"/>
      <c r="EC167" s="361"/>
      <c r="ED167" s="361"/>
      <c r="EE167" s="361"/>
      <c r="EF167" s="361"/>
      <c r="EG167" s="361"/>
      <c r="EH167" s="361"/>
      <c r="EI167" s="361"/>
      <c r="EJ167" s="361"/>
      <c r="EK167" s="361"/>
      <c r="EL167" s="361"/>
      <c r="EM167" s="361"/>
      <c r="EN167" s="361"/>
      <c r="EO167" s="361"/>
      <c r="EP167" s="361"/>
      <c r="EQ167" s="361"/>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7">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5"/>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6"/>
      <c r="CJ168" s="176"/>
      <c r="CK168" s="176"/>
      <c r="CL168" s="176"/>
      <c r="CM168" s="176"/>
      <c r="CN168" s="176"/>
      <c r="CO168" s="176"/>
      <c r="CP168" s="177"/>
      <c r="CQ168" s="177"/>
      <c r="CR168" s="177"/>
      <c r="CS168" s="177"/>
      <c r="CT168" s="177"/>
      <c r="CU168" s="177"/>
      <c r="CV168" s="177"/>
      <c r="CW168" s="168"/>
      <c r="CX168" s="169"/>
      <c r="CY168" s="169"/>
      <c r="CZ168" s="169"/>
      <c r="DA168" s="169"/>
      <c r="DB168" s="169"/>
      <c r="DC168" s="169"/>
      <c r="DD168" s="173"/>
      <c r="DE168" s="173"/>
      <c r="DF168" s="173"/>
      <c r="DG168" s="173"/>
      <c r="DH168" s="173"/>
      <c r="DI168" s="173"/>
      <c r="DJ168" s="173"/>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9"/>
      <c r="DT168" s="361"/>
      <c r="DU168" s="361"/>
      <c r="DV168" s="361"/>
      <c r="DW168" s="361"/>
      <c r="DX168" s="361"/>
      <c r="DY168" s="361"/>
      <c r="DZ168" s="361"/>
      <c r="EA168" s="361"/>
      <c r="EB168" s="361"/>
      <c r="EC168" s="361"/>
      <c r="ED168" s="361"/>
      <c r="EE168" s="361"/>
      <c r="EF168" s="361"/>
      <c r="EG168" s="361"/>
      <c r="EH168" s="361"/>
      <c r="EI168" s="361"/>
      <c r="EJ168" s="361"/>
      <c r="EK168" s="361"/>
      <c r="EL168" s="361"/>
      <c r="EM168" s="361"/>
      <c r="EN168" s="361"/>
      <c r="EO168" s="361"/>
      <c r="EP168" s="361"/>
      <c r="EQ168" s="361"/>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7">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5"/>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6"/>
      <c r="CJ169" s="176"/>
      <c r="CK169" s="176"/>
      <c r="CL169" s="176"/>
      <c r="CM169" s="176"/>
      <c r="CN169" s="176"/>
      <c r="CO169" s="176"/>
      <c r="CP169" s="177"/>
      <c r="CQ169" s="177"/>
      <c r="CR169" s="177"/>
      <c r="CS169" s="177"/>
      <c r="CT169" s="177"/>
      <c r="CU169" s="177"/>
      <c r="CV169" s="177"/>
      <c r="CW169" s="168"/>
      <c r="CX169" s="169"/>
      <c r="CY169" s="169"/>
      <c r="CZ169" s="169"/>
      <c r="DA169" s="169"/>
      <c r="DB169" s="169"/>
      <c r="DC169" s="169"/>
      <c r="DD169" s="173"/>
      <c r="DE169" s="173"/>
      <c r="DF169" s="173"/>
      <c r="DG169" s="173"/>
      <c r="DH169" s="173"/>
      <c r="DI169" s="173"/>
      <c r="DJ169" s="173"/>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9"/>
      <c r="DT169" s="361"/>
      <c r="DU169" s="361"/>
      <c r="DV169" s="361"/>
      <c r="DW169" s="361"/>
      <c r="DX169" s="361"/>
      <c r="DY169" s="361"/>
      <c r="DZ169" s="361"/>
      <c r="EA169" s="361"/>
      <c r="EB169" s="361"/>
      <c r="EC169" s="361"/>
      <c r="ED169" s="361"/>
      <c r="EE169" s="361"/>
      <c r="EF169" s="361"/>
      <c r="EG169" s="361"/>
      <c r="EH169" s="361"/>
      <c r="EI169" s="361"/>
      <c r="EJ169" s="361"/>
      <c r="EK169" s="361"/>
      <c r="EL169" s="361"/>
      <c r="EM169" s="361"/>
      <c r="EN169" s="361"/>
      <c r="EO169" s="361"/>
      <c r="EP169" s="361"/>
      <c r="EQ169" s="361"/>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7">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4"/>
      <c r="CJ170" s="174"/>
      <c r="CK170" s="174"/>
      <c r="CL170" s="174"/>
      <c r="CM170" s="174"/>
      <c r="CN170" s="174"/>
      <c r="CO170" s="174"/>
      <c r="CP170" s="175"/>
      <c r="CQ170" s="175"/>
      <c r="CR170" s="175"/>
      <c r="CS170" s="175"/>
      <c r="CT170" s="175"/>
      <c r="CU170" s="175"/>
      <c r="CV170" s="175"/>
      <c r="CW170" s="166"/>
      <c r="CX170" s="167"/>
      <c r="CY170" s="167"/>
      <c r="CZ170" s="167"/>
      <c r="DA170" s="167"/>
      <c r="DB170" s="167"/>
      <c r="DC170" s="167"/>
      <c r="DD170" s="172"/>
      <c r="DE170" s="172"/>
      <c r="DF170" s="172"/>
      <c r="DG170" s="172"/>
      <c r="DH170" s="172"/>
      <c r="DI170" s="172"/>
      <c r="DJ170" s="172"/>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9"/>
      <c r="DT170" s="361"/>
      <c r="DU170" s="361"/>
      <c r="DV170" s="361"/>
      <c r="DW170" s="361"/>
      <c r="DX170" s="361"/>
      <c r="DY170" s="361"/>
      <c r="DZ170" s="361"/>
      <c r="EA170" s="361"/>
      <c r="EB170" s="361"/>
      <c r="EC170" s="361"/>
      <c r="ED170" s="361"/>
      <c r="EE170" s="361"/>
      <c r="EF170" s="361"/>
      <c r="EG170" s="361"/>
      <c r="EH170" s="361"/>
      <c r="EI170" s="361"/>
      <c r="EJ170" s="361"/>
      <c r="EK170" s="361"/>
      <c r="EL170" s="361"/>
      <c r="EM170" s="361"/>
      <c r="EN170" s="361"/>
      <c r="EO170" s="361"/>
      <c r="EP170" s="361"/>
      <c r="EQ170" s="361"/>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7">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6"/>
      <c r="CJ171" s="176"/>
      <c r="CK171" s="176"/>
      <c r="CL171" s="176"/>
      <c r="CM171" s="176"/>
      <c r="CN171" s="176"/>
      <c r="CO171" s="176"/>
      <c r="CP171" s="177"/>
      <c r="CQ171" s="177"/>
      <c r="CR171" s="177"/>
      <c r="CS171" s="177"/>
      <c r="CT171" s="177"/>
      <c r="CU171" s="177"/>
      <c r="CV171" s="177"/>
      <c r="CW171" s="168"/>
      <c r="CX171" s="169"/>
      <c r="CY171" s="169"/>
      <c r="CZ171" s="169"/>
      <c r="DA171" s="169"/>
      <c r="DB171" s="169"/>
      <c r="DC171" s="169"/>
      <c r="DD171" s="173"/>
      <c r="DE171" s="173"/>
      <c r="DF171" s="173"/>
      <c r="DG171" s="173"/>
      <c r="DH171" s="173"/>
      <c r="DI171" s="173"/>
      <c r="DJ171" s="173"/>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9"/>
      <c r="DT171" s="361"/>
      <c r="DU171" s="361"/>
      <c r="DV171" s="361"/>
      <c r="DW171" s="361"/>
      <c r="DX171" s="361"/>
      <c r="DY171" s="361"/>
      <c r="DZ171" s="361"/>
      <c r="EA171" s="361"/>
      <c r="EB171" s="361"/>
      <c r="EC171" s="361"/>
      <c r="ED171" s="361"/>
      <c r="EE171" s="361"/>
      <c r="EF171" s="361"/>
      <c r="EG171" s="361"/>
      <c r="EH171" s="361"/>
      <c r="EI171" s="361"/>
      <c r="EJ171" s="361"/>
      <c r="EK171" s="361"/>
      <c r="EL171" s="361"/>
      <c r="EM171" s="361"/>
      <c r="EN171" s="361"/>
      <c r="EO171" s="361"/>
      <c r="EP171" s="361"/>
      <c r="EQ171" s="361"/>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7">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4"/>
      <c r="CJ172" s="174"/>
      <c r="CK172" s="174"/>
      <c r="CL172" s="174"/>
      <c r="CM172" s="174"/>
      <c r="CN172" s="174"/>
      <c r="CO172" s="174"/>
      <c r="CP172" s="175"/>
      <c r="CQ172" s="175"/>
      <c r="CR172" s="175"/>
      <c r="CS172" s="175"/>
      <c r="CT172" s="175"/>
      <c r="CU172" s="175"/>
      <c r="CV172" s="175"/>
      <c r="CW172" s="166"/>
      <c r="CX172" s="167"/>
      <c r="CY172" s="167"/>
      <c r="CZ172" s="167"/>
      <c r="DA172" s="167"/>
      <c r="DB172" s="167"/>
      <c r="DC172" s="167"/>
      <c r="DD172" s="172"/>
      <c r="DE172" s="172"/>
      <c r="DF172" s="172"/>
      <c r="DG172" s="172"/>
      <c r="DH172" s="172"/>
      <c r="DI172" s="172"/>
      <c r="DJ172" s="172"/>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9"/>
      <c r="DT172" s="361"/>
      <c r="DU172" s="361"/>
      <c r="DV172" s="361"/>
      <c r="DW172" s="361"/>
      <c r="DX172" s="361"/>
      <c r="DY172" s="361"/>
      <c r="DZ172" s="361"/>
      <c r="EA172" s="361"/>
      <c r="EB172" s="361"/>
      <c r="EC172" s="361"/>
      <c r="ED172" s="361"/>
      <c r="EE172" s="361"/>
      <c r="EF172" s="361"/>
      <c r="EG172" s="361"/>
      <c r="EH172" s="361"/>
      <c r="EI172" s="361"/>
      <c r="EJ172" s="361"/>
      <c r="EK172" s="361"/>
      <c r="EL172" s="361"/>
      <c r="EM172" s="361"/>
      <c r="EN172" s="361"/>
      <c r="EO172" s="361"/>
      <c r="EP172" s="361"/>
      <c r="EQ172" s="361"/>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7">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6">
        <v>1</v>
      </c>
      <c r="CC173" s="99">
        <v>5</v>
      </c>
      <c r="CD173" s="99">
        <v>10</v>
      </c>
      <c r="CE173" s="99">
        <v>50</v>
      </c>
      <c r="CF173" s="99">
        <v>150</v>
      </c>
      <c r="CG173" s="99">
        <f t="shared" si="153"/>
        <v>143.63999999999999</v>
      </c>
      <c r="CH173" s="99">
        <f t="shared" si="153"/>
        <v>143</v>
      </c>
      <c r="CI173" s="176"/>
      <c r="CJ173" s="176"/>
      <c r="CK173" s="176"/>
      <c r="CL173" s="176"/>
      <c r="CM173" s="176"/>
      <c r="CN173" s="176"/>
      <c r="CO173" s="176"/>
      <c r="CP173" s="177"/>
      <c r="CQ173" s="177"/>
      <c r="CR173" s="177"/>
      <c r="CS173" s="177"/>
      <c r="CT173" s="177"/>
      <c r="CU173" s="177"/>
      <c r="CV173" s="177"/>
      <c r="CW173" s="168"/>
      <c r="CX173" s="169"/>
      <c r="CY173" s="169"/>
      <c r="CZ173" s="169"/>
      <c r="DA173" s="169"/>
      <c r="DB173" s="169"/>
      <c r="DC173" s="169"/>
      <c r="DD173" s="173"/>
      <c r="DE173" s="173"/>
      <c r="DF173" s="173"/>
      <c r="DG173" s="173"/>
      <c r="DH173" s="173"/>
      <c r="DI173" s="173"/>
      <c r="DJ173" s="173"/>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9"/>
      <c r="DT173" s="361"/>
      <c r="DU173" s="361"/>
      <c r="DV173" s="361"/>
      <c r="DW173" s="361"/>
      <c r="DX173" s="361"/>
      <c r="DY173" s="361"/>
      <c r="DZ173" s="361"/>
      <c r="EA173" s="361"/>
      <c r="EB173" s="361"/>
      <c r="EC173" s="361"/>
      <c r="ED173" s="361"/>
      <c r="EE173" s="361"/>
      <c r="EF173" s="361"/>
      <c r="EG173" s="361"/>
      <c r="EH173" s="361"/>
      <c r="EI173" s="361"/>
      <c r="EJ173" s="361"/>
      <c r="EK173" s="361"/>
      <c r="EL173" s="361"/>
      <c r="EM173" s="361"/>
      <c r="EN173" s="361"/>
      <c r="EO173" s="361"/>
      <c r="EP173" s="361"/>
      <c r="EQ173" s="361"/>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7">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4"/>
      <c r="CJ174" s="174"/>
      <c r="CK174" s="174"/>
      <c r="CL174" s="174"/>
      <c r="CM174" s="174"/>
      <c r="CN174" s="174"/>
      <c r="CO174" s="174"/>
      <c r="CP174" s="175"/>
      <c r="CQ174" s="175"/>
      <c r="CR174" s="175"/>
      <c r="CS174" s="175"/>
      <c r="CT174" s="175"/>
      <c r="CU174" s="175"/>
      <c r="CV174" s="175"/>
      <c r="CW174" s="166"/>
      <c r="CX174" s="167"/>
      <c r="CY174" s="167"/>
      <c r="CZ174" s="167"/>
      <c r="DA174" s="167"/>
      <c r="DB174" s="167"/>
      <c r="DC174" s="167"/>
      <c r="DD174" s="172"/>
      <c r="DE174" s="172"/>
      <c r="DF174" s="172"/>
      <c r="DG174" s="172"/>
      <c r="DH174" s="172"/>
      <c r="DI174" s="172"/>
      <c r="DJ174" s="172"/>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9"/>
      <c r="DT174" s="361"/>
      <c r="DU174" s="361"/>
      <c r="DV174" s="361"/>
      <c r="DW174" s="361"/>
      <c r="DX174" s="361"/>
      <c r="DY174" s="361"/>
      <c r="DZ174" s="361"/>
      <c r="EA174" s="361"/>
      <c r="EB174" s="361"/>
      <c r="EC174" s="361"/>
      <c r="ED174" s="361"/>
      <c r="EE174" s="361"/>
      <c r="EF174" s="361"/>
      <c r="EG174" s="361"/>
      <c r="EH174" s="361"/>
      <c r="EI174" s="361"/>
      <c r="EJ174" s="361"/>
      <c r="EK174" s="361"/>
      <c r="EL174" s="361"/>
      <c r="EM174" s="361"/>
      <c r="EN174" s="361"/>
      <c r="EO174" s="361"/>
      <c r="EP174" s="361"/>
      <c r="EQ174" s="361"/>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7">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4"/>
      <c r="CJ175" s="174"/>
      <c r="CK175" s="174"/>
      <c r="CL175" s="174"/>
      <c r="CM175" s="174"/>
      <c r="CN175" s="174"/>
      <c r="CO175" s="174"/>
      <c r="CP175" s="175"/>
      <c r="CQ175" s="175"/>
      <c r="CR175" s="175"/>
      <c r="CS175" s="175"/>
      <c r="CT175" s="175"/>
      <c r="CU175" s="175"/>
      <c r="CV175" s="175"/>
      <c r="CW175" s="166"/>
      <c r="CX175" s="167"/>
      <c r="CY175" s="167"/>
      <c r="CZ175" s="167"/>
      <c r="DA175" s="167"/>
      <c r="DB175" s="167"/>
      <c r="DC175" s="167"/>
      <c r="DD175" s="172"/>
      <c r="DE175" s="172"/>
      <c r="DF175" s="172"/>
      <c r="DG175" s="172"/>
      <c r="DH175" s="172"/>
      <c r="DI175" s="172"/>
      <c r="DJ175" s="172"/>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9"/>
      <c r="DT175" s="361"/>
      <c r="DU175" s="361"/>
      <c r="DV175" s="361"/>
      <c r="DW175" s="361"/>
      <c r="DX175" s="361"/>
      <c r="DY175" s="361"/>
      <c r="DZ175" s="361"/>
      <c r="EA175" s="361"/>
      <c r="EB175" s="361"/>
      <c r="EC175" s="361"/>
      <c r="ED175" s="361"/>
      <c r="EE175" s="361"/>
      <c r="EF175" s="361"/>
      <c r="EG175" s="361"/>
      <c r="EH175" s="361"/>
      <c r="EI175" s="361"/>
      <c r="EJ175" s="361"/>
      <c r="EK175" s="361"/>
      <c r="EL175" s="361"/>
      <c r="EM175" s="361"/>
      <c r="EN175" s="361"/>
      <c r="EO175" s="361"/>
      <c r="EP175" s="361"/>
      <c r="EQ175" s="361"/>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7">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4"/>
      <c r="CJ176" s="174"/>
      <c r="CK176" s="174"/>
      <c r="CL176" s="174"/>
      <c r="CM176" s="174"/>
      <c r="CN176" s="174"/>
      <c r="CO176" s="174"/>
      <c r="CP176" s="175"/>
      <c r="CQ176" s="175"/>
      <c r="CR176" s="175"/>
      <c r="CS176" s="175"/>
      <c r="CT176" s="175"/>
      <c r="CU176" s="175"/>
      <c r="CV176" s="175"/>
      <c r="CW176" s="166"/>
      <c r="CX176" s="167"/>
      <c r="CY176" s="167"/>
      <c r="CZ176" s="167"/>
      <c r="DA176" s="167"/>
      <c r="DB176" s="167"/>
      <c r="DC176" s="167"/>
      <c r="DD176" s="172"/>
      <c r="DE176" s="172"/>
      <c r="DF176" s="172"/>
      <c r="DG176" s="172"/>
      <c r="DH176" s="172"/>
      <c r="DI176" s="172"/>
      <c r="DJ176" s="172"/>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9"/>
      <c r="DT176" s="361"/>
      <c r="DU176" s="361"/>
      <c r="DV176" s="361"/>
      <c r="DW176" s="361"/>
      <c r="DX176" s="361"/>
      <c r="DY176" s="361"/>
      <c r="DZ176" s="361"/>
      <c r="EA176" s="361"/>
      <c r="EB176" s="361"/>
      <c r="EC176" s="361"/>
      <c r="ED176" s="361"/>
      <c r="EE176" s="361"/>
      <c r="EF176" s="361"/>
      <c r="EG176" s="361"/>
      <c r="EH176" s="361"/>
      <c r="EI176" s="361"/>
      <c r="EJ176" s="361"/>
      <c r="EK176" s="361"/>
      <c r="EL176" s="361"/>
      <c r="EM176" s="361"/>
      <c r="EN176" s="361"/>
      <c r="EO176" s="361"/>
      <c r="EP176" s="361"/>
      <c r="EQ176" s="361"/>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7">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6"/>
      <c r="CJ177" s="176"/>
      <c r="CK177" s="176"/>
      <c r="CL177" s="176"/>
      <c r="CM177" s="176"/>
      <c r="CN177" s="176"/>
      <c r="CO177" s="176"/>
      <c r="CP177" s="177"/>
      <c r="CQ177" s="177"/>
      <c r="CR177" s="177"/>
      <c r="CS177" s="177"/>
      <c r="CT177" s="177"/>
      <c r="CU177" s="177"/>
      <c r="CV177" s="177"/>
      <c r="CW177" s="168"/>
      <c r="CX177" s="169"/>
      <c r="CY177" s="169"/>
      <c r="CZ177" s="169"/>
      <c r="DA177" s="169"/>
      <c r="DB177" s="169"/>
      <c r="DC177" s="169"/>
      <c r="DD177" s="173"/>
      <c r="DE177" s="173"/>
      <c r="DF177" s="173"/>
      <c r="DG177" s="173"/>
      <c r="DH177" s="173"/>
      <c r="DI177" s="173"/>
      <c r="DJ177" s="173"/>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9"/>
      <c r="DT177" s="361"/>
      <c r="DU177" s="361"/>
      <c r="DV177" s="361"/>
      <c r="DW177" s="361"/>
      <c r="DX177" s="361"/>
      <c r="DY177" s="361"/>
      <c r="DZ177" s="361"/>
      <c r="EA177" s="361"/>
      <c r="EB177" s="361"/>
      <c r="EC177" s="361"/>
      <c r="ED177" s="361"/>
      <c r="EE177" s="361"/>
      <c r="EF177" s="361"/>
      <c r="EG177" s="361"/>
      <c r="EH177" s="361"/>
      <c r="EI177" s="361"/>
      <c r="EJ177" s="361"/>
      <c r="EK177" s="361"/>
      <c r="EL177" s="361"/>
      <c r="EM177" s="361"/>
      <c r="EN177" s="361"/>
      <c r="EO177" s="361"/>
      <c r="EP177" s="361"/>
      <c r="EQ177" s="361"/>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7">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4"/>
      <c r="CJ178" s="174"/>
      <c r="CK178" s="174"/>
      <c r="CL178" s="174"/>
      <c r="CM178" s="174"/>
      <c r="CN178" s="174"/>
      <c r="CO178" s="174"/>
      <c r="CP178" s="175"/>
      <c r="CQ178" s="175"/>
      <c r="CR178" s="175"/>
      <c r="CS178" s="175"/>
      <c r="CT178" s="175"/>
      <c r="CU178" s="175"/>
      <c r="CV178" s="175"/>
      <c r="CW178" s="166"/>
      <c r="CX178" s="167"/>
      <c r="CY178" s="167"/>
      <c r="CZ178" s="167"/>
      <c r="DA178" s="167"/>
      <c r="DB178" s="167"/>
      <c r="DC178" s="167"/>
      <c r="DD178" s="172"/>
      <c r="DE178" s="172"/>
      <c r="DF178" s="172"/>
      <c r="DG178" s="172"/>
      <c r="DH178" s="172"/>
      <c r="DI178" s="172"/>
      <c r="DJ178" s="172"/>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9"/>
      <c r="DT178" s="361"/>
      <c r="DU178" s="361"/>
      <c r="DV178" s="361"/>
      <c r="DW178" s="361"/>
      <c r="DX178" s="361"/>
      <c r="DY178" s="361"/>
      <c r="DZ178" s="361"/>
      <c r="EA178" s="361"/>
      <c r="EB178" s="361"/>
      <c r="EC178" s="361"/>
      <c r="ED178" s="361"/>
      <c r="EE178" s="361"/>
      <c r="EF178" s="361"/>
      <c r="EG178" s="361"/>
      <c r="EH178" s="361"/>
      <c r="EI178" s="361"/>
      <c r="EJ178" s="361"/>
      <c r="EK178" s="361"/>
      <c r="EL178" s="361"/>
      <c r="EM178" s="361"/>
      <c r="EN178" s="361"/>
      <c r="EO178" s="361"/>
      <c r="EP178" s="361"/>
      <c r="EQ178" s="361"/>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7">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6"/>
      <c r="CJ179" s="176"/>
      <c r="CK179" s="176"/>
      <c r="CL179" s="176"/>
      <c r="CM179" s="176"/>
      <c r="CN179" s="176"/>
      <c r="CO179" s="176"/>
      <c r="CP179" s="177"/>
      <c r="CQ179" s="177"/>
      <c r="CR179" s="177"/>
      <c r="CS179" s="177"/>
      <c r="CT179" s="177"/>
      <c r="CU179" s="177"/>
      <c r="CV179" s="177"/>
      <c r="CW179" s="168"/>
      <c r="CX179" s="169"/>
      <c r="CY179" s="169"/>
      <c r="CZ179" s="169"/>
      <c r="DA179" s="169"/>
      <c r="DB179" s="169"/>
      <c r="DC179" s="169"/>
      <c r="DD179" s="173"/>
      <c r="DE179" s="173"/>
      <c r="DF179" s="173"/>
      <c r="DG179" s="173"/>
      <c r="DH179" s="173"/>
      <c r="DI179" s="173"/>
      <c r="DJ179" s="173"/>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9"/>
      <c r="DT179" s="361"/>
      <c r="DU179" s="361"/>
      <c r="DV179" s="361"/>
      <c r="DW179" s="361"/>
      <c r="DX179" s="361"/>
      <c r="DY179" s="361"/>
      <c r="DZ179" s="361"/>
      <c r="EA179" s="361"/>
      <c r="EB179" s="361"/>
      <c r="EC179" s="361"/>
      <c r="ED179" s="361"/>
      <c r="EE179" s="361"/>
      <c r="EF179" s="361"/>
      <c r="EG179" s="361"/>
      <c r="EH179" s="361"/>
      <c r="EI179" s="361"/>
      <c r="EJ179" s="361"/>
      <c r="EK179" s="361"/>
      <c r="EL179" s="361"/>
      <c r="EM179" s="361"/>
      <c r="EN179" s="361"/>
      <c r="EO179" s="361"/>
      <c r="EP179" s="361"/>
      <c r="EQ179" s="361"/>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7">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4"/>
      <c r="CJ180" s="174"/>
      <c r="CK180" s="174"/>
      <c r="CL180" s="174"/>
      <c r="CM180" s="174"/>
      <c r="CN180" s="174"/>
      <c r="CO180" s="174"/>
      <c r="CP180" s="175"/>
      <c r="CQ180" s="175"/>
      <c r="CR180" s="175"/>
      <c r="CS180" s="175"/>
      <c r="CT180" s="175"/>
      <c r="CU180" s="175"/>
      <c r="CV180" s="175"/>
      <c r="CW180" s="166"/>
      <c r="CX180" s="167"/>
      <c r="CY180" s="167"/>
      <c r="CZ180" s="167"/>
      <c r="DA180" s="167"/>
      <c r="DB180" s="167"/>
      <c r="DC180" s="167"/>
      <c r="DD180" s="172"/>
      <c r="DE180" s="172"/>
      <c r="DF180" s="172"/>
      <c r="DG180" s="172"/>
      <c r="DH180" s="172"/>
      <c r="DI180" s="172"/>
      <c r="DJ180" s="172"/>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9"/>
      <c r="DT180" s="361"/>
      <c r="DU180" s="361"/>
      <c r="DV180" s="361"/>
      <c r="DW180" s="361"/>
      <c r="DX180" s="361"/>
      <c r="DY180" s="361"/>
      <c r="DZ180" s="361"/>
      <c r="EA180" s="361"/>
      <c r="EB180" s="361"/>
      <c r="EC180" s="361"/>
      <c r="ED180" s="361"/>
      <c r="EE180" s="361"/>
      <c r="EF180" s="361"/>
      <c r="EG180" s="361"/>
      <c r="EH180" s="361"/>
      <c r="EI180" s="361"/>
      <c r="EJ180" s="361"/>
      <c r="EK180" s="361"/>
      <c r="EL180" s="361"/>
      <c r="EM180" s="361"/>
      <c r="EN180" s="361"/>
      <c r="EO180" s="361"/>
      <c r="EP180" s="361"/>
      <c r="EQ180" s="361"/>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7">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6"/>
      <c r="CJ181" s="176"/>
      <c r="CK181" s="176"/>
      <c r="CL181" s="176"/>
      <c r="CM181" s="176"/>
      <c r="CN181" s="176"/>
      <c r="CO181" s="176"/>
      <c r="CP181" s="177"/>
      <c r="CQ181" s="177"/>
      <c r="CR181" s="177"/>
      <c r="CS181" s="177"/>
      <c r="CT181" s="177"/>
      <c r="CU181" s="177"/>
      <c r="CV181" s="177"/>
      <c r="CW181" s="168"/>
      <c r="CX181" s="169"/>
      <c r="CY181" s="169"/>
      <c r="CZ181" s="169"/>
      <c r="DA181" s="169"/>
      <c r="DB181" s="169"/>
      <c r="DC181" s="169"/>
      <c r="DD181" s="173"/>
      <c r="DE181" s="173"/>
      <c r="DF181" s="173"/>
      <c r="DG181" s="173"/>
      <c r="DH181" s="173"/>
      <c r="DI181" s="173"/>
      <c r="DJ181" s="173"/>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9"/>
      <c r="DT181" s="361"/>
      <c r="DU181" s="361"/>
      <c r="DV181" s="361"/>
      <c r="DW181" s="361"/>
      <c r="DX181" s="361"/>
      <c r="DY181" s="361"/>
      <c r="DZ181" s="361"/>
      <c r="EA181" s="361"/>
      <c r="EB181" s="361"/>
      <c r="EC181" s="361"/>
      <c r="ED181" s="361"/>
      <c r="EE181" s="361"/>
      <c r="EF181" s="361"/>
      <c r="EG181" s="361"/>
      <c r="EH181" s="361"/>
      <c r="EI181" s="361"/>
      <c r="EJ181" s="361"/>
      <c r="EK181" s="361"/>
      <c r="EL181" s="361"/>
      <c r="EM181" s="361"/>
      <c r="EN181" s="361"/>
      <c r="EO181" s="361"/>
      <c r="EP181" s="361"/>
      <c r="EQ181" s="361"/>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7">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2" si="197">DM182</f>
        <v>730.9</v>
      </c>
      <c r="CD182" s="97">
        <f t="shared" si="197"/>
        <v>747.24</v>
      </c>
      <c r="CE182" s="97">
        <f t="shared" si="197"/>
        <v>756</v>
      </c>
      <c r="CF182" s="97">
        <f t="shared" si="197"/>
        <v>759.43</v>
      </c>
      <c r="CG182" s="97">
        <f t="shared" si="197"/>
        <v>758.59</v>
      </c>
      <c r="CH182" s="97">
        <f t="shared" si="153"/>
        <v>755.24</v>
      </c>
      <c r="CI182" s="174"/>
      <c r="CJ182" s="174"/>
      <c r="CK182" s="174"/>
      <c r="CL182" s="174"/>
      <c r="CM182" s="174"/>
      <c r="CN182" s="174"/>
      <c r="CO182" s="174"/>
      <c r="CP182" s="175"/>
      <c r="CQ182" s="175"/>
      <c r="CR182" s="175"/>
      <c r="CS182" s="175"/>
      <c r="CT182" s="175"/>
      <c r="CU182" s="175"/>
      <c r="CV182" s="175"/>
      <c r="CW182" s="166"/>
      <c r="CX182" s="167"/>
      <c r="CY182" s="167"/>
      <c r="CZ182" s="167"/>
      <c r="DA182" s="167"/>
      <c r="DB182" s="167"/>
      <c r="DC182" s="167"/>
      <c r="DD182" s="172"/>
      <c r="DE182" s="172"/>
      <c r="DF182" s="172"/>
      <c r="DG182" s="172"/>
      <c r="DH182" s="172"/>
      <c r="DI182" s="172"/>
      <c r="DJ182" s="172"/>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9"/>
      <c r="DT182" s="361"/>
      <c r="DU182" s="361"/>
      <c r="DV182" s="361"/>
      <c r="DW182" s="361"/>
      <c r="DX182" s="361"/>
      <c r="DY182" s="361"/>
      <c r="DZ182" s="361"/>
      <c r="EA182" s="361"/>
      <c r="EB182" s="361"/>
      <c r="EC182" s="361"/>
      <c r="ED182" s="361"/>
      <c r="EE182" s="361"/>
      <c r="EF182" s="361"/>
      <c r="EG182" s="361"/>
      <c r="EH182" s="361"/>
      <c r="EI182" s="361"/>
      <c r="EJ182" s="361"/>
      <c r="EK182" s="361"/>
      <c r="EL182" s="361"/>
      <c r="EM182" s="361"/>
      <c r="EN182" s="361"/>
      <c r="EO182" s="361"/>
      <c r="EP182" s="361"/>
      <c r="EQ182" s="361"/>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7">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H183" si="199">DM183</f>
        <v>291.20999999999998</v>
      </c>
      <c r="CD183" s="99">
        <f t="shared" si="199"/>
        <v>297.71999999999997</v>
      </c>
      <c r="CE183" s="99">
        <f t="shared" si="199"/>
        <v>301.20999999999998</v>
      </c>
      <c r="CF183" s="99">
        <f t="shared" si="199"/>
        <v>302.57</v>
      </c>
      <c r="CG183" s="99">
        <f t="shared" si="199"/>
        <v>302.24</v>
      </c>
      <c r="CH183" s="99">
        <f t="shared" si="199"/>
        <v>300.90999999999997</v>
      </c>
      <c r="CI183" s="176"/>
      <c r="CJ183" s="176"/>
      <c r="CK183" s="176"/>
      <c r="CL183" s="176"/>
      <c r="CM183" s="176"/>
      <c r="CN183" s="176"/>
      <c r="CO183" s="176"/>
      <c r="CP183" s="177"/>
      <c r="CQ183" s="177"/>
      <c r="CR183" s="177"/>
      <c r="CS183" s="177"/>
      <c r="CT183" s="177"/>
      <c r="CU183" s="177"/>
      <c r="CV183" s="177"/>
      <c r="CW183" s="168"/>
      <c r="CX183" s="169"/>
      <c r="CY183" s="169"/>
      <c r="CZ183" s="169"/>
      <c r="DA183" s="169"/>
      <c r="DB183" s="169"/>
      <c r="DC183" s="169"/>
      <c r="DD183" s="173"/>
      <c r="DE183" s="173"/>
      <c r="DF183" s="173"/>
      <c r="DG183" s="173"/>
      <c r="DH183" s="173"/>
      <c r="DI183" s="173"/>
      <c r="DJ183" s="173"/>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9"/>
      <c r="DT183" s="361"/>
      <c r="DU183" s="361"/>
      <c r="DV183" s="361"/>
      <c r="DW183" s="361"/>
      <c r="DX183" s="361"/>
      <c r="DY183" s="361"/>
      <c r="DZ183" s="361"/>
      <c r="EA183" s="361"/>
      <c r="EB183" s="361"/>
      <c r="EC183" s="361"/>
      <c r="ED183" s="361"/>
      <c r="EE183" s="361"/>
      <c r="EF183" s="361"/>
      <c r="EG183" s="361"/>
      <c r="EH183" s="361"/>
      <c r="EI183" s="361"/>
      <c r="EJ183" s="361"/>
      <c r="EK183" s="361"/>
      <c r="EL183" s="361"/>
      <c r="EM183" s="361"/>
      <c r="EN183" s="361"/>
      <c r="EO183" s="361"/>
      <c r="EP183" s="361"/>
      <c r="EQ183" s="361"/>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7">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0">DN184</f>
        <v>297.71999999999997</v>
      </c>
      <c r="CE184" s="97">
        <f t="shared" si="200"/>
        <v>301.20999999999998</v>
      </c>
      <c r="CF184" s="97">
        <f t="shared" si="200"/>
        <v>302.57</v>
      </c>
      <c r="CG184" s="97">
        <f t="shared" si="200"/>
        <v>302.24</v>
      </c>
      <c r="CH184" s="97">
        <f t="shared" si="200"/>
        <v>300.90999999999997</v>
      </c>
      <c r="CI184" s="174"/>
      <c r="CJ184" s="174"/>
      <c r="CK184" s="174"/>
      <c r="CL184" s="174"/>
      <c r="CM184" s="174"/>
      <c r="CN184" s="174"/>
      <c r="CO184" s="174"/>
      <c r="CP184" s="175"/>
      <c r="CQ184" s="175"/>
      <c r="CR184" s="175"/>
      <c r="CS184" s="175"/>
      <c r="CT184" s="175"/>
      <c r="CU184" s="175"/>
      <c r="CV184" s="175"/>
      <c r="CW184" s="166"/>
      <c r="CX184" s="167"/>
      <c r="CY184" s="167"/>
      <c r="CZ184" s="167"/>
      <c r="DA184" s="167"/>
      <c r="DB184" s="167"/>
      <c r="DC184" s="167"/>
      <c r="DD184" s="172"/>
      <c r="DE184" s="172"/>
      <c r="DF184" s="172"/>
      <c r="DG184" s="172"/>
      <c r="DH184" s="172"/>
      <c r="DI184" s="172"/>
      <c r="DJ184" s="172"/>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9"/>
      <c r="DT184" s="361"/>
      <c r="DU184" s="361"/>
      <c r="DV184" s="361"/>
      <c r="DW184" s="361"/>
      <c r="DX184" s="361"/>
      <c r="DY184" s="361"/>
      <c r="DZ184" s="361"/>
      <c r="EA184" s="361"/>
      <c r="EB184" s="361"/>
      <c r="EC184" s="361"/>
      <c r="ED184" s="361"/>
      <c r="EE184" s="361"/>
      <c r="EF184" s="361"/>
      <c r="EG184" s="361"/>
      <c r="EH184" s="361"/>
      <c r="EI184" s="361"/>
      <c r="EJ184" s="361"/>
      <c r="EK184" s="361"/>
      <c r="EL184" s="361"/>
      <c r="EM184" s="361"/>
      <c r="EN184" s="361"/>
      <c r="EO184" s="361"/>
      <c r="EP184" s="361"/>
      <c r="EQ184" s="361"/>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7">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0"/>
        <v>297.71999999999997</v>
      </c>
      <c r="CE185" s="99">
        <f t="shared" si="200"/>
        <v>301.20999999999998</v>
      </c>
      <c r="CF185" s="99">
        <f t="shared" si="200"/>
        <v>302.57</v>
      </c>
      <c r="CG185" s="99">
        <f t="shared" si="200"/>
        <v>302.24</v>
      </c>
      <c r="CH185" s="99">
        <f t="shared" si="200"/>
        <v>300.90999999999997</v>
      </c>
      <c r="CI185" s="176"/>
      <c r="CJ185" s="176"/>
      <c r="CK185" s="176"/>
      <c r="CL185" s="176"/>
      <c r="CM185" s="176"/>
      <c r="CN185" s="176"/>
      <c r="CO185" s="176"/>
      <c r="CP185" s="177"/>
      <c r="CQ185" s="177"/>
      <c r="CR185" s="177"/>
      <c r="CS185" s="177"/>
      <c r="CT185" s="177"/>
      <c r="CU185" s="177"/>
      <c r="CV185" s="177"/>
      <c r="CW185" s="168"/>
      <c r="CX185" s="169"/>
      <c r="CY185" s="169"/>
      <c r="CZ185" s="169"/>
      <c r="DA185" s="169"/>
      <c r="DB185" s="169"/>
      <c r="DC185" s="169"/>
      <c r="DD185" s="173"/>
      <c r="DE185" s="173"/>
      <c r="DF185" s="173"/>
      <c r="DG185" s="173"/>
      <c r="DH185" s="173"/>
      <c r="DI185" s="173"/>
      <c r="DJ185" s="173"/>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9"/>
      <c r="DT185" s="361"/>
      <c r="DU185" s="361"/>
      <c r="DV185" s="361"/>
      <c r="DW185" s="361"/>
      <c r="DX185" s="361"/>
      <c r="DY185" s="361"/>
      <c r="DZ185" s="361"/>
      <c r="EA185" s="361"/>
      <c r="EB185" s="361"/>
      <c r="EC185" s="361"/>
      <c r="ED185" s="361"/>
      <c r="EE185" s="361"/>
      <c r="EF185" s="361"/>
      <c r="EG185" s="361"/>
      <c r="EH185" s="361"/>
      <c r="EI185" s="361"/>
      <c r="EJ185" s="361"/>
      <c r="EK185" s="361"/>
      <c r="EL185" s="361"/>
      <c r="EM185" s="361"/>
      <c r="EN185" s="361"/>
      <c r="EO185" s="361"/>
      <c r="EP185" s="361"/>
      <c r="EQ185" s="361"/>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7">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0"/>
        <v>297.71999999999997</v>
      </c>
      <c r="CE186" s="97">
        <f t="shared" si="200"/>
        <v>301.20999999999998</v>
      </c>
      <c r="CF186" s="97">
        <f t="shared" si="200"/>
        <v>302.57</v>
      </c>
      <c r="CG186" s="97">
        <f t="shared" si="200"/>
        <v>302.24</v>
      </c>
      <c r="CH186" s="97">
        <f t="shared" si="200"/>
        <v>300.90999999999997</v>
      </c>
      <c r="CI186" s="174"/>
      <c r="CJ186" s="174"/>
      <c r="CK186" s="174"/>
      <c r="CL186" s="174"/>
      <c r="CM186" s="174"/>
      <c r="CN186" s="174"/>
      <c r="CO186" s="174"/>
      <c r="CP186" s="175"/>
      <c r="CQ186" s="175"/>
      <c r="CR186" s="175"/>
      <c r="CS186" s="175"/>
      <c r="CT186" s="175"/>
      <c r="CU186" s="175"/>
      <c r="CV186" s="175"/>
      <c r="CW186" s="166"/>
      <c r="CX186" s="167"/>
      <c r="CY186" s="167"/>
      <c r="CZ186" s="167"/>
      <c r="DA186" s="167"/>
      <c r="DB186" s="167"/>
      <c r="DC186" s="167"/>
      <c r="DD186" s="172"/>
      <c r="DE186" s="172"/>
      <c r="DF186" s="172"/>
      <c r="DG186" s="172"/>
      <c r="DH186" s="172"/>
      <c r="DI186" s="172"/>
      <c r="DJ186" s="172"/>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9"/>
      <c r="DT186" s="361"/>
      <c r="DU186" s="361"/>
      <c r="DV186" s="361"/>
      <c r="DW186" s="361"/>
      <c r="DX186" s="361"/>
      <c r="DY186" s="361"/>
      <c r="DZ186" s="361"/>
      <c r="EA186" s="361"/>
      <c r="EB186" s="361"/>
      <c r="EC186" s="361"/>
      <c r="ED186" s="361"/>
      <c r="EE186" s="361"/>
      <c r="EF186" s="361"/>
      <c r="EG186" s="361"/>
      <c r="EH186" s="361"/>
      <c r="EI186" s="361"/>
      <c r="EJ186" s="361"/>
      <c r="EK186" s="361"/>
      <c r="EL186" s="361"/>
      <c r="EM186" s="361"/>
      <c r="EN186" s="361"/>
      <c r="EO186" s="361"/>
      <c r="EP186" s="361"/>
      <c r="EQ186" s="361"/>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7">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0"/>
        <v>297.71999999999997</v>
      </c>
      <c r="CE187" s="99">
        <f t="shared" si="200"/>
        <v>301.20999999999998</v>
      </c>
      <c r="CF187" s="99">
        <f t="shared" si="200"/>
        <v>302.57</v>
      </c>
      <c r="CG187" s="99">
        <f t="shared" si="200"/>
        <v>302.24</v>
      </c>
      <c r="CH187" s="99">
        <f t="shared" si="200"/>
        <v>300.90999999999997</v>
      </c>
      <c r="CI187" s="176"/>
      <c r="CJ187" s="176"/>
      <c r="CK187" s="176"/>
      <c r="CL187" s="176"/>
      <c r="CM187" s="176"/>
      <c r="CN187" s="176"/>
      <c r="CO187" s="176"/>
      <c r="CP187" s="177"/>
      <c r="CQ187" s="177"/>
      <c r="CR187" s="177"/>
      <c r="CS187" s="177"/>
      <c r="CT187" s="177"/>
      <c r="CU187" s="177"/>
      <c r="CV187" s="177"/>
      <c r="CW187" s="168"/>
      <c r="CX187" s="169"/>
      <c r="CY187" s="169"/>
      <c r="CZ187" s="169"/>
      <c r="DA187" s="169"/>
      <c r="DB187" s="169"/>
      <c r="DC187" s="169"/>
      <c r="DD187" s="173"/>
      <c r="DE187" s="173"/>
      <c r="DF187" s="173"/>
      <c r="DG187" s="173"/>
      <c r="DH187" s="173"/>
      <c r="DI187" s="173"/>
      <c r="DJ187" s="173"/>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9"/>
      <c r="DT187" s="361"/>
      <c r="DU187" s="361"/>
      <c r="DV187" s="361"/>
      <c r="DW187" s="361"/>
      <c r="DX187" s="361"/>
      <c r="DY187" s="361"/>
      <c r="DZ187" s="361"/>
      <c r="EA187" s="361"/>
      <c r="EB187" s="361"/>
      <c r="EC187" s="361"/>
      <c r="ED187" s="361"/>
      <c r="EE187" s="361"/>
      <c r="EF187" s="361"/>
      <c r="EG187" s="361"/>
      <c r="EH187" s="361"/>
      <c r="EI187" s="361"/>
      <c r="EJ187" s="361"/>
      <c r="EK187" s="361"/>
      <c r="EL187" s="361"/>
      <c r="EM187" s="361"/>
      <c r="EN187" s="361"/>
      <c r="EO187" s="361"/>
      <c r="EP187" s="361"/>
      <c r="EQ187" s="361"/>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7">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0.5*CF183</f>
        <v>151.285</v>
      </c>
      <c r="CG188" s="97">
        <f>0.6*CG183</f>
        <v>181.34399999999999</v>
      </c>
      <c r="CH188" s="97">
        <f>0.7*CH183</f>
        <v>210.63699999999997</v>
      </c>
      <c r="CI188" s="174"/>
      <c r="CJ188" s="174"/>
      <c r="CK188" s="174"/>
      <c r="CL188" s="174"/>
      <c r="CM188" s="174"/>
      <c r="CN188" s="174"/>
      <c r="CO188" s="174"/>
      <c r="CP188" s="175"/>
      <c r="CQ188" s="175"/>
      <c r="CR188" s="175"/>
      <c r="CS188" s="175"/>
      <c r="CT188" s="175"/>
      <c r="CU188" s="175"/>
      <c r="CV188" s="175"/>
      <c r="CW188" s="166"/>
      <c r="CX188" s="167"/>
      <c r="CY188" s="167"/>
      <c r="CZ188" s="167"/>
      <c r="DA188" s="167"/>
      <c r="DB188" s="167"/>
      <c r="DC188" s="167"/>
      <c r="DD188" s="172"/>
      <c r="DE188" s="172"/>
      <c r="DF188" s="172"/>
      <c r="DG188" s="172"/>
      <c r="DH188" s="172"/>
      <c r="DI188" s="172"/>
      <c r="DJ188" s="172"/>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9"/>
      <c r="DT188" s="361"/>
      <c r="DU188" s="361"/>
      <c r="DV188" s="361"/>
      <c r="DW188" s="361"/>
      <c r="DX188" s="361"/>
      <c r="DY188" s="361"/>
      <c r="DZ188" s="361"/>
      <c r="EA188" s="361"/>
      <c r="EB188" s="361"/>
      <c r="EC188" s="361"/>
      <c r="ED188" s="361"/>
      <c r="EE188" s="361"/>
      <c r="EF188" s="361"/>
      <c r="EG188" s="361"/>
      <c r="EH188" s="361"/>
      <c r="EI188" s="361"/>
      <c r="EJ188" s="361"/>
      <c r="EK188" s="361"/>
      <c r="EL188" s="361"/>
      <c r="EM188" s="361"/>
      <c r="EN188" s="361"/>
      <c r="EO188" s="361"/>
      <c r="EP188" s="361"/>
      <c r="EQ188" s="361"/>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7">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1">DO189</f>
        <v>301.20999999999998</v>
      </c>
      <c r="CF189" s="99">
        <f t="shared" ref="CF189" si="202">DP189</f>
        <v>302.57</v>
      </c>
      <c r="CG189" s="99">
        <f t="shared" ref="CG189" si="203">DQ189</f>
        <v>302.24</v>
      </c>
      <c r="CH189" s="99">
        <f t="shared" ref="CH189" si="204">DR189</f>
        <v>300.90999999999997</v>
      </c>
      <c r="CI189" s="176"/>
      <c r="CJ189" s="176"/>
      <c r="CK189" s="176"/>
      <c r="CL189" s="176"/>
      <c r="CM189" s="176"/>
      <c r="CN189" s="176"/>
      <c r="CO189" s="176"/>
      <c r="CP189" s="177"/>
      <c r="CQ189" s="177"/>
      <c r="CR189" s="177"/>
      <c r="CS189" s="177"/>
      <c r="CT189" s="177"/>
      <c r="CU189" s="177"/>
      <c r="CV189" s="177"/>
      <c r="CW189" s="168"/>
      <c r="CX189" s="169"/>
      <c r="CY189" s="169"/>
      <c r="CZ189" s="169"/>
      <c r="DA189" s="169"/>
      <c r="DB189" s="169"/>
      <c r="DC189" s="169"/>
      <c r="DD189" s="173"/>
      <c r="DE189" s="173"/>
      <c r="DF189" s="173"/>
      <c r="DG189" s="173"/>
      <c r="DH189" s="173"/>
      <c r="DI189" s="173"/>
      <c r="DJ189" s="173"/>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9"/>
      <c r="DT189" s="361"/>
      <c r="DU189" s="361"/>
      <c r="DV189" s="361"/>
      <c r="DW189" s="361"/>
      <c r="DX189" s="361"/>
      <c r="DY189" s="361"/>
      <c r="DZ189" s="361"/>
      <c r="EA189" s="361"/>
      <c r="EB189" s="361"/>
      <c r="EC189" s="361"/>
      <c r="ED189" s="361"/>
      <c r="EE189" s="361"/>
      <c r="EF189" s="361"/>
      <c r="EG189" s="361"/>
      <c r="EH189" s="361"/>
      <c r="EI189" s="361"/>
      <c r="EJ189" s="361"/>
      <c r="EK189" s="361"/>
      <c r="EL189" s="361"/>
      <c r="EM189" s="361"/>
      <c r="EN189" s="361"/>
      <c r="EO189" s="361"/>
      <c r="EP189" s="361"/>
      <c r="EQ189" s="361"/>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7">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H190" si="205">DL190</f>
        <v>0.4</v>
      </c>
      <c r="CC190" s="97">
        <f t="shared" si="205"/>
        <v>0.42</v>
      </c>
      <c r="CD190" s="97">
        <f t="shared" si="205"/>
        <v>0.43</v>
      </c>
      <c r="CE190" s="97">
        <f t="shared" si="205"/>
        <v>0.44</v>
      </c>
      <c r="CF190" s="97">
        <f t="shared" si="205"/>
        <v>0.44</v>
      </c>
      <c r="CG190" s="97">
        <f t="shared" si="205"/>
        <v>0.44</v>
      </c>
      <c r="CH190" s="97">
        <f t="shared" si="205"/>
        <v>0.44</v>
      </c>
      <c r="CI190" s="174"/>
      <c r="CJ190" s="174"/>
      <c r="CK190" s="174"/>
      <c r="CL190" s="174"/>
      <c r="CM190" s="174"/>
      <c r="CN190" s="174"/>
      <c r="CO190" s="174"/>
      <c r="CP190" s="175"/>
      <c r="CQ190" s="175"/>
      <c r="CR190" s="175"/>
      <c r="CS190" s="175"/>
      <c r="CT190" s="175"/>
      <c r="CU190" s="175"/>
      <c r="CV190" s="175"/>
      <c r="CW190" s="166"/>
      <c r="CX190" s="167"/>
      <c r="CY190" s="167"/>
      <c r="CZ190" s="167"/>
      <c r="DA190" s="167"/>
      <c r="DB190" s="167"/>
      <c r="DC190" s="167"/>
      <c r="DD190" s="172"/>
      <c r="DE190" s="172"/>
      <c r="DF190" s="172"/>
      <c r="DG190" s="172"/>
      <c r="DH190" s="172"/>
      <c r="DI190" s="172"/>
      <c r="DJ190" s="172"/>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9"/>
      <c r="DT190" s="361"/>
      <c r="DU190" s="361"/>
      <c r="DV190" s="361"/>
      <c r="DW190" s="361"/>
      <c r="DX190" s="361"/>
      <c r="DY190" s="361"/>
      <c r="DZ190" s="361"/>
      <c r="EA190" s="361"/>
      <c r="EB190" s="361"/>
      <c r="EC190" s="361"/>
      <c r="ED190" s="361"/>
      <c r="EE190" s="361"/>
      <c r="EF190" s="361"/>
      <c r="EG190" s="361"/>
      <c r="EH190" s="361"/>
      <c r="EI190" s="361"/>
      <c r="EJ190" s="361"/>
      <c r="EK190" s="361"/>
      <c r="EL190" s="361"/>
      <c r="EM190" s="361"/>
      <c r="EN190" s="361"/>
      <c r="EO190" s="361"/>
      <c r="EP190" s="361"/>
      <c r="EQ190" s="361"/>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7">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6">IF(BL191=1,BN191,0)</f>
        <v>0</v>
      </c>
      <c r="BV191" s="27"/>
      <c r="BW191" s="27"/>
      <c r="BX191" s="27"/>
      <c r="BY191" s="27"/>
      <c r="BZ191" s="27"/>
      <c r="CA191" s="27"/>
      <c r="CB191" s="97"/>
      <c r="CC191" s="97"/>
      <c r="CD191" s="97">
        <f>0.1*DN191</f>
        <v>4.3000000000000003E-2</v>
      </c>
      <c r="CE191" s="97">
        <f>0.2*DO191</f>
        <v>8.8000000000000009E-2</v>
      </c>
      <c r="CF191" s="97">
        <f>0.5*DP191</f>
        <v>0.22</v>
      </c>
      <c r="CG191" s="97">
        <f>0.6*DQ191</f>
        <v>0.26400000000000001</v>
      </c>
      <c r="CH191" s="97">
        <f>0.8*DR191</f>
        <v>0.35200000000000004</v>
      </c>
      <c r="CI191" s="174"/>
      <c r="CJ191" s="174"/>
      <c r="CK191" s="174"/>
      <c r="CL191" s="174"/>
      <c r="CM191" s="174"/>
      <c r="CN191" s="174"/>
      <c r="CO191" s="174"/>
      <c r="CP191" s="175"/>
      <c r="CQ191" s="175"/>
      <c r="CR191" s="175"/>
      <c r="CS191" s="175"/>
      <c r="CT191" s="175"/>
      <c r="CU191" s="175"/>
      <c r="CV191" s="175"/>
      <c r="CW191" s="166"/>
      <c r="CX191" s="167"/>
      <c r="CY191" s="167"/>
      <c r="CZ191" s="167"/>
      <c r="DA191" s="167"/>
      <c r="DB191" s="167"/>
      <c r="DC191" s="167"/>
      <c r="DD191" s="172"/>
      <c r="DE191" s="172"/>
      <c r="DF191" s="172"/>
      <c r="DG191" s="172"/>
      <c r="DH191" s="172"/>
      <c r="DI191" s="172"/>
      <c r="DJ191" s="172"/>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9"/>
      <c r="DT191" s="361"/>
      <c r="DU191" s="361"/>
      <c r="DV191" s="361"/>
      <c r="DW191" s="361"/>
      <c r="DX191" s="361"/>
      <c r="DY191" s="361"/>
      <c r="DZ191" s="361"/>
      <c r="EA191" s="361"/>
      <c r="EB191" s="361"/>
      <c r="EC191" s="361"/>
      <c r="ED191" s="361"/>
      <c r="EE191" s="361"/>
      <c r="EF191" s="361"/>
      <c r="EG191" s="361"/>
      <c r="EH191" s="361"/>
      <c r="EI191" s="361"/>
      <c r="EJ191" s="361"/>
      <c r="EK191" s="361"/>
      <c r="EL191" s="361"/>
      <c r="EM191" s="361"/>
      <c r="EN191" s="361"/>
      <c r="EO191" s="361"/>
      <c r="EP191" s="361"/>
      <c r="EQ191" s="361"/>
    </row>
    <row r="192" spans="1:147" x14ac:dyDescent="0.35">
      <c r="A192" s="5" t="s">
        <v>1138</v>
      </c>
      <c r="B192" s="5" t="s">
        <v>734</v>
      </c>
      <c r="C192" s="5" t="s">
        <v>655</v>
      </c>
      <c r="D192" s="5" t="s">
        <v>1029</v>
      </c>
      <c r="E192" s="5" t="s">
        <v>1133</v>
      </c>
      <c r="F192" s="328" t="s">
        <v>499</v>
      </c>
      <c r="G192" s="47" t="s">
        <v>1139</v>
      </c>
      <c r="H192" s="47" t="s">
        <v>659</v>
      </c>
      <c r="I192" s="330">
        <v>0</v>
      </c>
      <c r="J192" s="330">
        <v>0</v>
      </c>
      <c r="K192" s="330">
        <v>0</v>
      </c>
      <c r="L192" s="330">
        <v>0</v>
      </c>
      <c r="M192" s="330">
        <v>0</v>
      </c>
      <c r="N192" s="330">
        <v>0</v>
      </c>
      <c r="O192" s="330">
        <v>0</v>
      </c>
      <c r="P192" s="331"/>
      <c r="Q192" s="330">
        <v>0</v>
      </c>
      <c r="R192" s="330">
        <v>0</v>
      </c>
      <c r="S192" s="330">
        <v>0</v>
      </c>
      <c r="T192" s="330">
        <v>0</v>
      </c>
      <c r="U192" s="330">
        <v>0</v>
      </c>
      <c r="V192" s="330">
        <v>0</v>
      </c>
      <c r="W192" s="330">
        <v>0</v>
      </c>
      <c r="X192" s="330">
        <v>0</v>
      </c>
      <c r="Y192" s="330">
        <v>0</v>
      </c>
      <c r="Z192" s="330">
        <v>0</v>
      </c>
      <c r="AA192" s="330">
        <v>0</v>
      </c>
      <c r="AB192" s="330">
        <v>0</v>
      </c>
      <c r="AC192" s="330">
        <v>0</v>
      </c>
      <c r="AD192" s="330">
        <v>0</v>
      </c>
      <c r="AE192" s="187">
        <v>0.08</v>
      </c>
      <c r="AF192" s="331">
        <v>0</v>
      </c>
      <c r="AG192" s="331">
        <v>30</v>
      </c>
      <c r="AH192" s="331">
        <v>30</v>
      </c>
      <c r="AI192" s="332">
        <v>1</v>
      </c>
      <c r="AJ192" s="332" t="s">
        <v>660</v>
      </c>
      <c r="AK192" s="332" t="s">
        <v>745</v>
      </c>
      <c r="AL192" s="332"/>
      <c r="AM192" s="333"/>
      <c r="AN192" s="333"/>
      <c r="AO192" s="333"/>
      <c r="AP192" s="333"/>
      <c r="AQ192" s="333"/>
      <c r="AR192" s="333"/>
      <c r="AS192" s="334"/>
      <c r="AT192" s="334"/>
      <c r="AU192" s="334"/>
      <c r="AV192" s="335"/>
      <c r="AW192" s="335"/>
      <c r="AX192" s="335"/>
      <c r="AY192" s="336" t="s">
        <v>662</v>
      </c>
      <c r="AZ192" s="336"/>
      <c r="BA192" s="337"/>
      <c r="BB192" s="338"/>
      <c r="BC192" s="338"/>
      <c r="BD192" s="338"/>
      <c r="BE192" s="338"/>
      <c r="BF192" s="338"/>
      <c r="BG192" s="338"/>
      <c r="BH192" s="339"/>
      <c r="BI192" s="339"/>
      <c r="BJ192" s="339"/>
      <c r="BK192" s="339"/>
      <c r="BL192" s="340"/>
      <c r="BM192" s="341"/>
      <c r="BN192" s="342">
        <v>0</v>
      </c>
      <c r="BO192" s="331"/>
      <c r="BP192" s="331"/>
      <c r="BQ192" s="331"/>
      <c r="BR192" s="331"/>
      <c r="BS192" s="331"/>
      <c r="BT192" s="331"/>
      <c r="BU192" s="336">
        <v>0</v>
      </c>
      <c r="BV192" s="336"/>
      <c r="BW192" s="336"/>
      <c r="BX192" s="336"/>
      <c r="BY192" s="336"/>
      <c r="BZ192" s="336"/>
      <c r="CA192" s="336"/>
      <c r="CB192" s="343">
        <v>1000</v>
      </c>
      <c r="CC192" s="343">
        <v>1000</v>
      </c>
      <c r="CD192" s="343">
        <v>1000</v>
      </c>
      <c r="CE192" s="343">
        <v>1000</v>
      </c>
      <c r="CF192" s="343">
        <v>1000</v>
      </c>
      <c r="CG192" s="343">
        <v>1000</v>
      </c>
      <c r="CH192" s="343">
        <v>1000</v>
      </c>
      <c r="CI192" s="336"/>
      <c r="CJ192" s="336"/>
      <c r="CK192" s="336"/>
      <c r="CL192" s="336"/>
      <c r="CM192" s="336"/>
      <c r="CN192" s="336"/>
      <c r="CO192" s="336"/>
      <c r="CP192" s="344"/>
      <c r="CQ192" s="344"/>
      <c r="CR192" s="344"/>
      <c r="CS192" s="344"/>
      <c r="CT192" s="344"/>
      <c r="CU192" s="344"/>
      <c r="CV192" s="344"/>
      <c r="CW192" s="345"/>
      <c r="CX192" s="346"/>
      <c r="CY192" s="346"/>
      <c r="CZ192" s="346"/>
      <c r="DA192" s="346"/>
      <c r="DB192" s="346"/>
      <c r="DC192" s="346"/>
      <c r="DD192" s="346"/>
      <c r="DE192" s="346"/>
      <c r="DF192" s="346"/>
      <c r="DG192" s="346"/>
      <c r="DH192" s="346"/>
      <c r="DI192" s="346"/>
      <c r="DJ192" s="346"/>
      <c r="DK192" s="290" t="s">
        <v>452</v>
      </c>
      <c r="DL192" s="345">
        <v>0</v>
      </c>
      <c r="DM192" s="345">
        <v>0</v>
      </c>
      <c r="DN192" s="345">
        <v>0</v>
      </c>
      <c r="DO192" s="345">
        <v>0</v>
      </c>
      <c r="DP192" s="345">
        <v>0</v>
      </c>
      <c r="DQ192" s="345">
        <v>0</v>
      </c>
      <c r="DR192" s="345">
        <v>0</v>
      </c>
      <c r="DS192" s="347"/>
      <c r="DT192" s="361"/>
      <c r="DU192" s="361"/>
      <c r="DV192" s="361"/>
      <c r="DW192" s="361"/>
      <c r="DX192" s="361"/>
      <c r="DY192" s="361"/>
      <c r="DZ192" s="361"/>
      <c r="EA192" s="361"/>
      <c r="EB192" s="361"/>
      <c r="EC192" s="361"/>
      <c r="ED192" s="361"/>
      <c r="EE192" s="361"/>
      <c r="EF192" s="361"/>
      <c r="EG192" s="361"/>
      <c r="EH192" s="361"/>
      <c r="EI192" s="361"/>
      <c r="EJ192" s="361"/>
      <c r="EK192" s="361"/>
      <c r="EL192" s="361"/>
      <c r="EM192" s="361"/>
      <c r="EN192" s="361"/>
      <c r="EO192" s="361"/>
      <c r="EP192" s="361"/>
      <c r="EQ192" s="361"/>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70">
        <v>0</v>
      </c>
      <c r="Q193" s="254">
        <f>0.2*I193</f>
        <v>1.8780000000000001</v>
      </c>
      <c r="R193" s="254">
        <f t="shared" ref="R193:W200" si="207">0.2*J193</f>
        <v>2.0780000000000003</v>
      </c>
      <c r="S193" s="254">
        <f t="shared" si="207"/>
        <v>2.278</v>
      </c>
      <c r="T193" s="254">
        <f t="shared" si="207"/>
        <v>2.4780000000000002</v>
      </c>
      <c r="U193" s="254">
        <f t="shared" si="207"/>
        <v>2.6780000000000004</v>
      </c>
      <c r="V193" s="254">
        <f t="shared" si="207"/>
        <v>2.8780000000000001</v>
      </c>
      <c r="W193" s="254">
        <f t="shared" si="207"/>
        <v>3.0780000000000003</v>
      </c>
      <c r="X193" s="102">
        <v>0</v>
      </c>
      <c r="Y193" s="102">
        <v>0</v>
      </c>
      <c r="Z193" s="102">
        <v>0</v>
      </c>
      <c r="AA193" s="102">
        <v>0</v>
      </c>
      <c r="AB193" s="102">
        <v>0</v>
      </c>
      <c r="AC193" s="102">
        <v>0</v>
      </c>
      <c r="AD193" s="102">
        <v>0</v>
      </c>
      <c r="AE193" s="187">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8">IF(BL193=1,BN193,0)</f>
        <v>0</v>
      </c>
      <c r="BV193" s="28"/>
      <c r="BW193" s="28"/>
      <c r="BX193" s="28"/>
      <c r="BY193" s="28"/>
      <c r="BZ193" s="28"/>
      <c r="CA193" s="28"/>
      <c r="CB193" s="99">
        <f t="shared" ref="CB193:CF197" si="209">DL193</f>
        <v>567.02</v>
      </c>
      <c r="CC193" s="99">
        <f t="shared" si="209"/>
        <v>567.02</v>
      </c>
      <c r="CD193" s="99">
        <f t="shared" si="209"/>
        <v>567.02</v>
      </c>
      <c r="CE193" s="99">
        <f t="shared" si="209"/>
        <v>567.02</v>
      </c>
      <c r="CF193" s="390">
        <f>DP193*0.6</f>
        <v>340.21199999999999</v>
      </c>
      <c r="CG193" s="390">
        <f>DQ193*0.5</f>
        <v>283.51</v>
      </c>
      <c r="CH193" s="390">
        <f>DR193*0.01</f>
        <v>5.6702000000000004</v>
      </c>
      <c r="CI193" s="176"/>
      <c r="CJ193" s="176"/>
      <c r="CK193" s="176"/>
      <c r="CL193" s="176"/>
      <c r="CM193" s="176"/>
      <c r="CN193" s="176"/>
      <c r="CO193" s="176"/>
      <c r="CP193" s="177"/>
      <c r="CQ193" s="177"/>
      <c r="CR193" s="177"/>
      <c r="CS193" s="177"/>
      <c r="CT193" s="177"/>
      <c r="CU193" s="177"/>
      <c r="CV193" s="177"/>
      <c r="CW193" s="168"/>
      <c r="CX193" s="169"/>
      <c r="CY193" s="169"/>
      <c r="CZ193" s="169"/>
      <c r="DA193" s="169"/>
      <c r="DB193" s="169"/>
      <c r="DC193" s="169"/>
      <c r="DD193" s="173"/>
      <c r="DE193" s="173"/>
      <c r="DF193" s="173"/>
      <c r="DG193" s="173"/>
      <c r="DH193" s="173"/>
      <c r="DI193" s="173"/>
      <c r="DJ193" s="173"/>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9"/>
      <c r="DT193" s="361"/>
      <c r="DU193" s="361"/>
      <c r="DV193" s="361"/>
      <c r="DW193" s="361"/>
      <c r="DX193" s="361"/>
      <c r="DY193" s="361"/>
      <c r="DZ193" s="361"/>
      <c r="EA193" s="361"/>
      <c r="EB193" s="361"/>
      <c r="EC193" s="361"/>
      <c r="ED193" s="361"/>
      <c r="EE193" s="361"/>
      <c r="EF193" s="361"/>
      <c r="EG193" s="361"/>
      <c r="EH193" s="361"/>
      <c r="EI193" s="361"/>
      <c r="EJ193" s="361"/>
      <c r="EK193" s="361"/>
      <c r="EL193" s="361"/>
      <c r="EM193" s="361"/>
      <c r="EN193" s="361"/>
      <c r="EO193" s="361"/>
      <c r="EP193" s="361"/>
      <c r="EQ193" s="361"/>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10">J193*1.05</f>
        <v>10.909500000000001</v>
      </c>
      <c r="K194" s="101">
        <f t="shared" si="210"/>
        <v>11.9595</v>
      </c>
      <c r="L194" s="101">
        <f t="shared" si="210"/>
        <v>13.009500000000001</v>
      </c>
      <c r="M194" s="101">
        <f t="shared" si="210"/>
        <v>14.059500000000002</v>
      </c>
      <c r="N194" s="101">
        <f t="shared" si="210"/>
        <v>15.109500000000001</v>
      </c>
      <c r="O194" s="101">
        <f t="shared" si="210"/>
        <v>16.159500000000001</v>
      </c>
      <c r="P194" s="270">
        <v>0</v>
      </c>
      <c r="Q194" s="254">
        <f t="shared" ref="Q194:Q200" si="211">0.2*I194</f>
        <v>1.9719000000000002</v>
      </c>
      <c r="R194" s="254">
        <f t="shared" si="207"/>
        <v>2.1819000000000002</v>
      </c>
      <c r="S194" s="254">
        <f t="shared" si="207"/>
        <v>2.3919000000000001</v>
      </c>
      <c r="T194" s="254">
        <f t="shared" si="207"/>
        <v>2.6019000000000005</v>
      </c>
      <c r="U194" s="254">
        <f t="shared" si="207"/>
        <v>2.8119000000000005</v>
      </c>
      <c r="V194" s="254">
        <f t="shared" si="207"/>
        <v>3.0219000000000005</v>
      </c>
      <c r="W194" s="254">
        <f t="shared" si="207"/>
        <v>3.2319000000000004</v>
      </c>
      <c r="X194" s="101">
        <v>0</v>
      </c>
      <c r="Y194" s="101">
        <v>0</v>
      </c>
      <c r="Z194" s="101">
        <v>0</v>
      </c>
      <c r="AA194" s="101">
        <v>0</v>
      </c>
      <c r="AB194" s="101">
        <v>0</v>
      </c>
      <c r="AC194" s="101">
        <v>0</v>
      </c>
      <c r="AD194" s="101">
        <v>0</v>
      </c>
      <c r="AE194" s="187">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8"/>
        <v>0</v>
      </c>
      <c r="BV194" s="27"/>
      <c r="BW194" s="27"/>
      <c r="BX194" s="27"/>
      <c r="BY194" s="27"/>
      <c r="BZ194" s="27"/>
      <c r="CA194" s="27"/>
      <c r="CB194" s="97"/>
      <c r="CC194" s="186">
        <f t="shared" si="209"/>
        <v>567.02</v>
      </c>
      <c r="CD194" s="97">
        <f t="shared" si="209"/>
        <v>567.02</v>
      </c>
      <c r="CE194" s="97">
        <f t="shared" si="209"/>
        <v>567.02</v>
      </c>
      <c r="CF194" s="97">
        <f t="shared" si="209"/>
        <v>567.02</v>
      </c>
      <c r="CG194" s="97">
        <f t="shared" si="153"/>
        <v>567.02</v>
      </c>
      <c r="CH194" s="97">
        <f t="shared" si="153"/>
        <v>567.02</v>
      </c>
      <c r="CI194" s="174"/>
      <c r="CJ194" s="174"/>
      <c r="CK194" s="174"/>
      <c r="CL194" s="174"/>
      <c r="CM194" s="174"/>
      <c r="CN194" s="174"/>
      <c r="CO194" s="174"/>
      <c r="CP194" s="175"/>
      <c r="CQ194" s="175"/>
      <c r="CR194" s="175"/>
      <c r="CS194" s="175"/>
      <c r="CT194" s="175"/>
      <c r="CU194" s="175"/>
      <c r="CV194" s="175"/>
      <c r="CW194" s="166"/>
      <c r="CX194" s="167"/>
      <c r="CY194" s="167"/>
      <c r="CZ194" s="167"/>
      <c r="DA194" s="167"/>
      <c r="DB194" s="167"/>
      <c r="DC194" s="167"/>
      <c r="DD194" s="172"/>
      <c r="DE194" s="172"/>
      <c r="DF194" s="172"/>
      <c r="DG194" s="172"/>
      <c r="DH194" s="172"/>
      <c r="DI194" s="172"/>
      <c r="DJ194" s="172"/>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9"/>
      <c r="DT194" s="361"/>
      <c r="DU194" s="361"/>
      <c r="DV194" s="361"/>
      <c r="DW194" s="361"/>
      <c r="DX194" s="361"/>
      <c r="DY194" s="361"/>
      <c r="DZ194" s="361"/>
      <c r="EA194" s="361"/>
      <c r="EB194" s="361"/>
      <c r="EC194" s="361"/>
      <c r="ED194" s="361"/>
      <c r="EE194" s="361"/>
      <c r="EF194" s="361"/>
      <c r="EG194" s="361"/>
      <c r="EH194" s="361"/>
      <c r="EI194" s="361"/>
      <c r="EJ194" s="361"/>
      <c r="EK194" s="361"/>
      <c r="EL194" s="361"/>
      <c r="EM194" s="361"/>
      <c r="EN194" s="361"/>
      <c r="EO194" s="361"/>
      <c r="EP194" s="361"/>
      <c r="EQ194" s="361"/>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70">
        <v>0</v>
      </c>
      <c r="Q195" s="254">
        <f t="shared" si="211"/>
        <v>2.3559999999999999</v>
      </c>
      <c r="R195" s="254">
        <f t="shared" si="207"/>
        <v>2.556</v>
      </c>
      <c r="S195" s="254">
        <f t="shared" si="207"/>
        <v>2.7560000000000002</v>
      </c>
      <c r="T195" s="254">
        <f t="shared" si="207"/>
        <v>2.956</v>
      </c>
      <c r="U195" s="254">
        <f t="shared" si="207"/>
        <v>3.1560000000000001</v>
      </c>
      <c r="V195" s="254">
        <f t="shared" si="207"/>
        <v>3.3560000000000003</v>
      </c>
      <c r="W195" s="254">
        <f t="shared" si="207"/>
        <v>3.5560000000000005</v>
      </c>
      <c r="X195" s="102">
        <v>0</v>
      </c>
      <c r="Y195" s="102">
        <v>0</v>
      </c>
      <c r="Z195" s="102">
        <v>0</v>
      </c>
      <c r="AA195" s="102">
        <v>0</v>
      </c>
      <c r="AB195" s="102">
        <v>0</v>
      </c>
      <c r="AC195" s="102">
        <v>0</v>
      </c>
      <c r="AD195" s="102">
        <v>0</v>
      </c>
      <c r="AE195" s="187">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8"/>
        <v>0</v>
      </c>
      <c r="BV195" s="28"/>
      <c r="BW195" s="28"/>
      <c r="BX195" s="28"/>
      <c r="BY195" s="28"/>
      <c r="BZ195" s="28"/>
      <c r="CA195" s="28"/>
      <c r="CB195" s="99"/>
      <c r="CC195" s="186">
        <f t="shared" si="209"/>
        <v>567.02</v>
      </c>
      <c r="CD195" s="186">
        <f t="shared" ref="CD195" si="212">DN195</f>
        <v>567.02</v>
      </c>
      <c r="CE195" s="186">
        <f t="shared" ref="CE195" si="213">DO195</f>
        <v>567.02</v>
      </c>
      <c r="CF195" s="186">
        <f t="shared" ref="CF195" si="214">DP195</f>
        <v>567.02</v>
      </c>
      <c r="CG195" s="186">
        <f t="shared" si="153"/>
        <v>567.02</v>
      </c>
      <c r="CH195" s="390">
        <f>DR195*0.01</f>
        <v>5.6702000000000004</v>
      </c>
      <c r="CI195" s="176"/>
      <c r="CJ195" s="176"/>
      <c r="CK195" s="176"/>
      <c r="CL195" s="176"/>
      <c r="CM195" s="176"/>
      <c r="CN195" s="176"/>
      <c r="CO195" s="176"/>
      <c r="CP195" s="177"/>
      <c r="CQ195" s="177"/>
      <c r="CR195" s="177"/>
      <c r="CS195" s="177"/>
      <c r="CT195" s="177"/>
      <c r="CU195" s="177"/>
      <c r="CV195" s="177"/>
      <c r="CW195" s="168"/>
      <c r="CX195" s="169"/>
      <c r="CY195" s="169"/>
      <c r="CZ195" s="169"/>
      <c r="DA195" s="169"/>
      <c r="DB195" s="169"/>
      <c r="DC195" s="169"/>
      <c r="DD195" s="173"/>
      <c r="DE195" s="173"/>
      <c r="DF195" s="173"/>
      <c r="DG195" s="173"/>
      <c r="DH195" s="173"/>
      <c r="DI195" s="173"/>
      <c r="DJ195" s="173"/>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9"/>
      <c r="DT195" s="361"/>
      <c r="DU195" s="361"/>
      <c r="DV195" s="361"/>
      <c r="DW195" s="361"/>
      <c r="DX195" s="361"/>
      <c r="DY195" s="361"/>
      <c r="DZ195" s="361"/>
      <c r="EA195" s="361"/>
      <c r="EB195" s="361"/>
      <c r="EC195" s="361"/>
      <c r="ED195" s="361"/>
      <c r="EE195" s="361"/>
      <c r="EF195" s="361"/>
      <c r="EG195" s="361"/>
      <c r="EH195" s="361"/>
      <c r="EI195" s="361"/>
      <c r="EJ195" s="361"/>
      <c r="EK195" s="361"/>
      <c r="EL195" s="361"/>
      <c r="EM195" s="361"/>
      <c r="EN195" s="361"/>
      <c r="EO195" s="361"/>
      <c r="EP195" s="361"/>
      <c r="EQ195" s="361"/>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5">J195*1.05</f>
        <v>13.419</v>
      </c>
      <c r="K196" s="101">
        <f t="shared" si="215"/>
        <v>14.468999999999999</v>
      </c>
      <c r="L196" s="101">
        <f t="shared" si="215"/>
        <v>15.519</v>
      </c>
      <c r="M196" s="101">
        <f t="shared" si="215"/>
        <v>16.568999999999999</v>
      </c>
      <c r="N196" s="101">
        <f t="shared" si="215"/>
        <v>17.619000000000003</v>
      </c>
      <c r="O196" s="101">
        <f t="shared" si="215"/>
        <v>18.669</v>
      </c>
      <c r="P196" s="270">
        <v>0</v>
      </c>
      <c r="Q196" s="254">
        <f t="shared" si="211"/>
        <v>2.4738000000000002</v>
      </c>
      <c r="R196" s="254">
        <f t="shared" si="207"/>
        <v>2.6838000000000002</v>
      </c>
      <c r="S196" s="254">
        <f t="shared" si="207"/>
        <v>2.8938000000000001</v>
      </c>
      <c r="T196" s="254">
        <f t="shared" si="207"/>
        <v>3.1038000000000001</v>
      </c>
      <c r="U196" s="254">
        <f t="shared" si="207"/>
        <v>3.3138000000000001</v>
      </c>
      <c r="V196" s="254">
        <f t="shared" si="207"/>
        <v>3.5238000000000009</v>
      </c>
      <c r="W196" s="254">
        <f t="shared" si="207"/>
        <v>3.7338000000000005</v>
      </c>
      <c r="X196" s="101">
        <v>0</v>
      </c>
      <c r="Y196" s="101">
        <v>0</v>
      </c>
      <c r="Z196" s="101">
        <v>0</v>
      </c>
      <c r="AA196" s="101">
        <v>0</v>
      </c>
      <c r="AB196" s="101">
        <v>0</v>
      </c>
      <c r="AC196" s="101">
        <v>0</v>
      </c>
      <c r="AD196" s="101">
        <v>0</v>
      </c>
      <c r="AE196" s="187">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8"/>
        <v>0</v>
      </c>
      <c r="BV196" s="27"/>
      <c r="BW196" s="27"/>
      <c r="BX196" s="27"/>
      <c r="BY196" s="27"/>
      <c r="BZ196" s="27"/>
      <c r="CA196" s="27"/>
      <c r="CB196" s="97"/>
      <c r="CC196" s="186">
        <f t="shared" si="209"/>
        <v>567.02</v>
      </c>
      <c r="CD196" s="97">
        <f t="shared" si="209"/>
        <v>567.02</v>
      </c>
      <c r="CE196" s="97">
        <f t="shared" si="209"/>
        <v>567.02</v>
      </c>
      <c r="CF196" s="97">
        <f t="shared" si="209"/>
        <v>567.02</v>
      </c>
      <c r="CG196" s="97">
        <f t="shared" si="153"/>
        <v>567.02</v>
      </c>
      <c r="CH196" s="97">
        <f t="shared" si="153"/>
        <v>567.02</v>
      </c>
      <c r="CI196" s="174"/>
      <c r="CJ196" s="174"/>
      <c r="CK196" s="174"/>
      <c r="CL196" s="174"/>
      <c r="CM196" s="174"/>
      <c r="CN196" s="174"/>
      <c r="CO196" s="174"/>
      <c r="CP196" s="175"/>
      <c r="CQ196" s="175"/>
      <c r="CR196" s="175"/>
      <c r="CS196" s="175"/>
      <c r="CT196" s="175"/>
      <c r="CU196" s="175"/>
      <c r="CV196" s="175"/>
      <c r="CW196" s="166"/>
      <c r="CX196" s="167"/>
      <c r="CY196" s="167"/>
      <c r="CZ196" s="167"/>
      <c r="DA196" s="167"/>
      <c r="DB196" s="167"/>
      <c r="DC196" s="167"/>
      <c r="DD196" s="172"/>
      <c r="DE196" s="172"/>
      <c r="DF196" s="172"/>
      <c r="DG196" s="172"/>
      <c r="DH196" s="172"/>
      <c r="DI196" s="172"/>
      <c r="DJ196" s="172"/>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9"/>
      <c r="DT196" s="361"/>
      <c r="DU196" s="361"/>
      <c r="DV196" s="361"/>
      <c r="DW196" s="361"/>
      <c r="DX196" s="361"/>
      <c r="DY196" s="361"/>
      <c r="DZ196" s="361"/>
      <c r="EA196" s="361"/>
      <c r="EB196" s="361"/>
      <c r="EC196" s="361"/>
      <c r="ED196" s="361"/>
      <c r="EE196" s="361"/>
      <c r="EF196" s="361"/>
      <c r="EG196" s="361"/>
      <c r="EH196" s="361"/>
      <c r="EI196" s="361"/>
      <c r="EJ196" s="361"/>
      <c r="EK196" s="361"/>
      <c r="EL196" s="361"/>
      <c r="EM196" s="361"/>
      <c r="EN196" s="361"/>
      <c r="EO196" s="361"/>
      <c r="EP196" s="361"/>
      <c r="EQ196" s="361"/>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6">J195*1.01</f>
        <v>12.9078</v>
      </c>
      <c r="K197" s="102">
        <f t="shared" si="216"/>
        <v>13.9178</v>
      </c>
      <c r="L197" s="102">
        <f t="shared" si="216"/>
        <v>14.9278</v>
      </c>
      <c r="M197" s="102">
        <f t="shared" si="216"/>
        <v>15.937799999999999</v>
      </c>
      <c r="N197" s="102">
        <f t="shared" si="216"/>
        <v>16.947800000000001</v>
      </c>
      <c r="O197" s="102">
        <f t="shared" si="216"/>
        <v>17.957800000000002</v>
      </c>
      <c r="P197" s="270">
        <v>0</v>
      </c>
      <c r="Q197" s="254">
        <f t="shared" si="211"/>
        <v>2.3795600000000001</v>
      </c>
      <c r="R197" s="254">
        <f t="shared" si="207"/>
        <v>2.5815600000000001</v>
      </c>
      <c r="S197" s="254">
        <f t="shared" si="207"/>
        <v>2.78356</v>
      </c>
      <c r="T197" s="254">
        <f t="shared" si="207"/>
        <v>2.98556</v>
      </c>
      <c r="U197" s="254">
        <f t="shared" si="207"/>
        <v>3.1875599999999999</v>
      </c>
      <c r="V197" s="254">
        <f t="shared" si="207"/>
        <v>3.3895600000000004</v>
      </c>
      <c r="W197" s="254">
        <f t="shared" si="207"/>
        <v>3.5915600000000008</v>
      </c>
      <c r="X197" s="102">
        <v>0</v>
      </c>
      <c r="Y197" s="102">
        <v>0</v>
      </c>
      <c r="Z197" s="102">
        <v>0</v>
      </c>
      <c r="AA197" s="102">
        <v>0</v>
      </c>
      <c r="AB197" s="102">
        <v>0</v>
      </c>
      <c r="AC197" s="102">
        <v>0</v>
      </c>
      <c r="AD197" s="102">
        <v>0</v>
      </c>
      <c r="AE197" s="187">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8"/>
        <v>0</v>
      </c>
      <c r="BV197" s="28"/>
      <c r="BW197" s="28"/>
      <c r="BX197" s="28"/>
      <c r="BY197" s="28"/>
      <c r="BZ197" s="28"/>
      <c r="CA197" s="28"/>
      <c r="CB197" s="99"/>
      <c r="CC197" s="186">
        <f t="shared" si="209"/>
        <v>567.02</v>
      </c>
      <c r="CD197" s="99">
        <f t="shared" si="209"/>
        <v>567.02</v>
      </c>
      <c r="CE197" s="99">
        <f t="shared" si="209"/>
        <v>567.02</v>
      </c>
      <c r="CF197" s="99">
        <f t="shared" si="209"/>
        <v>567.02</v>
      </c>
      <c r="CG197" s="99">
        <f t="shared" si="153"/>
        <v>567.02</v>
      </c>
      <c r="CH197" s="99">
        <f t="shared" si="153"/>
        <v>567.02</v>
      </c>
      <c r="CI197" s="176"/>
      <c r="CJ197" s="176"/>
      <c r="CK197" s="176"/>
      <c r="CL197" s="176"/>
      <c r="CM197" s="176"/>
      <c r="CN197" s="176"/>
      <c r="CO197" s="176"/>
      <c r="CP197" s="177"/>
      <c r="CQ197" s="177"/>
      <c r="CR197" s="177"/>
      <c r="CS197" s="177"/>
      <c r="CT197" s="177"/>
      <c r="CU197" s="177"/>
      <c r="CV197" s="177"/>
      <c r="CW197" s="168"/>
      <c r="CX197" s="169"/>
      <c r="CY197" s="169"/>
      <c r="CZ197" s="169"/>
      <c r="DA197" s="169"/>
      <c r="DB197" s="169"/>
      <c r="DC197" s="169"/>
      <c r="DD197" s="173"/>
      <c r="DE197" s="173"/>
      <c r="DF197" s="173"/>
      <c r="DG197" s="173"/>
      <c r="DH197" s="173"/>
      <c r="DI197" s="173"/>
      <c r="DJ197" s="173"/>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9"/>
      <c r="DT197" s="361"/>
      <c r="DU197" s="361"/>
      <c r="DV197" s="361"/>
      <c r="DW197" s="361"/>
      <c r="DX197" s="361"/>
      <c r="DY197" s="361"/>
      <c r="DZ197" s="361"/>
      <c r="EA197" s="361"/>
      <c r="EB197" s="361"/>
      <c r="EC197" s="361"/>
      <c r="ED197" s="361"/>
      <c r="EE197" s="361"/>
      <c r="EF197" s="361"/>
      <c r="EG197" s="361"/>
      <c r="EH197" s="361"/>
      <c r="EI197" s="361"/>
      <c r="EJ197" s="361"/>
      <c r="EK197" s="361"/>
      <c r="EL197" s="361"/>
      <c r="EM197" s="361"/>
      <c r="EN197" s="361"/>
      <c r="EO197" s="361"/>
      <c r="EP197" s="361"/>
      <c r="EQ197" s="361"/>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70">
        <v>0</v>
      </c>
      <c r="Q198" s="254">
        <f t="shared" si="211"/>
        <v>2.8580000000000001</v>
      </c>
      <c r="R198" s="254">
        <f t="shared" si="207"/>
        <v>2.8580000000000001</v>
      </c>
      <c r="S198" s="254">
        <f t="shared" si="207"/>
        <v>2.8580000000000001</v>
      </c>
      <c r="T198" s="254">
        <f t="shared" si="207"/>
        <v>2.8580000000000001</v>
      </c>
      <c r="U198" s="254">
        <f t="shared" si="207"/>
        <v>2.8580000000000001</v>
      </c>
      <c r="V198" s="254">
        <f t="shared" si="207"/>
        <v>2.8580000000000001</v>
      </c>
      <c r="W198" s="254">
        <f t="shared" si="207"/>
        <v>2.8580000000000001</v>
      </c>
      <c r="X198" s="101">
        <v>0</v>
      </c>
      <c r="Y198" s="101">
        <v>0</v>
      </c>
      <c r="Z198" s="101">
        <v>0</v>
      </c>
      <c r="AA198" s="101">
        <v>0</v>
      </c>
      <c r="AB198" s="101">
        <v>0</v>
      </c>
      <c r="AC198" s="101">
        <v>0</v>
      </c>
      <c r="AD198" s="101">
        <v>0</v>
      </c>
      <c r="AE198" s="187">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8"/>
        <v>0</v>
      </c>
      <c r="BV198" s="27"/>
      <c r="BW198" s="27"/>
      <c r="BX198" s="27"/>
      <c r="BY198" s="27"/>
      <c r="BZ198" s="27"/>
      <c r="CA198" s="27"/>
      <c r="CB198" s="97">
        <v>30</v>
      </c>
      <c r="CC198" s="97">
        <v>150</v>
      </c>
      <c r="CD198" s="97">
        <f>0.2*CD193</f>
        <v>113.404</v>
      </c>
      <c r="CE198" s="97">
        <f>0.3*CE193</f>
        <v>170.10599999999999</v>
      </c>
      <c r="CF198" s="390">
        <f>0.4*CF193</f>
        <v>136.0848</v>
      </c>
      <c r="CG198" s="390">
        <f>0.5*CG193</f>
        <v>141.755</v>
      </c>
      <c r="CH198" s="390">
        <f>CH197*0.03</f>
        <v>17.0106</v>
      </c>
      <c r="CI198" s="174">
        <f>CB198*AI198*0.9</f>
        <v>5.2380000000000004</v>
      </c>
      <c r="CJ198" s="174"/>
      <c r="CK198" s="174"/>
      <c r="CL198" s="174"/>
      <c r="CM198" s="174"/>
      <c r="CN198" s="174"/>
      <c r="CO198" s="174"/>
      <c r="CP198" s="175"/>
      <c r="CQ198" s="175"/>
      <c r="CR198" s="175"/>
      <c r="CS198" s="175"/>
      <c r="CT198" s="175"/>
      <c r="CU198" s="175"/>
      <c r="CV198" s="175"/>
      <c r="CW198" s="166"/>
      <c r="CX198" s="167"/>
      <c r="CY198" s="167"/>
      <c r="CZ198" s="167"/>
      <c r="DA198" s="167"/>
      <c r="DB198" s="167"/>
      <c r="DC198" s="167"/>
      <c r="DD198" s="172"/>
      <c r="DE198" s="172"/>
      <c r="DF198" s="172"/>
      <c r="DG198" s="172"/>
      <c r="DH198" s="172"/>
      <c r="DI198" s="172"/>
      <c r="DJ198" s="172"/>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9"/>
      <c r="DT198" s="361"/>
      <c r="DU198" s="361"/>
      <c r="DV198" s="361"/>
      <c r="DW198" s="361"/>
      <c r="DX198" s="361"/>
      <c r="DY198" s="361"/>
      <c r="DZ198" s="361"/>
      <c r="EA198" s="361"/>
      <c r="EB198" s="361"/>
      <c r="EC198" s="361"/>
      <c r="ED198" s="361"/>
      <c r="EE198" s="361"/>
      <c r="EF198" s="361"/>
      <c r="EG198" s="361"/>
      <c r="EH198" s="361"/>
      <c r="EI198" s="361"/>
      <c r="EJ198" s="361"/>
      <c r="EK198" s="361"/>
      <c r="EL198" s="361"/>
      <c r="EM198" s="361"/>
      <c r="EN198" s="361"/>
      <c r="EO198" s="361"/>
      <c r="EP198" s="361"/>
      <c r="EQ198" s="361"/>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7">J200*1.05</f>
        <v>28.602</v>
      </c>
      <c r="K199" s="102">
        <f t="shared" si="217"/>
        <v>29.652000000000001</v>
      </c>
      <c r="L199" s="102">
        <f t="shared" si="217"/>
        <v>30.701999999999998</v>
      </c>
      <c r="M199" s="102">
        <f t="shared" si="217"/>
        <v>31.751999999999999</v>
      </c>
      <c r="N199" s="102">
        <f t="shared" si="217"/>
        <v>32.802</v>
      </c>
      <c r="O199" s="102">
        <f t="shared" si="217"/>
        <v>33.852000000000004</v>
      </c>
      <c r="P199" s="270">
        <v>0</v>
      </c>
      <c r="Q199" s="254">
        <f t="shared" si="211"/>
        <v>5.5104000000000006</v>
      </c>
      <c r="R199" s="254">
        <f t="shared" si="207"/>
        <v>5.7204000000000006</v>
      </c>
      <c r="S199" s="254">
        <f t="shared" si="207"/>
        <v>5.9304000000000006</v>
      </c>
      <c r="T199" s="254">
        <f t="shared" si="207"/>
        <v>6.1403999999999996</v>
      </c>
      <c r="U199" s="254">
        <f t="shared" si="207"/>
        <v>6.3504000000000005</v>
      </c>
      <c r="V199" s="254">
        <f t="shared" si="207"/>
        <v>6.5604000000000005</v>
      </c>
      <c r="W199" s="254">
        <f t="shared" si="207"/>
        <v>6.7704000000000013</v>
      </c>
      <c r="X199" s="102">
        <v>0</v>
      </c>
      <c r="Y199" s="102">
        <v>0</v>
      </c>
      <c r="Z199" s="102">
        <v>0</v>
      </c>
      <c r="AA199" s="102">
        <v>0</v>
      </c>
      <c r="AB199" s="102">
        <v>0</v>
      </c>
      <c r="AC199" s="102">
        <v>0</v>
      </c>
      <c r="AD199" s="102">
        <v>0</v>
      </c>
      <c r="AE199" s="187">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8"/>
        <v>0</v>
      </c>
      <c r="BV199" s="28"/>
      <c r="BW199" s="28"/>
      <c r="BX199" s="28"/>
      <c r="BY199" s="28"/>
      <c r="BZ199" s="28"/>
      <c r="CA199" s="28"/>
      <c r="CB199" s="99"/>
      <c r="CC199" s="99"/>
      <c r="CD199" s="99">
        <v>100</v>
      </c>
      <c r="CE199" s="99">
        <v>200</v>
      </c>
      <c r="CF199" s="99">
        <v>400</v>
      </c>
      <c r="CG199" s="99">
        <v>800</v>
      </c>
      <c r="CH199" s="99">
        <v>1000</v>
      </c>
      <c r="CI199" s="176"/>
      <c r="CJ199" s="176"/>
      <c r="CK199" s="176"/>
      <c r="CL199" s="176"/>
      <c r="CM199" s="176"/>
      <c r="CN199" s="176"/>
      <c r="CO199" s="176"/>
      <c r="CP199" s="177"/>
      <c r="CQ199" s="177"/>
      <c r="CR199" s="177"/>
      <c r="CS199" s="177"/>
      <c r="CT199" s="177"/>
      <c r="CU199" s="177"/>
      <c r="CV199" s="177"/>
      <c r="CW199" s="168"/>
      <c r="CX199" s="169"/>
      <c r="CY199" s="169"/>
      <c r="CZ199" s="169"/>
      <c r="DA199" s="169"/>
      <c r="DB199" s="169"/>
      <c r="DC199" s="169"/>
      <c r="DD199" s="173"/>
      <c r="DE199" s="173"/>
      <c r="DF199" s="173"/>
      <c r="DG199" s="173"/>
      <c r="DH199" s="173"/>
      <c r="DI199" s="173"/>
      <c r="DJ199" s="173"/>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9"/>
      <c r="DT199" s="361"/>
      <c r="DU199" s="361"/>
      <c r="DV199" s="361"/>
      <c r="DW199" s="361"/>
      <c r="DX199" s="361"/>
      <c r="DY199" s="361"/>
      <c r="DZ199" s="361"/>
      <c r="EA199" s="361"/>
      <c r="EB199" s="361"/>
      <c r="EC199" s="361"/>
      <c r="ED199" s="361"/>
      <c r="EE199" s="361"/>
      <c r="EF199" s="361"/>
      <c r="EG199" s="361"/>
      <c r="EH199" s="361"/>
      <c r="EI199" s="361"/>
      <c r="EJ199" s="361"/>
      <c r="EK199" s="361"/>
      <c r="EL199" s="361"/>
      <c r="EM199" s="361"/>
      <c r="EN199" s="361"/>
      <c r="EO199" s="361"/>
      <c r="EP199" s="361"/>
      <c r="EQ199" s="361"/>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70">
        <v>0</v>
      </c>
      <c r="Q200" s="254">
        <f t="shared" si="211"/>
        <v>5.2480000000000002</v>
      </c>
      <c r="R200" s="254">
        <f t="shared" si="207"/>
        <v>5.4480000000000004</v>
      </c>
      <c r="S200" s="254">
        <f t="shared" si="207"/>
        <v>5.6479999999999997</v>
      </c>
      <c r="T200" s="254">
        <f t="shared" si="207"/>
        <v>5.8479999999999999</v>
      </c>
      <c r="U200" s="254">
        <f t="shared" si="207"/>
        <v>6.048</v>
      </c>
      <c r="V200" s="254">
        <f t="shared" si="207"/>
        <v>6.2480000000000002</v>
      </c>
      <c r="W200" s="254">
        <f t="shared" si="207"/>
        <v>6.4480000000000004</v>
      </c>
      <c r="X200" s="101">
        <v>0</v>
      </c>
      <c r="Y200" s="101">
        <v>0</v>
      </c>
      <c r="Z200" s="101">
        <v>0</v>
      </c>
      <c r="AA200" s="101">
        <v>0</v>
      </c>
      <c r="AB200" s="101">
        <v>0</v>
      </c>
      <c r="AC200" s="101">
        <v>0</v>
      </c>
      <c r="AD200" s="101">
        <v>0</v>
      </c>
      <c r="AE200" s="187">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8">IF(BL200=1,BN200,0)</f>
        <v>0</v>
      </c>
      <c r="BV200" s="27"/>
      <c r="BW200" s="27"/>
      <c r="BX200" s="27"/>
      <c r="BY200" s="27"/>
      <c r="BZ200" s="27"/>
      <c r="CA200" s="27"/>
      <c r="CB200" s="97"/>
      <c r="CC200" s="97"/>
      <c r="CD200" s="97">
        <v>100</v>
      </c>
      <c r="CE200" s="97">
        <v>200</v>
      </c>
      <c r="CF200" s="97">
        <v>400</v>
      </c>
      <c r="CG200" s="97">
        <v>800</v>
      </c>
      <c r="CH200" s="97">
        <v>1000</v>
      </c>
      <c r="CI200" s="174"/>
      <c r="CJ200" s="174"/>
      <c r="CK200" s="174"/>
      <c r="CL200" s="174"/>
      <c r="CM200" s="174"/>
      <c r="CN200" s="174"/>
      <c r="CO200" s="174"/>
      <c r="CP200" s="175"/>
      <c r="CQ200" s="175"/>
      <c r="CR200" s="175"/>
      <c r="CS200" s="175"/>
      <c r="CT200" s="175"/>
      <c r="CU200" s="175"/>
      <c r="CV200" s="175"/>
      <c r="CW200" s="166"/>
      <c r="CX200" s="167"/>
      <c r="CY200" s="167"/>
      <c r="CZ200" s="167"/>
      <c r="DA200" s="167"/>
      <c r="DB200" s="167"/>
      <c r="DC200" s="167"/>
      <c r="DD200" s="172"/>
      <c r="DE200" s="172"/>
      <c r="DF200" s="172"/>
      <c r="DG200" s="172"/>
      <c r="DH200" s="172"/>
      <c r="DI200" s="172"/>
      <c r="DJ200" s="172"/>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9"/>
      <c r="DT200" s="361"/>
      <c r="DU200" s="361"/>
      <c r="DV200" s="361"/>
      <c r="DW200" s="361"/>
      <c r="DX200" s="361"/>
      <c r="DY200" s="361"/>
      <c r="DZ200" s="361"/>
      <c r="EA200" s="361"/>
      <c r="EB200" s="361"/>
      <c r="EC200" s="361"/>
      <c r="ED200" s="361"/>
      <c r="EE200" s="361"/>
      <c r="EF200" s="361"/>
      <c r="EG200" s="361"/>
      <c r="EH200" s="361"/>
      <c r="EI200" s="361"/>
      <c r="EJ200" s="361"/>
      <c r="EK200" s="361"/>
      <c r="EL200" s="361"/>
      <c r="EM200" s="361"/>
      <c r="EN200" s="361"/>
      <c r="EO200" s="361"/>
      <c r="EP200" s="361"/>
      <c r="EQ200" s="361"/>
    </row>
    <row r="201" spans="1:244" s="348" customFormat="1" x14ac:dyDescent="0.35">
      <c r="A201" s="328" t="s">
        <v>1158</v>
      </c>
      <c r="B201" s="328" t="s">
        <v>1141</v>
      </c>
      <c r="C201" s="328" t="s">
        <v>655</v>
      </c>
      <c r="D201" s="328" t="s">
        <v>1029</v>
      </c>
      <c r="E201" s="328" t="s">
        <v>1142</v>
      </c>
      <c r="F201" s="328" t="s">
        <v>499</v>
      </c>
      <c r="G201" s="329" t="s">
        <v>1159</v>
      </c>
      <c r="H201" s="329" t="s">
        <v>659</v>
      </c>
      <c r="I201" s="330">
        <v>0</v>
      </c>
      <c r="J201" s="330">
        <v>0</v>
      </c>
      <c r="K201" s="330">
        <v>0</v>
      </c>
      <c r="L201" s="330">
        <v>0</v>
      </c>
      <c r="M201" s="330">
        <v>0</v>
      </c>
      <c r="N201" s="330">
        <v>0</v>
      </c>
      <c r="O201" s="330">
        <v>0</v>
      </c>
      <c r="P201" s="331"/>
      <c r="Q201" s="330">
        <v>0</v>
      </c>
      <c r="R201" s="330">
        <v>0</v>
      </c>
      <c r="S201" s="330">
        <v>0</v>
      </c>
      <c r="T201" s="330">
        <v>0</v>
      </c>
      <c r="U201" s="330">
        <v>0</v>
      </c>
      <c r="V201" s="330">
        <v>0</v>
      </c>
      <c r="W201" s="330">
        <v>0</v>
      </c>
      <c r="X201" s="330">
        <v>0</v>
      </c>
      <c r="Y201" s="330">
        <v>0</v>
      </c>
      <c r="Z201" s="330">
        <v>0</v>
      </c>
      <c r="AA201" s="330">
        <v>0</v>
      </c>
      <c r="AB201" s="330">
        <v>0</v>
      </c>
      <c r="AC201" s="330">
        <v>0</v>
      </c>
      <c r="AD201" s="330">
        <v>0</v>
      </c>
      <c r="AE201" s="187">
        <v>0.08</v>
      </c>
      <c r="AF201" s="331">
        <v>0</v>
      </c>
      <c r="AG201" s="331">
        <v>30</v>
      </c>
      <c r="AH201" s="331">
        <v>30</v>
      </c>
      <c r="AI201" s="332">
        <v>1</v>
      </c>
      <c r="AJ201" s="332" t="s">
        <v>660</v>
      </c>
      <c r="AK201" s="332" t="s">
        <v>745</v>
      </c>
      <c r="AL201" s="332"/>
      <c r="AM201" s="333"/>
      <c r="AN201" s="333"/>
      <c r="AO201" s="333"/>
      <c r="AP201" s="333"/>
      <c r="AQ201" s="333"/>
      <c r="AR201" s="333"/>
      <c r="AS201" s="334"/>
      <c r="AT201" s="334"/>
      <c r="AU201" s="334"/>
      <c r="AV201" s="335"/>
      <c r="AW201" s="335"/>
      <c r="AX201" s="335"/>
      <c r="AY201" s="336" t="s">
        <v>662</v>
      </c>
      <c r="AZ201" s="336"/>
      <c r="BA201" s="337"/>
      <c r="BB201" s="338"/>
      <c r="BC201" s="338"/>
      <c r="BD201" s="338"/>
      <c r="BE201" s="338"/>
      <c r="BF201" s="338"/>
      <c r="BG201" s="338"/>
      <c r="BH201" s="339"/>
      <c r="BI201" s="339"/>
      <c r="BJ201" s="339"/>
      <c r="BK201" s="339"/>
      <c r="BL201" s="340"/>
      <c r="BM201" s="341"/>
      <c r="BN201" s="342">
        <v>0</v>
      </c>
      <c r="BO201" s="331"/>
      <c r="BP201" s="331"/>
      <c r="BQ201" s="331"/>
      <c r="BR201" s="331"/>
      <c r="BS201" s="331"/>
      <c r="BT201" s="331"/>
      <c r="BU201" s="336">
        <v>0</v>
      </c>
      <c r="BV201" s="336"/>
      <c r="BW201" s="336"/>
      <c r="BX201" s="336"/>
      <c r="BY201" s="336"/>
      <c r="BZ201" s="336"/>
      <c r="CA201" s="336"/>
      <c r="CB201" s="343">
        <v>0</v>
      </c>
      <c r="CC201" s="343">
        <v>0</v>
      </c>
      <c r="CD201" s="343"/>
      <c r="CE201" s="343"/>
      <c r="CF201" s="343"/>
      <c r="CG201" s="343"/>
      <c r="CH201" s="343"/>
      <c r="CI201" s="336"/>
      <c r="CJ201" s="336"/>
      <c r="CK201" s="336"/>
      <c r="CL201" s="336"/>
      <c r="CM201" s="336"/>
      <c r="CN201" s="336"/>
      <c r="CO201" s="336"/>
      <c r="CP201" s="344">
        <v>0</v>
      </c>
      <c r="CQ201" s="344">
        <v>0</v>
      </c>
      <c r="CR201" s="344">
        <v>0</v>
      </c>
      <c r="CS201" s="344">
        <v>0</v>
      </c>
      <c r="CT201" s="344">
        <v>0</v>
      </c>
      <c r="CU201" s="344">
        <v>0</v>
      </c>
      <c r="CV201" s="344">
        <v>0</v>
      </c>
      <c r="CW201" s="345"/>
      <c r="CX201" s="346"/>
      <c r="CY201" s="346"/>
      <c r="CZ201" s="346"/>
      <c r="DA201" s="346"/>
      <c r="DB201" s="346"/>
      <c r="DC201" s="346"/>
      <c r="DD201" s="346"/>
      <c r="DE201" s="346"/>
      <c r="DF201" s="346"/>
      <c r="DG201" s="346"/>
      <c r="DH201" s="346"/>
      <c r="DI201" s="346"/>
      <c r="DJ201" s="346"/>
      <c r="DK201" s="290" t="s">
        <v>452</v>
      </c>
      <c r="DL201" s="345">
        <v>0</v>
      </c>
      <c r="DM201" s="345">
        <v>0</v>
      </c>
      <c r="DN201" s="345">
        <v>0</v>
      </c>
      <c r="DO201" s="345">
        <v>0</v>
      </c>
      <c r="DP201" s="345">
        <v>0</v>
      </c>
      <c r="DQ201" s="345">
        <v>0</v>
      </c>
      <c r="DR201" s="345">
        <v>0</v>
      </c>
      <c r="DS201" s="347"/>
      <c r="DT201" s="361"/>
      <c r="DU201" s="361"/>
      <c r="DV201" s="361"/>
      <c r="DW201" s="361"/>
      <c r="DX201" s="361"/>
      <c r="DY201" s="361"/>
      <c r="DZ201" s="361"/>
      <c r="EA201" s="361"/>
      <c r="EB201" s="361"/>
      <c r="EC201" s="361"/>
      <c r="ED201" s="361"/>
      <c r="EE201" s="361"/>
      <c r="EF201" s="361"/>
      <c r="EG201" s="361"/>
      <c r="EH201" s="361"/>
      <c r="EI201" s="361"/>
      <c r="EJ201" s="361"/>
      <c r="EK201" s="361"/>
      <c r="EL201" s="361"/>
      <c r="EM201" s="361"/>
      <c r="EN201" s="361"/>
      <c r="EO201" s="361"/>
      <c r="EP201" s="361"/>
      <c r="EQ201" s="36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8" customFormat="1" x14ac:dyDescent="0.35">
      <c r="A202" s="328" t="s">
        <v>1160</v>
      </c>
      <c r="B202" s="328" t="s">
        <v>1141</v>
      </c>
      <c r="C202" s="328" t="s">
        <v>655</v>
      </c>
      <c r="D202" s="328" t="s">
        <v>1029</v>
      </c>
      <c r="E202" s="328" t="s">
        <v>1142</v>
      </c>
      <c r="F202" s="328" t="s">
        <v>547</v>
      </c>
      <c r="G202" s="329" t="s">
        <v>1161</v>
      </c>
      <c r="H202" s="329" t="s">
        <v>1162</v>
      </c>
      <c r="I202" s="330">
        <v>0</v>
      </c>
      <c r="J202" s="330">
        <v>0</v>
      </c>
      <c r="K202" s="330">
        <v>0</v>
      </c>
      <c r="L202" s="330">
        <v>0</v>
      </c>
      <c r="M202" s="330">
        <v>0</v>
      </c>
      <c r="N202" s="330">
        <v>0</v>
      </c>
      <c r="O202" s="330">
        <v>0</v>
      </c>
      <c r="P202" s="331"/>
      <c r="Q202" s="330">
        <v>0</v>
      </c>
      <c r="R202" s="330">
        <v>0</v>
      </c>
      <c r="S202" s="330">
        <v>0</v>
      </c>
      <c r="T202" s="330">
        <v>0</v>
      </c>
      <c r="U202" s="330">
        <v>0</v>
      </c>
      <c r="V202" s="330">
        <v>0</v>
      </c>
      <c r="W202" s="330">
        <v>0</v>
      </c>
      <c r="X202" s="330">
        <v>0</v>
      </c>
      <c r="Y202" s="330">
        <v>0</v>
      </c>
      <c r="Z202" s="330">
        <v>0</v>
      </c>
      <c r="AA202" s="330">
        <v>0</v>
      </c>
      <c r="AB202" s="330">
        <v>0</v>
      </c>
      <c r="AC202" s="330">
        <v>0</v>
      </c>
      <c r="AD202" s="330">
        <v>0</v>
      </c>
      <c r="AE202" s="187">
        <v>0.08</v>
      </c>
      <c r="AF202" s="331">
        <v>0</v>
      </c>
      <c r="AG202" s="331">
        <v>30</v>
      </c>
      <c r="AH202" s="331">
        <v>30</v>
      </c>
      <c r="AI202" s="332">
        <v>1</v>
      </c>
      <c r="AJ202" s="332" t="s">
        <v>660</v>
      </c>
      <c r="AK202" s="332" t="s">
        <v>745</v>
      </c>
      <c r="AL202" s="332"/>
      <c r="AM202" s="333"/>
      <c r="AN202" s="333"/>
      <c r="AO202" s="333"/>
      <c r="AP202" s="333"/>
      <c r="AQ202" s="333"/>
      <c r="AR202" s="333"/>
      <c r="AS202" s="334"/>
      <c r="AT202" s="334"/>
      <c r="AU202" s="334"/>
      <c r="AV202" s="335"/>
      <c r="AW202" s="335"/>
      <c r="AX202" s="335"/>
      <c r="AY202" s="336" t="s">
        <v>662</v>
      </c>
      <c r="AZ202" s="336"/>
      <c r="BA202" s="337"/>
      <c r="BB202" s="338"/>
      <c r="BC202" s="338"/>
      <c r="BD202" s="338"/>
      <c r="BE202" s="338"/>
      <c r="BF202" s="338"/>
      <c r="BG202" s="338"/>
      <c r="BH202" s="339"/>
      <c r="BI202" s="339"/>
      <c r="BJ202" s="339"/>
      <c r="BK202" s="339"/>
      <c r="BL202" s="340"/>
      <c r="BM202" s="341"/>
      <c r="BN202" s="342">
        <v>0</v>
      </c>
      <c r="BO202" s="331"/>
      <c r="BP202" s="331"/>
      <c r="BQ202" s="331"/>
      <c r="BR202" s="331"/>
      <c r="BS202" s="331"/>
      <c r="BT202" s="331"/>
      <c r="BU202" s="336">
        <v>0</v>
      </c>
      <c r="BV202" s="336"/>
      <c r="BW202" s="336"/>
      <c r="BX202" s="336"/>
      <c r="BY202" s="336"/>
      <c r="BZ202" s="336"/>
      <c r="CA202" s="336"/>
      <c r="CB202" s="343">
        <v>0</v>
      </c>
      <c r="CC202" s="343">
        <v>0</v>
      </c>
      <c r="CD202" s="343"/>
      <c r="CE202" s="343"/>
      <c r="CF202" s="343"/>
      <c r="CG202" s="343"/>
      <c r="CH202" s="343"/>
      <c r="CI202" s="336"/>
      <c r="CJ202" s="336"/>
      <c r="CK202" s="336"/>
      <c r="CL202" s="336"/>
      <c r="CM202" s="336"/>
      <c r="CN202" s="336"/>
      <c r="CO202" s="336"/>
      <c r="CP202" s="344">
        <v>0</v>
      </c>
      <c r="CQ202" s="344">
        <v>0</v>
      </c>
      <c r="CR202" s="344">
        <v>0</v>
      </c>
      <c r="CS202" s="344">
        <v>0</v>
      </c>
      <c r="CT202" s="344">
        <v>0</v>
      </c>
      <c r="CU202" s="344">
        <v>0</v>
      </c>
      <c r="CV202" s="344">
        <v>0</v>
      </c>
      <c r="CW202" s="345"/>
      <c r="CX202" s="346"/>
      <c r="CY202" s="346"/>
      <c r="CZ202" s="346"/>
      <c r="DA202" s="346"/>
      <c r="DB202" s="346"/>
      <c r="DC202" s="346"/>
      <c r="DD202" s="346"/>
      <c r="DE202" s="346"/>
      <c r="DF202" s="346"/>
      <c r="DG202" s="346"/>
      <c r="DH202" s="346"/>
      <c r="DI202" s="346"/>
      <c r="DJ202" s="346"/>
      <c r="DK202" s="290" t="s">
        <v>452</v>
      </c>
      <c r="DL202" s="345">
        <v>0</v>
      </c>
      <c r="DM202" s="345">
        <v>0</v>
      </c>
      <c r="DN202" s="345">
        <v>0</v>
      </c>
      <c r="DO202" s="345">
        <v>0</v>
      </c>
      <c r="DP202" s="345">
        <v>0</v>
      </c>
      <c r="DQ202" s="345">
        <v>0</v>
      </c>
      <c r="DR202" s="345">
        <v>0</v>
      </c>
      <c r="DS202" s="347"/>
      <c r="DT202" s="361"/>
      <c r="DU202" s="361"/>
      <c r="DV202" s="361"/>
      <c r="DW202" s="361"/>
      <c r="DX202" s="361"/>
      <c r="DY202" s="361"/>
      <c r="DZ202" s="361"/>
      <c r="EA202" s="361"/>
      <c r="EB202" s="361"/>
      <c r="EC202" s="361"/>
      <c r="ED202" s="361"/>
      <c r="EE202" s="361"/>
      <c r="EF202" s="361"/>
      <c r="EG202" s="361"/>
      <c r="EH202" s="361"/>
      <c r="EI202" s="361"/>
      <c r="EJ202" s="361"/>
      <c r="EK202" s="361"/>
      <c r="EL202" s="361"/>
      <c r="EM202" s="361"/>
      <c r="EN202" s="361"/>
      <c r="EO202" s="361"/>
      <c r="EP202" s="361"/>
      <c r="EQ202" s="36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7">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9">IF(BL203=1,BN203,0)</f>
        <v>0</v>
      </c>
      <c r="BV203" s="28"/>
      <c r="BW203" s="28"/>
      <c r="BX203" s="28"/>
      <c r="BY203" s="28"/>
      <c r="BZ203" s="28"/>
      <c r="CA203" s="28"/>
      <c r="CB203" s="99">
        <f t="shared" ref="CB203" si="220">DL203</f>
        <v>1006.95</v>
      </c>
      <c r="CC203" s="99">
        <f t="shared" ref="CC203:CE203" si="221">DM203</f>
        <v>1006.95</v>
      </c>
      <c r="CD203" s="99">
        <f t="shared" si="221"/>
        <v>1006.95</v>
      </c>
      <c r="CE203" s="99">
        <f t="shared" si="221"/>
        <v>1006.95</v>
      </c>
      <c r="CF203" s="390">
        <f>DP203*0.5</f>
        <v>503.47500000000002</v>
      </c>
      <c r="CG203" s="390">
        <f>DQ203*0.375</f>
        <v>377.60625000000005</v>
      </c>
      <c r="CH203" s="390">
        <f>CG203*0.05</f>
        <v>18.880312500000002</v>
      </c>
      <c r="CI203" s="176"/>
      <c r="CJ203" s="176"/>
      <c r="CK203" s="176"/>
      <c r="CL203" s="176"/>
      <c r="CM203" s="176"/>
      <c r="CN203" s="176"/>
      <c r="CO203" s="176"/>
      <c r="CP203" s="177"/>
      <c r="CQ203" s="177"/>
      <c r="CR203" s="177"/>
      <c r="CS203" s="177"/>
      <c r="CT203" s="177"/>
      <c r="CU203" s="177"/>
      <c r="CV203" s="177"/>
      <c r="CW203" s="168"/>
      <c r="CX203" s="169"/>
      <c r="CY203" s="169"/>
      <c r="CZ203" s="169"/>
      <c r="DA203" s="169"/>
      <c r="DB203" s="169"/>
      <c r="DC203" s="169"/>
      <c r="DD203" s="173"/>
      <c r="DE203" s="173"/>
      <c r="DF203" s="173"/>
      <c r="DG203" s="173"/>
      <c r="DH203" s="173"/>
      <c r="DI203" s="173"/>
      <c r="DJ203" s="173"/>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9"/>
      <c r="DT203" s="361"/>
      <c r="DU203" s="361"/>
      <c r="DV203" s="361"/>
      <c r="DW203" s="361"/>
      <c r="DX203" s="361"/>
      <c r="DY203" s="361"/>
      <c r="DZ203" s="361"/>
      <c r="EA203" s="361"/>
      <c r="EB203" s="361"/>
      <c r="EC203" s="361"/>
      <c r="ED203" s="361"/>
      <c r="EE203" s="361"/>
      <c r="EF203" s="361"/>
      <c r="EG203" s="361"/>
      <c r="EH203" s="361"/>
      <c r="EI203" s="361"/>
      <c r="EJ203" s="361"/>
      <c r="EK203" s="361"/>
      <c r="EL203" s="361"/>
      <c r="EM203" s="361"/>
      <c r="EN203" s="361"/>
      <c r="EO203" s="361"/>
      <c r="EP203" s="361"/>
      <c r="EQ203" s="361"/>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2">J203*1.05</f>
        <v>69.814499999999995</v>
      </c>
      <c r="K204" s="101">
        <f t="shared" si="222"/>
        <v>70.864499999999992</v>
      </c>
      <c r="L204" s="101">
        <f t="shared" si="222"/>
        <v>71.914500000000004</v>
      </c>
      <c r="M204" s="101">
        <f t="shared" si="222"/>
        <v>72.964500000000001</v>
      </c>
      <c r="N204" s="101">
        <f t="shared" si="222"/>
        <v>74.014499999999998</v>
      </c>
      <c r="O204" s="101">
        <f t="shared" si="222"/>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7">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9"/>
        <v>0</v>
      </c>
      <c r="BV204" s="27"/>
      <c r="BW204" s="27"/>
      <c r="BX204" s="27"/>
      <c r="BY204" s="27"/>
      <c r="BZ204" s="27"/>
      <c r="CA204" s="27"/>
      <c r="CB204" s="97"/>
      <c r="CC204" s="97">
        <v>50</v>
      </c>
      <c r="CD204" s="97">
        <v>200</v>
      </c>
      <c r="CE204" s="97">
        <v>250</v>
      </c>
      <c r="CF204" s="97">
        <f t="shared" ref="CF204:CH205" si="223">DP204</f>
        <v>1006.95</v>
      </c>
      <c r="CG204" s="97">
        <f t="shared" si="223"/>
        <v>1006.95</v>
      </c>
      <c r="CH204" s="97">
        <f t="shared" si="223"/>
        <v>1006.95</v>
      </c>
      <c r="CI204" s="174"/>
      <c r="CJ204" s="174"/>
      <c r="CK204" s="174"/>
      <c r="CL204" s="174"/>
      <c r="CM204" s="174"/>
      <c r="CN204" s="174"/>
      <c r="CO204" s="174"/>
      <c r="CP204" s="175"/>
      <c r="CQ204" s="175"/>
      <c r="CR204" s="175"/>
      <c r="CS204" s="175"/>
      <c r="CT204" s="175"/>
      <c r="CU204" s="175"/>
      <c r="CV204" s="175"/>
      <c r="CW204" s="166"/>
      <c r="CX204" s="167"/>
      <c r="CY204" s="167"/>
      <c r="CZ204" s="167"/>
      <c r="DA204" s="167"/>
      <c r="DB204" s="167"/>
      <c r="DC204" s="167"/>
      <c r="DD204" s="172"/>
      <c r="DE204" s="172"/>
      <c r="DF204" s="172"/>
      <c r="DG204" s="172"/>
      <c r="DH204" s="172"/>
      <c r="DI204" s="172"/>
      <c r="DJ204" s="172"/>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9"/>
      <c r="DT204" s="361"/>
      <c r="DU204" s="361"/>
      <c r="DV204" s="361"/>
      <c r="DW204" s="361"/>
      <c r="DX204" s="361"/>
      <c r="DY204" s="361"/>
      <c r="DZ204" s="361"/>
      <c r="EA204" s="361"/>
      <c r="EB204" s="361"/>
      <c r="EC204" s="361"/>
      <c r="ED204" s="361"/>
      <c r="EE204" s="361"/>
      <c r="EF204" s="361"/>
      <c r="EG204" s="361"/>
      <c r="EH204" s="361"/>
      <c r="EI204" s="361"/>
      <c r="EJ204" s="361"/>
      <c r="EK204" s="361"/>
      <c r="EL204" s="361"/>
      <c r="EM204" s="361"/>
      <c r="EN204" s="361"/>
      <c r="EO204" s="361"/>
      <c r="EP204" s="361"/>
      <c r="EQ204" s="361"/>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4">J203*1.01</f>
        <v>67.154899999999998</v>
      </c>
      <c r="K205" s="102">
        <f t="shared" si="224"/>
        <v>68.164899999999989</v>
      </c>
      <c r="L205" s="102">
        <f t="shared" si="224"/>
        <v>69.174899999999994</v>
      </c>
      <c r="M205" s="102">
        <f t="shared" si="224"/>
        <v>70.184899999999999</v>
      </c>
      <c r="N205" s="102">
        <f t="shared" si="224"/>
        <v>71.19489999999999</v>
      </c>
      <c r="O205" s="102">
        <f t="shared" si="224"/>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7">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9"/>
        <v>0</v>
      </c>
      <c r="BV205" s="28"/>
      <c r="BW205" s="28"/>
      <c r="BX205" s="28"/>
      <c r="BY205" s="28"/>
      <c r="BZ205" s="28"/>
      <c r="CA205" s="28"/>
      <c r="CB205" s="99"/>
      <c r="CC205" s="99">
        <v>50</v>
      </c>
      <c r="CD205" s="99">
        <v>200</v>
      </c>
      <c r="CE205" s="99">
        <v>250</v>
      </c>
      <c r="CF205" s="99">
        <f t="shared" si="223"/>
        <v>1006.95</v>
      </c>
      <c r="CG205" s="99">
        <f t="shared" si="223"/>
        <v>1006.95</v>
      </c>
      <c r="CH205" s="99">
        <f t="shared" si="223"/>
        <v>1006.95</v>
      </c>
      <c r="CI205" s="176"/>
      <c r="CJ205" s="176"/>
      <c r="CK205" s="176"/>
      <c r="CL205" s="176"/>
      <c r="CM205" s="176"/>
      <c r="CN205" s="176"/>
      <c r="CO205" s="176"/>
      <c r="CP205" s="177"/>
      <c r="CQ205" s="177"/>
      <c r="CR205" s="177"/>
      <c r="CS205" s="177"/>
      <c r="CT205" s="177"/>
      <c r="CU205" s="177"/>
      <c r="CV205" s="177"/>
      <c r="CW205" s="168"/>
      <c r="CX205" s="169"/>
      <c r="CY205" s="169"/>
      <c r="CZ205" s="169"/>
      <c r="DA205" s="169"/>
      <c r="DB205" s="169"/>
      <c r="DC205" s="169"/>
      <c r="DD205" s="173"/>
      <c r="DE205" s="173"/>
      <c r="DF205" s="173"/>
      <c r="DG205" s="173"/>
      <c r="DH205" s="173"/>
      <c r="DI205" s="173"/>
      <c r="DJ205" s="173"/>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9"/>
      <c r="DT205" s="361"/>
      <c r="DU205" s="361"/>
      <c r="DV205" s="361"/>
      <c r="DW205" s="361"/>
      <c r="DX205" s="361"/>
      <c r="DY205" s="361"/>
      <c r="DZ205" s="361"/>
      <c r="EA205" s="361"/>
      <c r="EB205" s="361"/>
      <c r="EC205" s="361"/>
      <c r="ED205" s="361"/>
      <c r="EE205" s="361"/>
      <c r="EF205" s="361"/>
      <c r="EG205" s="361"/>
      <c r="EH205" s="361"/>
      <c r="EI205" s="361"/>
      <c r="EJ205" s="361"/>
      <c r="EK205" s="361"/>
      <c r="EL205" s="361"/>
      <c r="EM205" s="361"/>
      <c r="EN205" s="361"/>
      <c r="EO205" s="361"/>
      <c r="EP205" s="361"/>
      <c r="EQ205" s="361"/>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7">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9"/>
        <v>0</v>
      </c>
      <c r="BV206" s="27"/>
      <c r="BW206" s="27"/>
      <c r="BX206" s="27"/>
      <c r="BY206" s="27"/>
      <c r="BZ206" s="27"/>
      <c r="CA206" s="27"/>
      <c r="CB206" s="186">
        <v>0</v>
      </c>
      <c r="CC206" s="186">
        <v>0</v>
      </c>
      <c r="CD206" s="186">
        <v>0</v>
      </c>
      <c r="CE206" s="186">
        <v>0</v>
      </c>
      <c r="CF206" s="186">
        <v>0</v>
      </c>
      <c r="CG206" s="186">
        <v>0</v>
      </c>
      <c r="CH206" s="186">
        <v>0</v>
      </c>
      <c r="CI206" s="174"/>
      <c r="CJ206" s="174"/>
      <c r="CK206" s="174"/>
      <c r="CL206" s="174"/>
      <c r="CM206" s="174"/>
      <c r="CN206" s="174"/>
      <c r="CO206" s="174"/>
      <c r="CP206" s="175"/>
      <c r="CQ206" s="175"/>
      <c r="CR206" s="175"/>
      <c r="CS206" s="175"/>
      <c r="CT206" s="175"/>
      <c r="CU206" s="175"/>
      <c r="CV206" s="175"/>
      <c r="CW206" s="166"/>
      <c r="CX206" s="167"/>
      <c r="CY206" s="167"/>
      <c r="CZ206" s="167"/>
      <c r="DA206" s="167"/>
      <c r="DB206" s="167"/>
      <c r="DC206" s="167"/>
      <c r="DD206" s="172"/>
      <c r="DE206" s="172"/>
      <c r="DF206" s="172"/>
      <c r="DG206" s="172"/>
      <c r="DH206" s="172"/>
      <c r="DI206" s="172"/>
      <c r="DJ206" s="172"/>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9"/>
      <c r="DT206" s="361"/>
      <c r="DU206" s="361"/>
      <c r="DV206" s="361"/>
      <c r="DW206" s="361"/>
      <c r="DX206" s="361"/>
      <c r="DY206" s="361"/>
      <c r="DZ206" s="361"/>
      <c r="EA206" s="361"/>
      <c r="EB206" s="361"/>
      <c r="EC206" s="361"/>
      <c r="ED206" s="361"/>
      <c r="EE206" s="361"/>
      <c r="EF206" s="361"/>
      <c r="EG206" s="361"/>
      <c r="EH206" s="361"/>
      <c r="EI206" s="361"/>
      <c r="EJ206" s="361"/>
      <c r="EK206" s="361"/>
      <c r="EL206" s="361"/>
      <c r="EM206" s="361"/>
      <c r="EN206" s="361"/>
      <c r="EO206" s="361"/>
      <c r="EP206" s="361"/>
      <c r="EQ206" s="361"/>
    </row>
    <row r="207" spans="1:244" s="311" customFormat="1" x14ac:dyDescent="0.35">
      <c r="A207" s="291" t="s">
        <v>1172</v>
      </c>
      <c r="B207" s="291" t="s">
        <v>1141</v>
      </c>
      <c r="C207" s="291" t="s">
        <v>655</v>
      </c>
      <c r="D207" s="291" t="s">
        <v>1029</v>
      </c>
      <c r="E207" s="291" t="s">
        <v>1142</v>
      </c>
      <c r="F207" s="291" t="s">
        <v>391</v>
      </c>
      <c r="G207" s="292" t="s">
        <v>1173</v>
      </c>
      <c r="H207" s="292" t="s">
        <v>1165</v>
      </c>
      <c r="I207" s="293">
        <v>65.489999999999995</v>
      </c>
      <c r="J207" s="293">
        <v>65.489999999999995</v>
      </c>
      <c r="K207" s="293">
        <v>65.489999999999995</v>
      </c>
      <c r="L207" s="293">
        <v>65.489999999999995</v>
      </c>
      <c r="M207" s="293">
        <v>65.489999999999995</v>
      </c>
      <c r="N207" s="293">
        <v>65.489999999999995</v>
      </c>
      <c r="O207" s="293">
        <v>65.489999999999995</v>
      </c>
      <c r="P207" s="294">
        <v>0</v>
      </c>
      <c r="Q207" s="293">
        <v>1.28</v>
      </c>
      <c r="R207" s="293">
        <v>1.28</v>
      </c>
      <c r="S207" s="293">
        <v>1.28</v>
      </c>
      <c r="T207" s="293">
        <v>1.28</v>
      </c>
      <c r="U207" s="293">
        <v>1.28</v>
      </c>
      <c r="V207" s="293">
        <v>1.28</v>
      </c>
      <c r="W207" s="293">
        <v>1.28</v>
      </c>
      <c r="X207" s="293">
        <v>0</v>
      </c>
      <c r="Y207" s="293">
        <v>0</v>
      </c>
      <c r="Z207" s="293">
        <v>0</v>
      </c>
      <c r="AA207" s="293">
        <v>0</v>
      </c>
      <c r="AB207" s="293">
        <v>0</v>
      </c>
      <c r="AC207" s="293">
        <v>0</v>
      </c>
      <c r="AD207" s="293">
        <v>0</v>
      </c>
      <c r="AE207" s="187">
        <v>0.08</v>
      </c>
      <c r="AF207" s="294">
        <v>0</v>
      </c>
      <c r="AG207" s="294">
        <v>30</v>
      </c>
      <c r="AH207" s="294">
        <v>30</v>
      </c>
      <c r="AI207" s="295">
        <v>0.57599999999999996</v>
      </c>
      <c r="AJ207" s="295" t="s">
        <v>660</v>
      </c>
      <c r="AK207" s="295" t="s">
        <v>745</v>
      </c>
      <c r="AL207" s="295"/>
      <c r="AM207" s="296"/>
      <c r="AN207" s="296"/>
      <c r="AO207" s="296"/>
      <c r="AP207" s="296"/>
      <c r="AQ207" s="296"/>
      <c r="AR207" s="296"/>
      <c r="AS207" s="297"/>
      <c r="AT207" s="297"/>
      <c r="AU207" s="297"/>
      <c r="AV207" s="298"/>
      <c r="AW207" s="298"/>
      <c r="AX207" s="298"/>
      <c r="AY207" s="299" t="s">
        <v>662</v>
      </c>
      <c r="AZ207" s="299"/>
      <c r="BA207" s="299"/>
      <c r="BB207" s="299"/>
      <c r="BC207" s="299"/>
      <c r="BD207" s="299"/>
      <c r="BE207" s="299"/>
      <c r="BF207" s="299"/>
      <c r="BG207" s="299"/>
      <c r="BH207" s="318"/>
      <c r="BI207" s="318"/>
      <c r="BJ207" s="318"/>
      <c r="BK207" s="318"/>
      <c r="BL207" s="302"/>
      <c r="BM207" s="303"/>
      <c r="BN207" s="304">
        <v>0</v>
      </c>
      <c r="BO207" s="294"/>
      <c r="BP207" s="294"/>
      <c r="BQ207" s="294"/>
      <c r="BR207" s="294"/>
      <c r="BS207" s="294"/>
      <c r="BT207" s="294"/>
      <c r="BU207" s="299">
        <f t="shared" ref="BU207:BU209" si="225">IF(BL207=1,BN207,0)</f>
        <v>0</v>
      </c>
      <c r="BV207" s="299"/>
      <c r="BW207" s="299"/>
      <c r="BX207" s="299"/>
      <c r="BY207" s="299"/>
      <c r="BZ207" s="299"/>
      <c r="CA207" s="299"/>
      <c r="CB207" s="305"/>
      <c r="CC207" s="99"/>
      <c r="CD207" s="99"/>
      <c r="CE207" s="99"/>
      <c r="CF207" s="99"/>
      <c r="CG207" s="99"/>
      <c r="CH207" s="99"/>
      <c r="CI207" s="299"/>
      <c r="CJ207" s="299"/>
      <c r="CK207" s="299"/>
      <c r="CL207" s="299"/>
      <c r="CM207" s="299"/>
      <c r="CN207" s="299"/>
      <c r="CO207" s="299"/>
      <c r="CP207" s="306"/>
      <c r="CQ207" s="306"/>
      <c r="CR207" s="306"/>
      <c r="CS207" s="306"/>
      <c r="CT207" s="306"/>
      <c r="CU207" s="306"/>
      <c r="CV207" s="306"/>
      <c r="CW207" s="307"/>
      <c r="CX207" s="308"/>
      <c r="CY207" s="308"/>
      <c r="CZ207" s="308"/>
      <c r="DA207" s="308"/>
      <c r="DB207" s="308"/>
      <c r="DC207" s="308"/>
      <c r="DD207" s="308"/>
      <c r="DE207" s="308"/>
      <c r="DF207" s="308"/>
      <c r="DG207" s="308"/>
      <c r="DH207" s="308"/>
      <c r="DI207" s="308"/>
      <c r="DJ207" s="308"/>
      <c r="DK207" s="309" t="s">
        <v>452</v>
      </c>
      <c r="DL207" s="307">
        <f>ROUNDUP(VLOOKUP($F207,Activities!$A$9:$I$180,3,FALSE)/$AI207,2)</f>
        <v>1006.95</v>
      </c>
      <c r="DM207" s="307">
        <f>ROUNDUP(VLOOKUP($F207,Activities!$A$9:$I$180,4,FALSE)/$AI207,2)</f>
        <v>1006.95</v>
      </c>
      <c r="DN207" s="307">
        <f>ROUNDUP(VLOOKUP($F207,Activities!$A$9:$I$180,5,FALSE)/$AI207,2)</f>
        <v>1006.95</v>
      </c>
      <c r="DO207" s="307">
        <f>ROUNDUP(VLOOKUP($F207,Activities!$A$9:$I$180,6,FALSE)/$AI207,2)</f>
        <v>1006.95</v>
      </c>
      <c r="DP207" s="307">
        <f>ROUNDUP(VLOOKUP($F207,Activities!$A$9:$I$180,7,FALSE)/$AI207,2)</f>
        <v>1006.95</v>
      </c>
      <c r="DQ207" s="307">
        <f>ROUNDUP(VLOOKUP($F207,Activities!$A$9:$I$180,8,FALSE)/$AI207,2)</f>
        <v>1006.95</v>
      </c>
      <c r="DR207" s="307">
        <f>ROUNDUP(VLOOKUP($F207,Activities!$A$9:$I$180,9,FALSE)/$AI207,2)</f>
        <v>1006.95</v>
      </c>
      <c r="DS207" s="310"/>
      <c r="DT207" s="361"/>
      <c r="DU207" s="361"/>
      <c r="DV207" s="361"/>
      <c r="DW207" s="361"/>
      <c r="DX207" s="361"/>
      <c r="DY207" s="361"/>
      <c r="DZ207" s="361"/>
      <c r="EA207" s="361"/>
      <c r="EB207" s="361"/>
      <c r="EC207" s="361"/>
      <c r="ED207" s="361"/>
      <c r="EE207" s="361"/>
      <c r="EF207" s="361"/>
      <c r="EG207" s="361"/>
      <c r="EH207" s="361"/>
      <c r="EI207" s="361"/>
      <c r="EJ207" s="361"/>
      <c r="EK207" s="361"/>
      <c r="EL207" s="361"/>
      <c r="EM207" s="361"/>
      <c r="EN207" s="361"/>
      <c r="EO207" s="361"/>
      <c r="EP207" s="361"/>
      <c r="EQ207" s="36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8" customFormat="1" x14ac:dyDescent="0.35">
      <c r="A208" s="328" t="s">
        <v>1174</v>
      </c>
      <c r="B208" s="328" t="s">
        <v>1141</v>
      </c>
      <c r="C208" s="328" t="s">
        <v>655</v>
      </c>
      <c r="D208" s="328" t="s">
        <v>1029</v>
      </c>
      <c r="E208" s="328" t="s">
        <v>1142</v>
      </c>
      <c r="F208" s="328" t="s">
        <v>499</v>
      </c>
      <c r="G208" s="329" t="s">
        <v>1175</v>
      </c>
      <c r="H208" s="329" t="s">
        <v>659</v>
      </c>
      <c r="I208" s="330">
        <v>0</v>
      </c>
      <c r="J208" s="330">
        <v>0</v>
      </c>
      <c r="K208" s="330">
        <v>0</v>
      </c>
      <c r="L208" s="330">
        <v>0</v>
      </c>
      <c r="M208" s="330">
        <v>0</v>
      </c>
      <c r="N208" s="330">
        <v>0</v>
      </c>
      <c r="O208" s="330">
        <v>0</v>
      </c>
      <c r="P208" s="331"/>
      <c r="Q208" s="330">
        <v>0</v>
      </c>
      <c r="R208" s="330">
        <v>0</v>
      </c>
      <c r="S208" s="330">
        <v>0</v>
      </c>
      <c r="T208" s="330">
        <v>0</v>
      </c>
      <c r="U208" s="330">
        <v>0</v>
      </c>
      <c r="V208" s="330">
        <v>0</v>
      </c>
      <c r="W208" s="330">
        <v>0</v>
      </c>
      <c r="X208" s="330">
        <v>0</v>
      </c>
      <c r="Y208" s="330">
        <v>0</v>
      </c>
      <c r="Z208" s="330">
        <v>0</v>
      </c>
      <c r="AA208" s="330">
        <v>0</v>
      </c>
      <c r="AB208" s="330">
        <v>0</v>
      </c>
      <c r="AC208" s="330">
        <v>0</v>
      </c>
      <c r="AD208" s="330">
        <v>0</v>
      </c>
      <c r="AE208" s="187">
        <v>0.08</v>
      </c>
      <c r="AF208" s="331">
        <v>0</v>
      </c>
      <c r="AG208" s="331">
        <v>30</v>
      </c>
      <c r="AH208" s="331">
        <v>30</v>
      </c>
      <c r="AI208" s="332">
        <v>1</v>
      </c>
      <c r="AJ208" s="332" t="s">
        <v>660</v>
      </c>
      <c r="AK208" s="332" t="s">
        <v>745</v>
      </c>
      <c r="AL208" s="332"/>
      <c r="AM208" s="333"/>
      <c r="AN208" s="333"/>
      <c r="AO208" s="333"/>
      <c r="AP208" s="333"/>
      <c r="AQ208" s="333"/>
      <c r="AR208" s="333"/>
      <c r="AS208" s="334"/>
      <c r="AT208" s="334"/>
      <c r="AU208" s="334"/>
      <c r="AV208" s="335"/>
      <c r="AW208" s="335"/>
      <c r="AX208" s="335"/>
      <c r="AY208" s="336" t="s">
        <v>662</v>
      </c>
      <c r="AZ208" s="336"/>
      <c r="BA208" s="349"/>
      <c r="BB208" s="336"/>
      <c r="BC208" s="336"/>
      <c r="BD208" s="336"/>
      <c r="BE208" s="336"/>
      <c r="BF208" s="336"/>
      <c r="BG208" s="336"/>
      <c r="BH208" s="350"/>
      <c r="BI208" s="350"/>
      <c r="BJ208" s="350"/>
      <c r="BK208" s="350"/>
      <c r="BL208" s="340"/>
      <c r="BM208" s="341"/>
      <c r="BN208" s="342">
        <v>0</v>
      </c>
      <c r="BO208" s="331"/>
      <c r="BP208" s="331"/>
      <c r="BQ208" s="331"/>
      <c r="BR208" s="331"/>
      <c r="BS208" s="331"/>
      <c r="BT208" s="331"/>
      <c r="BU208" s="336">
        <f t="shared" si="225"/>
        <v>0</v>
      </c>
      <c r="BV208" s="336"/>
      <c r="BW208" s="336"/>
      <c r="BX208" s="336"/>
      <c r="BY208" s="336"/>
      <c r="BZ208" s="336"/>
      <c r="CA208" s="336"/>
      <c r="CB208" s="343">
        <v>0</v>
      </c>
      <c r="CC208" s="343">
        <v>0</v>
      </c>
      <c r="CD208" s="343"/>
      <c r="CE208" s="343"/>
      <c r="CF208" s="343"/>
      <c r="CG208" s="343"/>
      <c r="CH208" s="343"/>
      <c r="CI208" s="336"/>
      <c r="CJ208" s="336"/>
      <c r="CK208" s="336"/>
      <c r="CL208" s="336"/>
      <c r="CM208" s="336"/>
      <c r="CN208" s="336"/>
      <c r="CO208" s="336"/>
      <c r="CP208" s="344"/>
      <c r="CQ208" s="344"/>
      <c r="CR208" s="344"/>
      <c r="CS208" s="344"/>
      <c r="CT208" s="344"/>
      <c r="CU208" s="344"/>
      <c r="CV208" s="344"/>
      <c r="CW208" s="345"/>
      <c r="CX208" s="346"/>
      <c r="CY208" s="346"/>
      <c r="CZ208" s="346"/>
      <c r="DA208" s="346"/>
      <c r="DB208" s="346"/>
      <c r="DC208" s="346"/>
      <c r="DD208" s="346"/>
      <c r="DE208" s="346"/>
      <c r="DF208" s="346"/>
      <c r="DG208" s="346"/>
      <c r="DH208" s="346"/>
      <c r="DI208" s="346"/>
      <c r="DJ208" s="346"/>
      <c r="DK208" s="290" t="s">
        <v>452</v>
      </c>
      <c r="DL208" s="307">
        <f>ROUNDUP(VLOOKUP($F208,Activities!$A$9:$I$180,3,FALSE)/$AI208,2)</f>
        <v>0</v>
      </c>
      <c r="DM208" s="307">
        <f>ROUNDUP(VLOOKUP($F208,Activities!$A$9:$I$180,4,FALSE)/$AI208,2)</f>
        <v>0</v>
      </c>
      <c r="DN208" s="307">
        <f>ROUNDUP(VLOOKUP($F208,Activities!$A$9:$I$180,5,FALSE)/$AI208,2)</f>
        <v>0</v>
      </c>
      <c r="DO208" s="307">
        <f>ROUNDUP(VLOOKUP($F208,Activities!$A$9:$I$180,6,FALSE)/$AI208,2)</f>
        <v>0</v>
      </c>
      <c r="DP208" s="307">
        <f>ROUNDUP(VLOOKUP($F208,Activities!$A$9:$I$180,7,FALSE)/$AI208,2)</f>
        <v>0</v>
      </c>
      <c r="DQ208" s="307">
        <f>ROUNDUP(VLOOKUP($F208,Activities!$A$9:$I$180,8,FALSE)/$AI208,2)</f>
        <v>0</v>
      </c>
      <c r="DR208" s="307">
        <f>ROUNDUP(VLOOKUP($F208,Activities!$A$9:$I$180,9,FALSE)/$AI208,2)</f>
        <v>0</v>
      </c>
      <c r="DS208" s="347"/>
      <c r="DT208" s="361"/>
      <c r="DU208" s="361"/>
      <c r="DV208" s="361"/>
      <c r="DW208" s="361"/>
      <c r="DX208" s="361"/>
      <c r="DY208" s="361"/>
      <c r="DZ208" s="361"/>
      <c r="EA208" s="361"/>
      <c r="EB208" s="361"/>
      <c r="EC208" s="361"/>
      <c r="ED208" s="361"/>
      <c r="EE208" s="361"/>
      <c r="EF208" s="361"/>
      <c r="EG208" s="361"/>
      <c r="EH208" s="361"/>
      <c r="EI208" s="361"/>
      <c r="EJ208" s="361"/>
      <c r="EK208" s="361"/>
      <c r="EL208" s="361"/>
      <c r="EM208" s="361"/>
      <c r="EN208" s="361"/>
      <c r="EO208" s="361"/>
      <c r="EP208" s="361"/>
      <c r="EQ208" s="36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8" customFormat="1" x14ac:dyDescent="0.35">
      <c r="A209" s="328" t="s">
        <v>1176</v>
      </c>
      <c r="B209" s="328" t="s">
        <v>1141</v>
      </c>
      <c r="C209" s="328" t="s">
        <v>655</v>
      </c>
      <c r="D209" s="328" t="s">
        <v>1029</v>
      </c>
      <c r="E209" s="328" t="s">
        <v>1142</v>
      </c>
      <c r="F209" s="328" t="s">
        <v>547</v>
      </c>
      <c r="G209" s="329" t="s">
        <v>1177</v>
      </c>
      <c r="H209" s="329" t="s">
        <v>1162</v>
      </c>
      <c r="I209" s="330">
        <v>0</v>
      </c>
      <c r="J209" s="330">
        <v>0</v>
      </c>
      <c r="K209" s="330">
        <v>0</v>
      </c>
      <c r="L209" s="330">
        <v>0</v>
      </c>
      <c r="M209" s="330">
        <v>0</v>
      </c>
      <c r="N209" s="330">
        <v>0</v>
      </c>
      <c r="O209" s="330">
        <v>0</v>
      </c>
      <c r="P209" s="331"/>
      <c r="Q209" s="330">
        <v>0</v>
      </c>
      <c r="R209" s="330">
        <v>0</v>
      </c>
      <c r="S209" s="330">
        <v>0</v>
      </c>
      <c r="T209" s="330">
        <v>0</v>
      </c>
      <c r="U209" s="330">
        <v>0</v>
      </c>
      <c r="V209" s="330">
        <v>0</v>
      </c>
      <c r="W209" s="330">
        <v>0</v>
      </c>
      <c r="X209" s="330">
        <v>0</v>
      </c>
      <c r="Y209" s="330">
        <v>0</v>
      </c>
      <c r="Z209" s="330">
        <v>0</v>
      </c>
      <c r="AA209" s="330">
        <v>0</v>
      </c>
      <c r="AB209" s="330">
        <v>0</v>
      </c>
      <c r="AC209" s="330">
        <v>0</v>
      </c>
      <c r="AD209" s="330">
        <v>0</v>
      </c>
      <c r="AE209" s="187">
        <v>0.08</v>
      </c>
      <c r="AF209" s="331">
        <v>0</v>
      </c>
      <c r="AG209" s="331">
        <v>30</v>
      </c>
      <c r="AH209" s="331">
        <v>30</v>
      </c>
      <c r="AI209" s="332">
        <v>1</v>
      </c>
      <c r="AJ209" s="332" t="s">
        <v>660</v>
      </c>
      <c r="AK209" s="332" t="s">
        <v>745</v>
      </c>
      <c r="AL209" s="332"/>
      <c r="AM209" s="333"/>
      <c r="AN209" s="333"/>
      <c r="AO209" s="333"/>
      <c r="AP209" s="333"/>
      <c r="AQ209" s="333"/>
      <c r="AR209" s="333"/>
      <c r="AS209" s="334"/>
      <c r="AT209" s="334"/>
      <c r="AU209" s="334"/>
      <c r="AV209" s="335"/>
      <c r="AW209" s="335"/>
      <c r="AX209" s="335"/>
      <c r="AY209" s="336" t="s">
        <v>662</v>
      </c>
      <c r="AZ209" s="336"/>
      <c r="BA209" s="349"/>
      <c r="BB209" s="336"/>
      <c r="BC209" s="336"/>
      <c r="BD209" s="336"/>
      <c r="BE209" s="336"/>
      <c r="BF209" s="336"/>
      <c r="BG209" s="336"/>
      <c r="BH209" s="350"/>
      <c r="BI209" s="350"/>
      <c r="BJ209" s="350"/>
      <c r="BK209" s="350"/>
      <c r="BL209" s="340"/>
      <c r="BM209" s="341"/>
      <c r="BN209" s="342">
        <v>0</v>
      </c>
      <c r="BO209" s="331"/>
      <c r="BP209" s="331"/>
      <c r="BQ209" s="331"/>
      <c r="BR209" s="331"/>
      <c r="BS209" s="331"/>
      <c r="BT209" s="331"/>
      <c r="BU209" s="336">
        <f t="shared" si="225"/>
        <v>0</v>
      </c>
      <c r="BV209" s="336"/>
      <c r="BW209" s="336"/>
      <c r="BX209" s="336"/>
      <c r="BY209" s="336"/>
      <c r="BZ209" s="336"/>
      <c r="CA209" s="336"/>
      <c r="CB209" s="343">
        <v>0</v>
      </c>
      <c r="CC209" s="343">
        <v>0</v>
      </c>
      <c r="CD209" s="343"/>
      <c r="CE209" s="343"/>
      <c r="CF209" s="343"/>
      <c r="CG209" s="343"/>
      <c r="CH209" s="343"/>
      <c r="CI209" s="336"/>
      <c r="CJ209" s="336"/>
      <c r="CK209" s="336"/>
      <c r="CL209" s="336"/>
      <c r="CM209" s="336"/>
      <c r="CN209" s="336"/>
      <c r="CO209" s="336"/>
      <c r="CP209" s="344"/>
      <c r="CQ209" s="344"/>
      <c r="CR209" s="344"/>
      <c r="CS209" s="344"/>
      <c r="CT209" s="344"/>
      <c r="CU209" s="344"/>
      <c r="CV209" s="344"/>
      <c r="CW209" s="345"/>
      <c r="CX209" s="346"/>
      <c r="CY209" s="346"/>
      <c r="CZ209" s="346"/>
      <c r="DA209" s="346"/>
      <c r="DB209" s="346"/>
      <c r="DC209" s="346"/>
      <c r="DD209" s="346"/>
      <c r="DE209" s="346"/>
      <c r="DF209" s="346"/>
      <c r="DG209" s="346"/>
      <c r="DH209" s="346"/>
      <c r="DI209" s="346"/>
      <c r="DJ209" s="346"/>
      <c r="DK209" s="290" t="s">
        <v>452</v>
      </c>
      <c r="DL209" s="307">
        <f>ROUNDUP(VLOOKUP($F209,Activities!$A$9:$I$180,3,FALSE)/$AI209,2)</f>
        <v>0</v>
      </c>
      <c r="DM209" s="307">
        <f>ROUNDUP(VLOOKUP($F209,Activities!$A$9:$I$180,4,FALSE)/$AI209,2)</f>
        <v>0</v>
      </c>
      <c r="DN209" s="307">
        <f>ROUNDUP(VLOOKUP($F209,Activities!$A$9:$I$180,5,FALSE)/$AI209,2)</f>
        <v>0</v>
      </c>
      <c r="DO209" s="307">
        <f>ROUNDUP(VLOOKUP($F209,Activities!$A$9:$I$180,6,FALSE)/$AI209,2)</f>
        <v>0</v>
      </c>
      <c r="DP209" s="307">
        <f>ROUNDUP(VLOOKUP($F209,Activities!$A$9:$I$180,7,FALSE)/$AI209,2)</f>
        <v>0</v>
      </c>
      <c r="DQ209" s="307">
        <f>ROUNDUP(VLOOKUP($F209,Activities!$A$9:$I$180,8,FALSE)/$AI209,2)</f>
        <v>0</v>
      </c>
      <c r="DR209" s="307">
        <f>ROUNDUP(VLOOKUP($F209,Activities!$A$9:$I$180,9,FALSE)/$AI209,2)</f>
        <v>0</v>
      </c>
      <c r="DS209" s="347"/>
      <c r="DT209" s="361"/>
      <c r="DU209" s="361"/>
      <c r="DV209" s="361"/>
      <c r="DW209" s="361"/>
      <c r="DX209" s="361"/>
      <c r="DY209" s="361"/>
      <c r="DZ209" s="361"/>
      <c r="EA209" s="361"/>
      <c r="EB209" s="361"/>
      <c r="EC209" s="361"/>
      <c r="ED209" s="361"/>
      <c r="EE209" s="361"/>
      <c r="EF209" s="361"/>
      <c r="EG209" s="361"/>
      <c r="EH209" s="361"/>
      <c r="EI209" s="361"/>
      <c r="EJ209" s="361"/>
      <c r="EK209" s="361"/>
      <c r="EL209" s="361"/>
      <c r="EM209" s="361"/>
      <c r="EN209" s="361"/>
      <c r="EO209" s="361"/>
      <c r="EP209" s="361"/>
      <c r="EQ209" s="36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7">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9"/>
        <v>0</v>
      </c>
      <c r="BV210" s="28"/>
      <c r="BW210" s="28"/>
      <c r="BX210" s="28"/>
      <c r="BY210" s="28"/>
      <c r="BZ210" s="28"/>
      <c r="CA210" s="28"/>
      <c r="CB210" s="99">
        <f t="shared" ref="CB210:CB223" si="226">DL210</f>
        <v>0.4</v>
      </c>
      <c r="CC210" s="99">
        <f t="shared" ref="CC210:CC223" si="227">DM210</f>
        <v>0.35</v>
      </c>
      <c r="CD210" s="99">
        <f t="shared" ref="CD210:CD223" si="228">DN210</f>
        <v>0.3</v>
      </c>
      <c r="CE210" s="99">
        <f t="shared" ref="CE210:CE223" si="229">DO210</f>
        <v>0.3</v>
      </c>
      <c r="CF210" s="99">
        <f t="shared" ref="CF210:CF223" si="230">DP210</f>
        <v>0.3</v>
      </c>
      <c r="CG210" s="99">
        <f t="shared" ref="CG210:CG223" si="231">DQ210</f>
        <v>0.3</v>
      </c>
      <c r="CH210" s="99">
        <f t="shared" ref="CH210:CH223" si="232">DR210</f>
        <v>0.31</v>
      </c>
      <c r="CI210" s="176"/>
      <c r="CJ210" s="176"/>
      <c r="CK210" s="176"/>
      <c r="CL210" s="176"/>
      <c r="CM210" s="176"/>
      <c r="CN210" s="176"/>
      <c r="CO210" s="176"/>
      <c r="CP210" s="177"/>
      <c r="CQ210" s="177"/>
      <c r="CR210" s="177"/>
      <c r="CS210" s="177"/>
      <c r="CT210" s="177"/>
      <c r="CU210" s="177"/>
      <c r="CV210" s="177"/>
      <c r="CW210" s="168"/>
      <c r="CX210" s="169"/>
      <c r="CY210" s="169"/>
      <c r="CZ210" s="169"/>
      <c r="DA210" s="169"/>
      <c r="DB210" s="169"/>
      <c r="DC210" s="169"/>
      <c r="DD210" s="173"/>
      <c r="DE210" s="173"/>
      <c r="DF210" s="173"/>
      <c r="DG210" s="173"/>
      <c r="DH210" s="173"/>
      <c r="DI210" s="173"/>
      <c r="DJ210" s="173"/>
      <c r="DK210" s="80" t="s">
        <v>663</v>
      </c>
      <c r="DL210" s="307">
        <f>ROUNDUP(VLOOKUP($F210,Activities!$A$9:$I$180,3,FALSE)/$AI210,2)</f>
        <v>0.4</v>
      </c>
      <c r="DM210" s="307">
        <f>ROUNDUP(VLOOKUP($F210,Activities!$A$9:$I$180,4,FALSE)/$AI210,2)</f>
        <v>0.35</v>
      </c>
      <c r="DN210" s="307">
        <f>ROUNDUP(VLOOKUP($F210,Activities!$A$9:$I$180,5,FALSE)/$AI210,2)</f>
        <v>0.3</v>
      </c>
      <c r="DO210" s="307">
        <f>ROUNDUP(VLOOKUP($F210,Activities!$A$9:$I$180,6,FALSE)/$AI210,2)</f>
        <v>0.3</v>
      </c>
      <c r="DP210" s="307">
        <f>ROUNDUP(VLOOKUP($F210,Activities!$A$9:$I$180,7,FALSE)/$AI210,2)</f>
        <v>0.3</v>
      </c>
      <c r="DQ210" s="307">
        <f>ROUNDUP(VLOOKUP($F210,Activities!$A$9:$I$180,8,FALSE)/$AI210,2)</f>
        <v>0.3</v>
      </c>
      <c r="DR210" s="307">
        <f>ROUNDUP(VLOOKUP($F210,Activities!$A$9:$I$180,9,FALSE)/$AI210,2)</f>
        <v>0.31</v>
      </c>
      <c r="DS210" s="219"/>
      <c r="DT210" s="361"/>
      <c r="DU210" s="361"/>
      <c r="DV210" s="361"/>
      <c r="DW210" s="361"/>
      <c r="DX210" s="361"/>
      <c r="DY210" s="361"/>
      <c r="DZ210" s="361"/>
      <c r="EA210" s="361"/>
      <c r="EB210" s="361"/>
      <c r="EC210" s="361"/>
      <c r="ED210" s="361"/>
      <c r="EE210" s="361"/>
      <c r="EF210" s="361"/>
      <c r="EG210" s="361"/>
      <c r="EH210" s="361"/>
      <c r="EI210" s="361"/>
      <c r="EJ210" s="361"/>
      <c r="EK210" s="361"/>
      <c r="EL210" s="361"/>
      <c r="EM210" s="361"/>
      <c r="EN210" s="361"/>
      <c r="EO210" s="361"/>
      <c r="EP210" s="361"/>
      <c r="EQ210" s="361"/>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7">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9"/>
        <v>0</v>
      </c>
      <c r="BV211" s="27"/>
      <c r="BW211" s="27"/>
      <c r="BX211" s="27"/>
      <c r="BY211" s="27"/>
      <c r="BZ211" s="27"/>
      <c r="CA211" s="27"/>
      <c r="CB211" s="97">
        <f t="shared" si="226"/>
        <v>0.3</v>
      </c>
      <c r="CC211" s="97">
        <f t="shared" si="227"/>
        <v>0.34</v>
      </c>
      <c r="CD211" s="97">
        <f t="shared" si="228"/>
        <v>0.38800000000000001</v>
      </c>
      <c r="CE211" s="97">
        <f t="shared" si="229"/>
        <v>0.37</v>
      </c>
      <c r="CF211" s="97">
        <f t="shared" si="230"/>
        <v>0.35</v>
      </c>
      <c r="CG211" s="97">
        <f t="shared" si="231"/>
        <v>0.34</v>
      </c>
      <c r="CH211" s="97">
        <f t="shared" si="232"/>
        <v>0.32100000000000001</v>
      </c>
      <c r="CI211" s="174"/>
      <c r="CJ211" s="174"/>
      <c r="CK211" s="174"/>
      <c r="CL211" s="174"/>
      <c r="CM211" s="174"/>
      <c r="CN211" s="174"/>
      <c r="CO211" s="174"/>
      <c r="CP211" s="175"/>
      <c r="CQ211" s="175"/>
      <c r="CR211" s="175"/>
      <c r="CS211" s="175"/>
      <c r="CT211" s="175"/>
      <c r="CU211" s="175"/>
      <c r="CV211" s="175"/>
      <c r="CW211" s="166"/>
      <c r="CX211" s="167"/>
      <c r="CY211" s="167"/>
      <c r="CZ211" s="167"/>
      <c r="DA211" s="167"/>
      <c r="DB211" s="167"/>
      <c r="DC211" s="167"/>
      <c r="DD211" s="172"/>
      <c r="DE211" s="172"/>
      <c r="DF211" s="172"/>
      <c r="DG211" s="172"/>
      <c r="DH211" s="172"/>
      <c r="DI211" s="172"/>
      <c r="DJ211" s="172"/>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9"/>
      <c r="DT211" s="361"/>
      <c r="DU211" s="361"/>
      <c r="DV211" s="361"/>
      <c r="DW211" s="361"/>
      <c r="DX211" s="361"/>
      <c r="DY211" s="361"/>
      <c r="DZ211" s="361"/>
      <c r="EA211" s="361"/>
      <c r="EB211" s="361"/>
      <c r="EC211" s="361"/>
      <c r="ED211" s="361"/>
      <c r="EE211" s="361"/>
      <c r="EF211" s="361"/>
      <c r="EG211" s="361"/>
      <c r="EH211" s="361"/>
      <c r="EI211" s="361"/>
      <c r="EJ211" s="361"/>
      <c r="EK211" s="361"/>
      <c r="EL211" s="361"/>
      <c r="EM211" s="361"/>
      <c r="EN211" s="361"/>
      <c r="EO211" s="361"/>
      <c r="EP211" s="361"/>
      <c r="EQ211" s="361"/>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7">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9"/>
        <v>0</v>
      </c>
      <c r="BV212" s="28"/>
      <c r="BW212" s="28"/>
      <c r="BX212" s="28"/>
      <c r="BY212" s="28"/>
      <c r="BZ212" s="28"/>
      <c r="CA212" s="28"/>
      <c r="CB212" s="99">
        <f t="shared" si="226"/>
        <v>0.3</v>
      </c>
      <c r="CC212" s="99">
        <f t="shared" si="227"/>
        <v>0.26</v>
      </c>
      <c r="CD212" s="99">
        <f t="shared" si="228"/>
        <v>0.21299999999999999</v>
      </c>
      <c r="CE212" s="99">
        <f t="shared" si="229"/>
        <v>0.2</v>
      </c>
      <c r="CF212" s="99">
        <f t="shared" si="230"/>
        <v>0.19</v>
      </c>
      <c r="CG212" s="99">
        <f t="shared" si="231"/>
        <v>0.18</v>
      </c>
      <c r="CH212" s="99">
        <f t="shared" si="232"/>
        <v>0.16600000000000001</v>
      </c>
      <c r="CI212" s="176"/>
      <c r="CJ212" s="176"/>
      <c r="CK212" s="176"/>
      <c r="CL212" s="176"/>
      <c r="CM212" s="176"/>
      <c r="CN212" s="176"/>
      <c r="CO212" s="176"/>
      <c r="CP212" s="177"/>
      <c r="CQ212" s="177"/>
      <c r="CR212" s="177"/>
      <c r="CS212" s="177"/>
      <c r="CT212" s="177"/>
      <c r="CU212" s="177"/>
      <c r="CV212" s="177"/>
      <c r="CW212" s="168"/>
      <c r="CX212" s="169"/>
      <c r="CY212" s="169"/>
      <c r="CZ212" s="169"/>
      <c r="DA212" s="169"/>
      <c r="DB212" s="169"/>
      <c r="DC212" s="169"/>
      <c r="DD212" s="173"/>
      <c r="DE212" s="173"/>
      <c r="DF212" s="173"/>
      <c r="DG212" s="173"/>
      <c r="DH212" s="173"/>
      <c r="DI212" s="173"/>
      <c r="DJ212" s="173"/>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9"/>
      <c r="DT212" s="361"/>
      <c r="DU212" s="361"/>
      <c r="DV212" s="361"/>
      <c r="DW212" s="361"/>
      <c r="DX212" s="361"/>
      <c r="DY212" s="361"/>
      <c r="DZ212" s="361"/>
      <c r="EA212" s="361"/>
      <c r="EB212" s="361"/>
      <c r="EC212" s="361"/>
      <c r="ED212" s="361"/>
      <c r="EE212" s="361"/>
      <c r="EF212" s="361"/>
      <c r="EG212" s="361"/>
      <c r="EH212" s="361"/>
      <c r="EI212" s="361"/>
      <c r="EJ212" s="361"/>
      <c r="EK212" s="361"/>
      <c r="EL212" s="361"/>
      <c r="EM212" s="361"/>
      <c r="EN212" s="361"/>
      <c r="EO212" s="361"/>
      <c r="EP212" s="361"/>
      <c r="EQ212" s="361"/>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7">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9"/>
        <v>0</v>
      </c>
      <c r="BV213" s="27"/>
      <c r="BW213" s="27"/>
      <c r="BX213" s="27"/>
      <c r="BY213" s="27"/>
      <c r="BZ213" s="27"/>
      <c r="CA213" s="27"/>
      <c r="CB213" s="97">
        <f t="shared" si="226"/>
        <v>12.6</v>
      </c>
      <c r="CC213" s="97">
        <f t="shared" si="227"/>
        <v>10.24</v>
      </c>
      <c r="CD213" s="97">
        <f t="shared" si="228"/>
        <v>7.87</v>
      </c>
      <c r="CE213" s="97">
        <f t="shared" si="229"/>
        <v>7.43</v>
      </c>
      <c r="CF213" s="97">
        <f t="shared" si="230"/>
        <v>6.99</v>
      </c>
      <c r="CG213" s="97">
        <f t="shared" si="231"/>
        <v>6.55</v>
      </c>
      <c r="CH213" s="97">
        <f t="shared" si="232"/>
        <v>6.11</v>
      </c>
      <c r="CI213" s="174"/>
      <c r="CJ213" s="174"/>
      <c r="CK213" s="174"/>
      <c r="CL213" s="174"/>
      <c r="CM213" s="174"/>
      <c r="CN213" s="174"/>
      <c r="CO213" s="174"/>
      <c r="CP213" s="175"/>
      <c r="CQ213" s="175"/>
      <c r="CR213" s="175"/>
      <c r="CS213" s="175"/>
      <c r="CT213" s="175"/>
      <c r="CU213" s="175"/>
      <c r="CV213" s="175"/>
      <c r="CW213" s="166"/>
      <c r="CX213" s="167"/>
      <c r="CY213" s="167"/>
      <c r="CZ213" s="167"/>
      <c r="DA213" s="167"/>
      <c r="DB213" s="167"/>
      <c r="DC213" s="167"/>
      <c r="DD213" s="172"/>
      <c r="DE213" s="172"/>
      <c r="DF213" s="172"/>
      <c r="DG213" s="172"/>
      <c r="DH213" s="172"/>
      <c r="DI213" s="172"/>
      <c r="DJ213" s="172"/>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9"/>
      <c r="DT213" s="361"/>
      <c r="DU213" s="361"/>
      <c r="DV213" s="361"/>
      <c r="DW213" s="361"/>
      <c r="DX213" s="361"/>
      <c r="DY213" s="361"/>
      <c r="DZ213" s="361"/>
      <c r="EA213" s="361"/>
      <c r="EB213" s="361"/>
      <c r="EC213" s="361"/>
      <c r="ED213" s="361"/>
      <c r="EE213" s="361"/>
      <c r="EF213" s="361"/>
      <c r="EG213" s="361"/>
      <c r="EH213" s="361"/>
      <c r="EI213" s="361"/>
      <c r="EJ213" s="361"/>
      <c r="EK213" s="361"/>
      <c r="EL213" s="361"/>
      <c r="EM213" s="361"/>
      <c r="EN213" s="361"/>
      <c r="EO213" s="361"/>
      <c r="EP213" s="361"/>
      <c r="EQ213" s="361"/>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7">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9"/>
        <v>0</v>
      </c>
      <c r="BV214" s="28"/>
      <c r="BW214" s="28"/>
      <c r="BX214" s="28"/>
      <c r="BY214" s="28"/>
      <c r="BZ214" s="28"/>
      <c r="CA214" s="28"/>
      <c r="CB214" s="99">
        <f t="shared" si="226"/>
        <v>4.5</v>
      </c>
      <c r="CC214" s="99">
        <f t="shared" si="227"/>
        <v>4.03</v>
      </c>
      <c r="CD214" s="99">
        <f t="shared" si="228"/>
        <v>3.56</v>
      </c>
      <c r="CE214" s="99">
        <f t="shared" si="229"/>
        <v>3.32</v>
      </c>
      <c r="CF214" s="99">
        <f t="shared" si="230"/>
        <v>3.07</v>
      </c>
      <c r="CG214" s="99">
        <f t="shared" si="231"/>
        <v>2.83</v>
      </c>
      <c r="CH214" s="99">
        <f t="shared" si="232"/>
        <v>2.58</v>
      </c>
      <c r="CI214" s="176"/>
      <c r="CJ214" s="176"/>
      <c r="CK214" s="176"/>
      <c r="CL214" s="176"/>
      <c r="CM214" s="176"/>
      <c r="CN214" s="176"/>
      <c r="CO214" s="176"/>
      <c r="CP214" s="177"/>
      <c r="CQ214" s="177"/>
      <c r="CR214" s="177"/>
      <c r="CS214" s="177"/>
      <c r="CT214" s="177"/>
      <c r="CU214" s="177"/>
      <c r="CV214" s="177"/>
      <c r="CW214" s="168"/>
      <c r="CX214" s="169"/>
      <c r="CY214" s="169"/>
      <c r="CZ214" s="169"/>
      <c r="DA214" s="169"/>
      <c r="DB214" s="169"/>
      <c r="DC214" s="169"/>
      <c r="DD214" s="173"/>
      <c r="DE214" s="173"/>
      <c r="DF214" s="173"/>
      <c r="DG214" s="173"/>
      <c r="DH214" s="173"/>
      <c r="DI214" s="173"/>
      <c r="DJ214" s="173"/>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9"/>
      <c r="DT214" s="361"/>
      <c r="DU214" s="361"/>
      <c r="DV214" s="361"/>
      <c r="DW214" s="361"/>
      <c r="DX214" s="361"/>
      <c r="DY214" s="361"/>
      <c r="DZ214" s="361"/>
      <c r="EA214" s="361"/>
      <c r="EB214" s="361"/>
      <c r="EC214" s="361"/>
      <c r="ED214" s="361"/>
      <c r="EE214" s="361"/>
      <c r="EF214" s="361"/>
      <c r="EG214" s="361"/>
      <c r="EH214" s="361"/>
      <c r="EI214" s="361"/>
      <c r="EJ214" s="361"/>
      <c r="EK214" s="361"/>
      <c r="EL214" s="361"/>
      <c r="EM214" s="361"/>
      <c r="EN214" s="361"/>
      <c r="EO214" s="361"/>
      <c r="EP214" s="361"/>
      <c r="EQ214" s="361"/>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7">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9"/>
        <v>0</v>
      </c>
      <c r="BV215" s="27"/>
      <c r="BW215" s="27"/>
      <c r="BX215" s="27"/>
      <c r="BY215" s="27"/>
      <c r="BZ215" s="27"/>
      <c r="CA215" s="27"/>
      <c r="CB215" s="97">
        <f t="shared" si="226"/>
        <v>0.9</v>
      </c>
      <c r="CC215" s="97">
        <f t="shared" si="227"/>
        <v>0.85</v>
      </c>
      <c r="CD215" s="97">
        <f t="shared" si="228"/>
        <v>0.80200000000000005</v>
      </c>
      <c r="CE215" s="97">
        <f t="shared" si="229"/>
        <v>0.75</v>
      </c>
      <c r="CF215" s="97">
        <f t="shared" si="230"/>
        <v>0.7</v>
      </c>
      <c r="CG215" s="97">
        <f t="shared" si="231"/>
        <v>0.65</v>
      </c>
      <c r="CH215" s="97">
        <f t="shared" si="232"/>
        <v>0.60199999999999998</v>
      </c>
      <c r="CI215" s="174"/>
      <c r="CJ215" s="174"/>
      <c r="CK215" s="174"/>
      <c r="CL215" s="174"/>
      <c r="CM215" s="174"/>
      <c r="CN215" s="174"/>
      <c r="CO215" s="174"/>
      <c r="CP215" s="175"/>
      <c r="CQ215" s="175"/>
      <c r="CR215" s="175"/>
      <c r="CS215" s="175"/>
      <c r="CT215" s="175"/>
      <c r="CU215" s="175"/>
      <c r="CV215" s="175"/>
      <c r="CW215" s="166"/>
      <c r="CX215" s="167"/>
      <c r="CY215" s="167"/>
      <c r="CZ215" s="167"/>
      <c r="DA215" s="167"/>
      <c r="DB215" s="167"/>
      <c r="DC215" s="167"/>
      <c r="DD215" s="172"/>
      <c r="DE215" s="172"/>
      <c r="DF215" s="172"/>
      <c r="DG215" s="172"/>
      <c r="DH215" s="172"/>
      <c r="DI215" s="172"/>
      <c r="DJ215" s="172"/>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9"/>
      <c r="DT215" s="361"/>
      <c r="DU215" s="361"/>
      <c r="DV215" s="361"/>
      <c r="DW215" s="361"/>
      <c r="DX215" s="361"/>
      <c r="DY215" s="361"/>
      <c r="DZ215" s="361"/>
      <c r="EA215" s="361"/>
      <c r="EB215" s="361"/>
      <c r="EC215" s="361"/>
      <c r="ED215" s="361"/>
      <c r="EE215" s="361"/>
      <c r="EF215" s="361"/>
      <c r="EG215" s="361"/>
      <c r="EH215" s="361"/>
      <c r="EI215" s="361"/>
      <c r="EJ215" s="361"/>
      <c r="EK215" s="361"/>
      <c r="EL215" s="361"/>
      <c r="EM215" s="361"/>
      <c r="EN215" s="361"/>
      <c r="EO215" s="361"/>
      <c r="EP215" s="361"/>
      <c r="EQ215" s="361"/>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7">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9"/>
        <v>0</v>
      </c>
      <c r="BV216" s="28"/>
      <c r="BW216" s="28"/>
      <c r="BX216" s="28"/>
      <c r="BY216" s="28"/>
      <c r="BZ216" s="28"/>
      <c r="CA216" s="28"/>
      <c r="CB216" s="99">
        <f t="shared" si="226"/>
        <v>0.9</v>
      </c>
      <c r="CC216" s="99">
        <f t="shared" si="227"/>
        <v>0.78</v>
      </c>
      <c r="CD216" s="99">
        <f t="shared" si="228"/>
        <v>0.66900000000000004</v>
      </c>
      <c r="CE216" s="99">
        <f t="shared" si="229"/>
        <v>0.67</v>
      </c>
      <c r="CF216" s="99">
        <f t="shared" si="230"/>
        <v>0.68</v>
      </c>
      <c r="CG216" s="99">
        <f t="shared" si="231"/>
        <v>0.69</v>
      </c>
      <c r="CH216" s="99">
        <f t="shared" si="232"/>
        <v>0.69599999999999995</v>
      </c>
      <c r="CI216" s="176"/>
      <c r="CJ216" s="176"/>
      <c r="CK216" s="176"/>
      <c r="CL216" s="176"/>
      <c r="CM216" s="176"/>
      <c r="CN216" s="176"/>
      <c r="CO216" s="176"/>
      <c r="CP216" s="177"/>
      <c r="CQ216" s="177"/>
      <c r="CR216" s="177"/>
      <c r="CS216" s="177"/>
      <c r="CT216" s="177"/>
      <c r="CU216" s="177"/>
      <c r="CV216" s="177"/>
      <c r="CW216" s="168"/>
      <c r="CX216" s="169"/>
      <c r="CY216" s="169"/>
      <c r="CZ216" s="169"/>
      <c r="DA216" s="169"/>
      <c r="DB216" s="169"/>
      <c r="DC216" s="169"/>
      <c r="DD216" s="173"/>
      <c r="DE216" s="173"/>
      <c r="DF216" s="173"/>
      <c r="DG216" s="173"/>
      <c r="DH216" s="173"/>
      <c r="DI216" s="173"/>
      <c r="DJ216" s="173"/>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9"/>
      <c r="DT216" s="361"/>
      <c r="DU216" s="361"/>
      <c r="DV216" s="361"/>
      <c r="DW216" s="361"/>
      <c r="DX216" s="361"/>
      <c r="DY216" s="361"/>
      <c r="DZ216" s="361"/>
      <c r="EA216" s="361"/>
      <c r="EB216" s="361"/>
      <c r="EC216" s="361"/>
      <c r="ED216" s="361"/>
      <c r="EE216" s="361"/>
      <c r="EF216" s="361"/>
      <c r="EG216" s="361"/>
      <c r="EH216" s="361"/>
      <c r="EI216" s="361"/>
      <c r="EJ216" s="361"/>
      <c r="EK216" s="361"/>
      <c r="EL216" s="361"/>
      <c r="EM216" s="361"/>
      <c r="EN216" s="361"/>
      <c r="EO216" s="361"/>
      <c r="EP216" s="361"/>
      <c r="EQ216" s="361"/>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7">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9"/>
        <v>0</v>
      </c>
      <c r="BV217" s="27"/>
      <c r="BW217" s="27"/>
      <c r="BX217" s="27"/>
      <c r="BY217" s="27"/>
      <c r="BZ217" s="27"/>
      <c r="CA217" s="27"/>
      <c r="CB217" s="97">
        <f t="shared" si="226"/>
        <v>2.6</v>
      </c>
      <c r="CC217" s="97">
        <f t="shared" si="227"/>
        <v>2.62</v>
      </c>
      <c r="CD217" s="97">
        <f t="shared" si="228"/>
        <v>2.64</v>
      </c>
      <c r="CE217" s="97">
        <f t="shared" si="229"/>
        <v>2.3199999999999998</v>
      </c>
      <c r="CF217" s="97">
        <f t="shared" si="230"/>
        <v>2</v>
      </c>
      <c r="CG217" s="97">
        <f t="shared" si="231"/>
        <v>1.68</v>
      </c>
      <c r="CH217" s="97">
        <f t="shared" si="232"/>
        <v>1.35</v>
      </c>
      <c r="CI217" s="174"/>
      <c r="CJ217" s="174"/>
      <c r="CK217" s="174"/>
      <c r="CL217" s="174"/>
      <c r="CM217" s="174"/>
      <c r="CN217" s="174"/>
      <c r="CO217" s="174"/>
      <c r="CP217" s="175"/>
      <c r="CQ217" s="175"/>
      <c r="CR217" s="175"/>
      <c r="CS217" s="175"/>
      <c r="CT217" s="175"/>
      <c r="CU217" s="175"/>
      <c r="CV217" s="175"/>
      <c r="CW217" s="166"/>
      <c r="CX217" s="167"/>
      <c r="CY217" s="167"/>
      <c r="CZ217" s="167"/>
      <c r="DA217" s="167"/>
      <c r="DB217" s="167"/>
      <c r="DC217" s="167"/>
      <c r="DD217" s="172"/>
      <c r="DE217" s="172"/>
      <c r="DF217" s="172"/>
      <c r="DG217" s="172"/>
      <c r="DH217" s="172"/>
      <c r="DI217" s="172"/>
      <c r="DJ217" s="172"/>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9"/>
      <c r="DT217" s="361"/>
      <c r="DU217" s="361"/>
      <c r="DV217" s="361"/>
      <c r="DW217" s="361"/>
      <c r="DX217" s="361"/>
      <c r="DY217" s="361"/>
      <c r="DZ217" s="361"/>
      <c r="EA217" s="361"/>
      <c r="EB217" s="361"/>
      <c r="EC217" s="361"/>
      <c r="ED217" s="361"/>
      <c r="EE217" s="361"/>
      <c r="EF217" s="361"/>
      <c r="EG217" s="361"/>
      <c r="EH217" s="361"/>
      <c r="EI217" s="361"/>
      <c r="EJ217" s="361"/>
      <c r="EK217" s="361"/>
      <c r="EL217" s="361"/>
      <c r="EM217" s="361"/>
      <c r="EN217" s="361"/>
      <c r="EO217" s="361"/>
      <c r="EP217" s="361"/>
      <c r="EQ217" s="361"/>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7">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9"/>
        <v>0</v>
      </c>
      <c r="BV218" s="28"/>
      <c r="BW218" s="28"/>
      <c r="BX218" s="28"/>
      <c r="BY218" s="28"/>
      <c r="BZ218" s="28"/>
      <c r="CA218" s="28"/>
      <c r="CB218" s="99">
        <f t="shared" si="226"/>
        <v>1</v>
      </c>
      <c r="CC218" s="99">
        <f t="shared" si="227"/>
        <v>0.69</v>
      </c>
      <c r="CD218" s="99">
        <f t="shared" si="228"/>
        <v>0.38100000000000001</v>
      </c>
      <c r="CE218" s="99">
        <f t="shared" si="229"/>
        <v>0.38</v>
      </c>
      <c r="CF218" s="99">
        <f t="shared" si="230"/>
        <v>0.37</v>
      </c>
      <c r="CG218" s="99">
        <f t="shared" si="231"/>
        <v>0.36</v>
      </c>
      <c r="CH218" s="99">
        <f t="shared" si="232"/>
        <v>0.35899999999999999</v>
      </c>
      <c r="CI218" s="176"/>
      <c r="CJ218" s="176"/>
      <c r="CK218" s="176"/>
      <c r="CL218" s="176"/>
      <c r="CM218" s="176"/>
      <c r="CN218" s="176"/>
      <c r="CO218" s="176"/>
      <c r="CP218" s="177"/>
      <c r="CQ218" s="177"/>
      <c r="CR218" s="177"/>
      <c r="CS218" s="177"/>
      <c r="CT218" s="177"/>
      <c r="CU218" s="177"/>
      <c r="CV218" s="177"/>
      <c r="CW218" s="168"/>
      <c r="CX218" s="169"/>
      <c r="CY218" s="169"/>
      <c r="CZ218" s="169"/>
      <c r="DA218" s="169"/>
      <c r="DB218" s="169"/>
      <c r="DC218" s="169"/>
      <c r="DD218" s="173"/>
      <c r="DE218" s="173"/>
      <c r="DF218" s="173"/>
      <c r="DG218" s="173"/>
      <c r="DH218" s="173"/>
      <c r="DI218" s="173"/>
      <c r="DJ218" s="173"/>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9"/>
      <c r="DT218" s="361"/>
      <c r="DU218" s="361"/>
      <c r="DV218" s="361"/>
      <c r="DW218" s="361"/>
      <c r="DX218" s="361"/>
      <c r="DY218" s="361"/>
      <c r="DZ218" s="361"/>
      <c r="EA218" s="361"/>
      <c r="EB218" s="361"/>
      <c r="EC218" s="361"/>
      <c r="ED218" s="361"/>
      <c r="EE218" s="361"/>
      <c r="EF218" s="361"/>
      <c r="EG218" s="361"/>
      <c r="EH218" s="361"/>
      <c r="EI218" s="361"/>
      <c r="EJ218" s="361"/>
      <c r="EK218" s="361"/>
      <c r="EL218" s="361"/>
      <c r="EM218" s="361"/>
      <c r="EN218" s="361"/>
      <c r="EO218" s="361"/>
      <c r="EP218" s="361"/>
      <c r="EQ218" s="361"/>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7">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9"/>
        <v>0</v>
      </c>
      <c r="BV219" s="27"/>
      <c r="BW219" s="27"/>
      <c r="BX219" s="27"/>
      <c r="BY219" s="27"/>
      <c r="BZ219" s="27"/>
      <c r="CA219" s="27"/>
      <c r="CB219" s="97">
        <f t="shared" si="226"/>
        <v>1.5</v>
      </c>
      <c r="CC219" s="97">
        <f t="shared" si="227"/>
        <v>1.1299999999999999</v>
      </c>
      <c r="CD219" s="97">
        <f t="shared" si="228"/>
        <v>0.76700000000000002</v>
      </c>
      <c r="CE219" s="97">
        <f t="shared" si="229"/>
        <v>0.71</v>
      </c>
      <c r="CF219" s="97">
        <f t="shared" si="230"/>
        <v>0.65</v>
      </c>
      <c r="CG219" s="97">
        <f t="shared" si="231"/>
        <v>0.6</v>
      </c>
      <c r="CH219" s="97">
        <f t="shared" si="232"/>
        <v>0.54100000000000004</v>
      </c>
      <c r="CI219" s="174"/>
      <c r="CJ219" s="174"/>
      <c r="CK219" s="174"/>
      <c r="CL219" s="174"/>
      <c r="CM219" s="174"/>
      <c r="CN219" s="174"/>
      <c r="CO219" s="174"/>
      <c r="CP219" s="175"/>
      <c r="CQ219" s="175"/>
      <c r="CR219" s="175"/>
      <c r="CS219" s="175"/>
      <c r="CT219" s="175"/>
      <c r="CU219" s="175"/>
      <c r="CV219" s="175"/>
      <c r="CW219" s="166"/>
      <c r="CX219" s="167"/>
      <c r="CY219" s="167"/>
      <c r="CZ219" s="167"/>
      <c r="DA219" s="167"/>
      <c r="DB219" s="167"/>
      <c r="DC219" s="167"/>
      <c r="DD219" s="172"/>
      <c r="DE219" s="172"/>
      <c r="DF219" s="172"/>
      <c r="DG219" s="172"/>
      <c r="DH219" s="172"/>
      <c r="DI219" s="172"/>
      <c r="DJ219" s="172"/>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9"/>
      <c r="DT219" s="361"/>
      <c r="DU219" s="361"/>
      <c r="DV219" s="361"/>
      <c r="DW219" s="361"/>
      <c r="DX219" s="361"/>
      <c r="DY219" s="361"/>
      <c r="DZ219" s="361"/>
      <c r="EA219" s="361"/>
      <c r="EB219" s="361"/>
      <c r="EC219" s="361"/>
      <c r="ED219" s="361"/>
      <c r="EE219" s="361"/>
      <c r="EF219" s="361"/>
      <c r="EG219" s="361"/>
      <c r="EH219" s="361"/>
      <c r="EI219" s="361"/>
      <c r="EJ219" s="361"/>
      <c r="EK219" s="361"/>
      <c r="EL219" s="361"/>
      <c r="EM219" s="361"/>
      <c r="EN219" s="361"/>
      <c r="EO219" s="361"/>
      <c r="EP219" s="361"/>
      <c r="EQ219" s="361"/>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7">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9"/>
        <v>0</v>
      </c>
      <c r="BV220" s="28"/>
      <c r="BW220" s="28"/>
      <c r="BX220" s="28"/>
      <c r="BY220" s="28"/>
      <c r="BZ220" s="28"/>
      <c r="CA220" s="28"/>
      <c r="CB220" s="99">
        <f t="shared" si="226"/>
        <v>0.08</v>
      </c>
      <c r="CC220" s="99">
        <f t="shared" si="227"/>
        <v>7.0000000000000007E-2</v>
      </c>
      <c r="CD220" s="99">
        <f t="shared" si="228"/>
        <v>0.06</v>
      </c>
      <c r="CE220" s="99">
        <f t="shared" si="229"/>
        <v>0.05</v>
      </c>
      <c r="CF220" s="99">
        <f t="shared" si="230"/>
        <v>0.04</v>
      </c>
      <c r="CG220" s="99">
        <f t="shared" si="231"/>
        <v>0.03</v>
      </c>
      <c r="CH220" s="99">
        <f t="shared" si="232"/>
        <v>1.0999999999999999E-2</v>
      </c>
      <c r="CI220" s="176"/>
      <c r="CJ220" s="176"/>
      <c r="CK220" s="176"/>
      <c r="CL220" s="176"/>
      <c r="CM220" s="176"/>
      <c r="CN220" s="176"/>
      <c r="CO220" s="176"/>
      <c r="CP220" s="177"/>
      <c r="CQ220" s="177"/>
      <c r="CR220" s="177"/>
      <c r="CS220" s="177"/>
      <c r="CT220" s="177"/>
      <c r="CU220" s="177"/>
      <c r="CV220" s="177"/>
      <c r="CW220" s="168"/>
      <c r="CX220" s="169"/>
      <c r="CY220" s="169"/>
      <c r="CZ220" s="169"/>
      <c r="DA220" s="169"/>
      <c r="DB220" s="169"/>
      <c r="DC220" s="169"/>
      <c r="DD220" s="173"/>
      <c r="DE220" s="173"/>
      <c r="DF220" s="173"/>
      <c r="DG220" s="173"/>
      <c r="DH220" s="173"/>
      <c r="DI220" s="173"/>
      <c r="DJ220" s="173"/>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9"/>
      <c r="DT220" s="361"/>
      <c r="DU220" s="361"/>
      <c r="DV220" s="361"/>
      <c r="DW220" s="361"/>
      <c r="DX220" s="361"/>
      <c r="DY220" s="361"/>
      <c r="DZ220" s="361"/>
      <c r="EA220" s="361"/>
      <c r="EB220" s="361"/>
      <c r="EC220" s="361"/>
      <c r="ED220" s="361"/>
      <c r="EE220" s="361"/>
      <c r="EF220" s="361"/>
      <c r="EG220" s="361"/>
      <c r="EH220" s="361"/>
      <c r="EI220" s="361"/>
      <c r="EJ220" s="361"/>
      <c r="EK220" s="361"/>
      <c r="EL220" s="361"/>
      <c r="EM220" s="361"/>
      <c r="EN220" s="361"/>
      <c r="EO220" s="361"/>
      <c r="EP220" s="361"/>
      <c r="EQ220" s="361"/>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7">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33">IF(BL221=1,BN221,0)</f>
        <v>0</v>
      </c>
      <c r="BV221" s="27"/>
      <c r="BW221" s="27"/>
      <c r="BX221" s="27"/>
      <c r="BY221" s="27"/>
      <c r="BZ221" s="27"/>
      <c r="CA221" s="27"/>
      <c r="CB221" s="97">
        <f t="shared" si="226"/>
        <v>1.1000000000000001</v>
      </c>
      <c r="CC221" s="97">
        <f t="shared" si="227"/>
        <v>0.64</v>
      </c>
      <c r="CD221" s="97">
        <f t="shared" si="228"/>
        <v>0.17499999999999999</v>
      </c>
      <c r="CE221" s="97">
        <f t="shared" si="229"/>
        <v>0.15</v>
      </c>
      <c r="CF221" s="97">
        <f t="shared" si="230"/>
        <v>0.13</v>
      </c>
      <c r="CG221" s="97">
        <f t="shared" si="231"/>
        <v>0.11</v>
      </c>
      <c r="CH221" s="97">
        <f t="shared" si="232"/>
        <v>8.4000000000000005E-2</v>
      </c>
      <c r="CI221" s="174"/>
      <c r="CJ221" s="174"/>
      <c r="CK221" s="174"/>
      <c r="CL221" s="174"/>
      <c r="CM221" s="174"/>
      <c r="CN221" s="174"/>
      <c r="CO221" s="174"/>
      <c r="CP221" s="175"/>
      <c r="CQ221" s="175"/>
      <c r="CR221" s="175"/>
      <c r="CS221" s="175"/>
      <c r="CT221" s="175"/>
      <c r="CU221" s="175"/>
      <c r="CV221" s="175"/>
      <c r="CW221" s="166"/>
      <c r="CX221" s="167"/>
      <c r="CY221" s="167"/>
      <c r="CZ221" s="167"/>
      <c r="DA221" s="167"/>
      <c r="DB221" s="167"/>
      <c r="DC221" s="167"/>
      <c r="DD221" s="172"/>
      <c r="DE221" s="172"/>
      <c r="DF221" s="172"/>
      <c r="DG221" s="172"/>
      <c r="DH221" s="172"/>
      <c r="DI221" s="172"/>
      <c r="DJ221" s="172"/>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9"/>
      <c r="DT221" s="361"/>
      <c r="DU221" s="361"/>
      <c r="DV221" s="361"/>
      <c r="DW221" s="361"/>
      <c r="DX221" s="361"/>
      <c r="DY221" s="361"/>
      <c r="DZ221" s="361"/>
      <c r="EA221" s="361"/>
      <c r="EB221" s="361"/>
      <c r="EC221" s="361"/>
      <c r="ED221" s="361"/>
      <c r="EE221" s="361"/>
      <c r="EF221" s="361"/>
      <c r="EG221" s="361"/>
      <c r="EH221" s="361"/>
      <c r="EI221" s="361"/>
      <c r="EJ221" s="361"/>
      <c r="EK221" s="361"/>
      <c r="EL221" s="361"/>
      <c r="EM221" s="361"/>
      <c r="EN221" s="361"/>
      <c r="EO221" s="361"/>
      <c r="EP221" s="361"/>
      <c r="EQ221" s="361"/>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7">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4">IF(BL222=1,BN222,0)</f>
        <v>0</v>
      </c>
      <c r="BV222" s="28"/>
      <c r="BW222" s="28"/>
      <c r="BX222" s="28"/>
      <c r="BY222" s="28"/>
      <c r="BZ222" s="28"/>
      <c r="CA222" s="28"/>
      <c r="CB222" s="99">
        <f t="shared" si="226"/>
        <v>0.4</v>
      </c>
      <c r="CC222" s="99">
        <f t="shared" si="227"/>
        <v>0.26</v>
      </c>
      <c r="CD222" s="99">
        <f t="shared" si="228"/>
        <v>0.11</v>
      </c>
      <c r="CE222" s="99">
        <f t="shared" si="229"/>
        <v>0.09</v>
      </c>
      <c r="CF222" s="99">
        <f t="shared" si="230"/>
        <v>0.06</v>
      </c>
      <c r="CG222" s="99">
        <f t="shared" si="231"/>
        <v>0.03</v>
      </c>
      <c r="CH222" s="99">
        <f t="shared" si="232"/>
        <v>0</v>
      </c>
      <c r="CI222" s="176"/>
      <c r="CJ222" s="176"/>
      <c r="CK222" s="176"/>
      <c r="CL222" s="176"/>
      <c r="CM222" s="176"/>
      <c r="CN222" s="176"/>
      <c r="CO222" s="176"/>
      <c r="CP222" s="177"/>
      <c r="CQ222" s="177"/>
      <c r="CR222" s="177"/>
      <c r="CS222" s="177"/>
      <c r="CT222" s="177"/>
      <c r="CU222" s="177"/>
      <c r="CV222" s="177"/>
      <c r="CW222" s="168"/>
      <c r="CX222" s="169"/>
      <c r="CY222" s="169"/>
      <c r="CZ222" s="169"/>
      <c r="DA222" s="169"/>
      <c r="DB222" s="169"/>
      <c r="DC222" s="169"/>
      <c r="DD222" s="173"/>
      <c r="DE222" s="173"/>
      <c r="DF222" s="173"/>
      <c r="DG222" s="173"/>
      <c r="DH222" s="173"/>
      <c r="DI222" s="173"/>
      <c r="DJ222" s="173"/>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9"/>
      <c r="DT222" s="361"/>
      <c r="DU222" s="361"/>
      <c r="DV222" s="361"/>
      <c r="DW222" s="361"/>
      <c r="DX222" s="361"/>
      <c r="DY222" s="361"/>
      <c r="DZ222" s="361"/>
      <c r="EA222" s="361"/>
      <c r="EB222" s="361"/>
      <c r="EC222" s="361"/>
      <c r="ED222" s="361"/>
      <c r="EE222" s="361"/>
      <c r="EF222" s="361"/>
      <c r="EG222" s="361"/>
      <c r="EH222" s="361"/>
      <c r="EI222" s="361"/>
      <c r="EJ222" s="361"/>
      <c r="EK222" s="361"/>
      <c r="EL222" s="361"/>
      <c r="EM222" s="361"/>
      <c r="EN222" s="361"/>
      <c r="EO222" s="361"/>
      <c r="EP222" s="361"/>
      <c r="EQ222" s="361"/>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7">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6"/>
        <v>2.5</v>
      </c>
      <c r="CC223" s="97">
        <f t="shared" si="227"/>
        <v>3.08</v>
      </c>
      <c r="CD223" s="97">
        <f t="shared" si="228"/>
        <v>3.66</v>
      </c>
      <c r="CE223" s="97">
        <f t="shared" si="229"/>
        <v>3.41</v>
      </c>
      <c r="CF223" s="97">
        <f t="shared" si="230"/>
        <v>3.16</v>
      </c>
      <c r="CG223" s="97">
        <f t="shared" si="231"/>
        <v>2.91</v>
      </c>
      <c r="CH223" s="97">
        <f t="shared" si="232"/>
        <v>2.66</v>
      </c>
      <c r="CI223" s="174"/>
      <c r="CJ223" s="174"/>
      <c r="CK223" s="174"/>
      <c r="CL223" s="174"/>
      <c r="CM223" s="174"/>
      <c r="CN223" s="174"/>
      <c r="CO223" s="174"/>
      <c r="CP223" s="175"/>
      <c r="CQ223" s="175"/>
      <c r="CR223" s="175"/>
      <c r="CS223" s="175"/>
      <c r="CT223" s="175"/>
      <c r="CU223" s="175"/>
      <c r="CV223" s="175"/>
      <c r="CW223" s="166"/>
      <c r="CX223" s="167"/>
      <c r="CY223" s="167"/>
      <c r="CZ223" s="167"/>
      <c r="DA223" s="167"/>
      <c r="DB223" s="167"/>
      <c r="DC223" s="167"/>
      <c r="DD223" s="172"/>
      <c r="DE223" s="172"/>
      <c r="DF223" s="172"/>
      <c r="DG223" s="172"/>
      <c r="DH223" s="172"/>
      <c r="DI223" s="172"/>
      <c r="DJ223" s="172"/>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9"/>
      <c r="DT223" s="361"/>
      <c r="DU223" s="361"/>
      <c r="DV223" s="361"/>
      <c r="DW223" s="361"/>
      <c r="DX223" s="361"/>
      <c r="DY223" s="361"/>
      <c r="DZ223" s="361"/>
      <c r="EA223" s="361"/>
      <c r="EB223" s="361"/>
      <c r="EC223" s="361"/>
      <c r="ED223" s="361"/>
      <c r="EE223" s="361"/>
      <c r="EF223" s="361"/>
      <c r="EG223" s="361"/>
      <c r="EH223" s="361"/>
      <c r="EI223" s="361"/>
      <c r="EJ223" s="361"/>
      <c r="EK223" s="361"/>
      <c r="EL223" s="361"/>
      <c r="EM223" s="361"/>
      <c r="EN223" s="361"/>
      <c r="EO223" s="361"/>
      <c r="EP223" s="361"/>
      <c r="EQ223" s="361"/>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7">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8"/>
        <v>0</v>
      </c>
      <c r="BV224" s="28"/>
      <c r="BW224" s="28"/>
      <c r="BX224" s="28"/>
      <c r="BY224" s="28"/>
      <c r="BZ224" s="28"/>
      <c r="CA224" s="28"/>
      <c r="CB224" s="99">
        <f t="shared" ref="CB224:CH231" si="235">DL224</f>
        <v>1198</v>
      </c>
      <c r="CC224" s="99">
        <f t="shared" ref="CC224:CF225" si="236">DM224</f>
        <v>1198</v>
      </c>
      <c r="CD224" s="99">
        <f t="shared" si="236"/>
        <v>1198</v>
      </c>
      <c r="CE224" s="99">
        <f t="shared" si="236"/>
        <v>898.5</v>
      </c>
      <c r="CF224" s="99">
        <f t="shared" si="236"/>
        <v>599</v>
      </c>
      <c r="CG224" s="99">
        <f t="shared" si="153"/>
        <v>299.5</v>
      </c>
      <c r="CH224" s="99">
        <f t="shared" si="153"/>
        <v>0</v>
      </c>
      <c r="CI224" s="176"/>
      <c r="CJ224" s="176"/>
      <c r="CK224" s="176"/>
      <c r="CL224" s="176"/>
      <c r="CM224" s="176"/>
      <c r="CN224" s="176"/>
      <c r="CO224" s="176"/>
      <c r="CP224" s="177"/>
      <c r="CQ224" s="177"/>
      <c r="CR224" s="177"/>
      <c r="CS224" s="177"/>
      <c r="CT224" s="177"/>
      <c r="CU224" s="177"/>
      <c r="CV224" s="177"/>
      <c r="CW224" s="168"/>
      <c r="CX224" s="169"/>
      <c r="CY224" s="169"/>
      <c r="CZ224" s="169"/>
      <c r="DA224" s="169"/>
      <c r="DB224" s="169"/>
      <c r="DC224" s="169"/>
      <c r="DD224" s="173"/>
      <c r="DE224" s="173"/>
      <c r="DF224" s="173"/>
      <c r="DG224" s="173"/>
      <c r="DH224" s="173"/>
      <c r="DI224" s="173"/>
      <c r="DJ224" s="173"/>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9"/>
      <c r="DT224" s="361"/>
      <c r="DU224" s="361"/>
      <c r="DV224" s="361"/>
      <c r="DW224" s="361"/>
      <c r="DX224" s="361"/>
      <c r="DY224" s="361"/>
      <c r="DZ224" s="361"/>
      <c r="EA224" s="361"/>
      <c r="EB224" s="361"/>
      <c r="EC224" s="361"/>
      <c r="ED224" s="361"/>
      <c r="EE224" s="361"/>
      <c r="EF224" s="361"/>
      <c r="EG224" s="361"/>
      <c r="EH224" s="361"/>
      <c r="EI224" s="361"/>
      <c r="EJ224" s="361"/>
      <c r="EK224" s="361"/>
      <c r="EL224" s="361"/>
      <c r="EM224" s="361"/>
      <c r="EN224" s="361"/>
      <c r="EO224" s="361"/>
      <c r="EP224" s="361"/>
      <c r="EQ224" s="361"/>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7">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7">IF(BL225=1,BN225,0)</f>
        <v>0</v>
      </c>
      <c r="BV225" s="27"/>
      <c r="BW225" s="27"/>
      <c r="BX225" s="27"/>
      <c r="BY225" s="27"/>
      <c r="BZ225" s="27"/>
      <c r="CA225" s="27"/>
      <c r="CB225" s="97">
        <f t="shared" si="235"/>
        <v>556</v>
      </c>
      <c r="CC225" s="97">
        <f t="shared" si="235"/>
        <v>556</v>
      </c>
      <c r="CD225" s="97">
        <f t="shared" si="236"/>
        <v>556</v>
      </c>
      <c r="CE225" s="97">
        <f t="shared" si="236"/>
        <v>451.75</v>
      </c>
      <c r="CF225" s="390">
        <f>DP225*0.6</f>
        <v>208.5</v>
      </c>
      <c r="CG225" s="390">
        <f>DQ225*0.5</f>
        <v>121.625</v>
      </c>
      <c r="CH225" s="390">
        <f>DR225*0.05</f>
        <v>6.95</v>
      </c>
      <c r="CI225" s="174"/>
      <c r="CJ225" s="174"/>
      <c r="CK225" s="174"/>
      <c r="CL225" s="174"/>
      <c r="CM225" s="174"/>
      <c r="CN225" s="174"/>
      <c r="CO225" s="174"/>
      <c r="CP225" s="175"/>
      <c r="CQ225" s="175"/>
      <c r="CR225" s="175"/>
      <c r="CS225" s="175"/>
      <c r="CT225" s="175"/>
      <c r="CU225" s="175"/>
      <c r="CV225" s="175"/>
      <c r="CW225" s="166"/>
      <c r="CX225" s="167"/>
      <c r="CY225" s="167"/>
      <c r="CZ225" s="167"/>
      <c r="DA225" s="167"/>
      <c r="DB225" s="167"/>
      <c r="DC225" s="167"/>
      <c r="DD225" s="172"/>
      <c r="DE225" s="172"/>
      <c r="DF225" s="172"/>
      <c r="DG225" s="172"/>
      <c r="DH225" s="172"/>
      <c r="DI225" s="172"/>
      <c r="DJ225" s="172"/>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9"/>
      <c r="DT225" s="361"/>
      <c r="DU225" s="361"/>
      <c r="DV225" s="361"/>
      <c r="DW225" s="361"/>
      <c r="DX225" s="361"/>
      <c r="DY225" s="361"/>
      <c r="DZ225" s="361"/>
      <c r="EA225" s="361"/>
      <c r="EB225" s="361"/>
      <c r="EC225" s="361"/>
      <c r="ED225" s="361"/>
      <c r="EE225" s="361"/>
      <c r="EF225" s="361"/>
      <c r="EG225" s="361"/>
      <c r="EH225" s="361"/>
      <c r="EI225" s="361"/>
      <c r="EJ225" s="361"/>
      <c r="EK225" s="361"/>
      <c r="EL225" s="361"/>
      <c r="EM225" s="361"/>
      <c r="EN225" s="361"/>
      <c r="EO225" s="361"/>
      <c r="EP225" s="361"/>
      <c r="EQ225" s="361"/>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7">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8">IF(BL226=1,BN226,0)</f>
        <v>0</v>
      </c>
      <c r="BV226" s="28"/>
      <c r="BW226" s="28"/>
      <c r="BX226" s="28"/>
      <c r="BY226" s="28"/>
      <c r="BZ226" s="28"/>
      <c r="CA226" s="28"/>
      <c r="CB226" s="99">
        <f t="shared" si="235"/>
        <v>556</v>
      </c>
      <c r="CC226" s="99">
        <f t="shared" si="235"/>
        <v>556</v>
      </c>
      <c r="CD226" s="99">
        <f t="shared" si="235"/>
        <v>556</v>
      </c>
      <c r="CE226" s="99">
        <f t="shared" si="235"/>
        <v>451.75</v>
      </c>
      <c r="CF226" s="99">
        <f t="shared" si="235"/>
        <v>347.5</v>
      </c>
      <c r="CG226" s="99">
        <f t="shared" si="235"/>
        <v>243.25</v>
      </c>
      <c r="CH226" s="99">
        <f t="shared" si="235"/>
        <v>139</v>
      </c>
      <c r="CI226" s="176"/>
      <c r="CJ226" s="176"/>
      <c r="CK226" s="176"/>
      <c r="CL226" s="176"/>
      <c r="CM226" s="176"/>
      <c r="CN226" s="176"/>
      <c r="CO226" s="176"/>
      <c r="CP226" s="177"/>
      <c r="CQ226" s="177"/>
      <c r="CR226" s="177"/>
      <c r="CS226" s="177"/>
      <c r="CT226" s="177"/>
      <c r="CU226" s="177"/>
      <c r="CV226" s="177"/>
      <c r="CW226" s="168"/>
      <c r="CX226" s="169"/>
      <c r="CY226" s="169"/>
      <c r="CZ226" s="169"/>
      <c r="DA226" s="169"/>
      <c r="DB226" s="169"/>
      <c r="DC226" s="169"/>
      <c r="DD226" s="173"/>
      <c r="DE226" s="173"/>
      <c r="DF226" s="173"/>
      <c r="DG226" s="173"/>
      <c r="DH226" s="173"/>
      <c r="DI226" s="173"/>
      <c r="DJ226" s="173"/>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9"/>
      <c r="DT226" s="361"/>
      <c r="DU226" s="361"/>
      <c r="DV226" s="361"/>
      <c r="DW226" s="361"/>
      <c r="DX226" s="361"/>
      <c r="DY226" s="361"/>
      <c r="DZ226" s="361"/>
      <c r="EA226" s="361"/>
      <c r="EB226" s="361"/>
      <c r="EC226" s="361"/>
      <c r="ED226" s="361"/>
      <c r="EE226" s="361"/>
      <c r="EF226" s="361"/>
      <c r="EG226" s="361"/>
      <c r="EH226" s="361"/>
      <c r="EI226" s="361"/>
      <c r="EJ226" s="361"/>
      <c r="EK226" s="361"/>
      <c r="EL226" s="361"/>
      <c r="EM226" s="361"/>
      <c r="EN226" s="361"/>
      <c r="EO226" s="361"/>
      <c r="EP226" s="361"/>
      <c r="EQ226" s="361"/>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7">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9">IF(BL227=1,BN227,0)</f>
        <v>0</v>
      </c>
      <c r="BV227" s="27"/>
      <c r="BW227" s="27"/>
      <c r="BX227" s="27"/>
      <c r="BY227" s="27"/>
      <c r="BZ227" s="27"/>
      <c r="CA227" s="27"/>
      <c r="CB227" s="97">
        <f t="shared" ref="CB227:CH234" si="240">DL227</f>
        <v>556</v>
      </c>
      <c r="CC227" s="97">
        <f t="shared" si="240"/>
        <v>556</v>
      </c>
      <c r="CD227" s="97">
        <f t="shared" si="235"/>
        <v>556</v>
      </c>
      <c r="CE227" s="97">
        <f t="shared" si="235"/>
        <v>451.75</v>
      </c>
      <c r="CF227" s="97">
        <f t="shared" si="235"/>
        <v>347.5</v>
      </c>
      <c r="CG227" s="97">
        <f t="shared" si="235"/>
        <v>243.25</v>
      </c>
      <c r="CH227" s="97">
        <f t="shared" si="235"/>
        <v>139</v>
      </c>
      <c r="CI227" s="174"/>
      <c r="CJ227" s="174"/>
      <c r="CK227" s="174"/>
      <c r="CL227" s="174"/>
      <c r="CM227" s="174"/>
      <c r="CN227" s="174"/>
      <c r="CO227" s="174"/>
      <c r="CP227" s="175"/>
      <c r="CQ227" s="175"/>
      <c r="CR227" s="175"/>
      <c r="CS227" s="175"/>
      <c r="CT227" s="175"/>
      <c r="CU227" s="175"/>
      <c r="CV227" s="175"/>
      <c r="CW227" s="166"/>
      <c r="CX227" s="167"/>
      <c r="CY227" s="167"/>
      <c r="CZ227" s="167"/>
      <c r="DA227" s="167"/>
      <c r="DB227" s="167"/>
      <c r="DC227" s="167"/>
      <c r="DD227" s="172"/>
      <c r="DE227" s="172"/>
      <c r="DF227" s="172"/>
      <c r="DG227" s="172"/>
      <c r="DH227" s="172"/>
      <c r="DI227" s="172"/>
      <c r="DJ227" s="172"/>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9"/>
      <c r="DT227" s="361"/>
      <c r="DU227" s="361"/>
      <c r="DV227" s="361"/>
      <c r="DW227" s="361"/>
      <c r="DX227" s="361"/>
      <c r="DY227" s="361"/>
      <c r="DZ227" s="361"/>
      <c r="EA227" s="361"/>
      <c r="EB227" s="361"/>
      <c r="EC227" s="361"/>
      <c r="ED227" s="361"/>
      <c r="EE227" s="361"/>
      <c r="EF227" s="361"/>
      <c r="EG227" s="361"/>
      <c r="EH227" s="361"/>
      <c r="EI227" s="361"/>
      <c r="EJ227" s="361"/>
      <c r="EK227" s="361"/>
      <c r="EL227" s="361"/>
      <c r="EM227" s="361"/>
      <c r="EN227" s="361"/>
      <c r="EO227" s="361"/>
      <c r="EP227" s="361"/>
      <c r="EQ227" s="361"/>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7">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9"/>
        <v>0</v>
      </c>
      <c r="BV228" s="28"/>
      <c r="BW228" s="28"/>
      <c r="BX228" s="28"/>
      <c r="BY228" s="28"/>
      <c r="BZ228" s="28"/>
      <c r="CA228" s="28"/>
      <c r="CB228" s="99">
        <f t="shared" si="240"/>
        <v>846</v>
      </c>
      <c r="CC228" s="99">
        <f t="shared" si="240"/>
        <v>846</v>
      </c>
      <c r="CD228" s="99">
        <f t="shared" si="235"/>
        <v>846</v>
      </c>
      <c r="CE228" s="99">
        <f t="shared" si="235"/>
        <v>687.38</v>
      </c>
      <c r="CF228" s="390">
        <f>DP228*0.6</f>
        <v>317.25</v>
      </c>
      <c r="CG228" s="390">
        <f>DQ228*0.5</f>
        <v>185.065</v>
      </c>
      <c r="CH228" s="390">
        <f>DR228*0.05</f>
        <v>10.575000000000001</v>
      </c>
      <c r="CI228" s="176"/>
      <c r="CJ228" s="176"/>
      <c r="CK228" s="176"/>
      <c r="CL228" s="176"/>
      <c r="CM228" s="176"/>
      <c r="CN228" s="176"/>
      <c r="CO228" s="176"/>
      <c r="CP228" s="177"/>
      <c r="CQ228" s="177"/>
      <c r="CR228" s="177"/>
      <c r="CS228" s="177"/>
      <c r="CT228" s="177"/>
      <c r="CU228" s="177"/>
      <c r="CV228" s="177"/>
      <c r="CW228" s="168"/>
      <c r="CX228" s="169"/>
      <c r="CY228" s="169"/>
      <c r="CZ228" s="169"/>
      <c r="DA228" s="169"/>
      <c r="DB228" s="169"/>
      <c r="DC228" s="169"/>
      <c r="DD228" s="173"/>
      <c r="DE228" s="173"/>
      <c r="DF228" s="173"/>
      <c r="DG228" s="173"/>
      <c r="DH228" s="173"/>
      <c r="DI228" s="173"/>
      <c r="DJ228" s="173"/>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9"/>
      <c r="DT228" s="361"/>
      <c r="DU228" s="361"/>
      <c r="DV228" s="361"/>
      <c r="DW228" s="361"/>
      <c r="DX228" s="361"/>
      <c r="DY228" s="361"/>
      <c r="DZ228" s="361"/>
      <c r="EA228" s="361"/>
      <c r="EB228" s="361"/>
      <c r="EC228" s="361"/>
      <c r="ED228" s="361"/>
      <c r="EE228" s="361"/>
      <c r="EF228" s="361"/>
      <c r="EG228" s="361"/>
      <c r="EH228" s="361"/>
      <c r="EI228" s="361"/>
      <c r="EJ228" s="361"/>
      <c r="EK228" s="361"/>
      <c r="EL228" s="361"/>
      <c r="EM228" s="361"/>
      <c r="EN228" s="361"/>
      <c r="EO228" s="361"/>
      <c r="EP228" s="361"/>
      <c r="EQ228" s="361"/>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7">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9"/>
        <v>0</v>
      </c>
      <c r="BV229" s="27"/>
      <c r="BW229" s="27"/>
      <c r="BX229" s="27"/>
      <c r="BY229" s="27"/>
      <c r="BZ229" s="27"/>
      <c r="CA229" s="27"/>
      <c r="CB229" s="97">
        <f t="shared" si="240"/>
        <v>846</v>
      </c>
      <c r="CC229" s="97">
        <f t="shared" si="240"/>
        <v>846</v>
      </c>
      <c r="CD229" s="97">
        <f t="shared" si="235"/>
        <v>846</v>
      </c>
      <c r="CE229" s="97">
        <f t="shared" si="235"/>
        <v>687.38</v>
      </c>
      <c r="CF229" s="97">
        <f t="shared" si="235"/>
        <v>528.75</v>
      </c>
      <c r="CG229" s="97">
        <f t="shared" si="235"/>
        <v>370.13</v>
      </c>
      <c r="CH229" s="97">
        <f t="shared" si="235"/>
        <v>211.5</v>
      </c>
      <c r="CI229" s="174"/>
      <c r="CJ229" s="174"/>
      <c r="CK229" s="174"/>
      <c r="CL229" s="174"/>
      <c r="CM229" s="174"/>
      <c r="CN229" s="174"/>
      <c r="CO229" s="174"/>
      <c r="CP229" s="175"/>
      <c r="CQ229" s="175"/>
      <c r="CR229" s="175"/>
      <c r="CS229" s="175"/>
      <c r="CT229" s="175"/>
      <c r="CU229" s="175"/>
      <c r="CV229" s="175"/>
      <c r="CW229" s="166"/>
      <c r="CX229" s="167"/>
      <c r="CY229" s="167"/>
      <c r="CZ229" s="167"/>
      <c r="DA229" s="167"/>
      <c r="DB229" s="167"/>
      <c r="DC229" s="167"/>
      <c r="DD229" s="172"/>
      <c r="DE229" s="172"/>
      <c r="DF229" s="172"/>
      <c r="DG229" s="172"/>
      <c r="DH229" s="172"/>
      <c r="DI229" s="172"/>
      <c r="DJ229" s="172"/>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9"/>
      <c r="DT229" s="361"/>
      <c r="DU229" s="361"/>
      <c r="DV229" s="361"/>
      <c r="DW229" s="361"/>
      <c r="DX229" s="361"/>
      <c r="DY229" s="361"/>
      <c r="DZ229" s="361"/>
      <c r="EA229" s="361"/>
      <c r="EB229" s="361"/>
      <c r="EC229" s="361"/>
      <c r="ED229" s="361"/>
      <c r="EE229" s="361"/>
      <c r="EF229" s="361"/>
      <c r="EG229" s="361"/>
      <c r="EH229" s="361"/>
      <c r="EI229" s="361"/>
      <c r="EJ229" s="361"/>
      <c r="EK229" s="361"/>
      <c r="EL229" s="361"/>
      <c r="EM229" s="361"/>
      <c r="EN229" s="361"/>
      <c r="EO229" s="361"/>
      <c r="EP229" s="361"/>
      <c r="EQ229" s="361"/>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7">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41">IF(BL230=1,BN230,0)</f>
        <v>0</v>
      </c>
      <c r="BV230" s="28"/>
      <c r="BW230" s="28"/>
      <c r="BX230" s="28"/>
      <c r="BY230" s="28"/>
      <c r="BZ230" s="28"/>
      <c r="CA230" s="28"/>
      <c r="CB230" s="99">
        <f t="shared" si="240"/>
        <v>846</v>
      </c>
      <c r="CC230" s="99">
        <f t="shared" si="240"/>
        <v>846</v>
      </c>
      <c r="CD230" s="99">
        <f t="shared" si="235"/>
        <v>846</v>
      </c>
      <c r="CE230" s="99">
        <f t="shared" si="235"/>
        <v>687.38</v>
      </c>
      <c r="CF230" s="99">
        <f t="shared" si="235"/>
        <v>528.75</v>
      </c>
      <c r="CG230" s="99">
        <f t="shared" si="235"/>
        <v>370.13</v>
      </c>
      <c r="CH230" s="99">
        <f t="shared" si="235"/>
        <v>211.5</v>
      </c>
      <c r="CI230" s="176"/>
      <c r="CJ230" s="176"/>
      <c r="CK230" s="176"/>
      <c r="CL230" s="176"/>
      <c r="CM230" s="176"/>
      <c r="CN230" s="176"/>
      <c r="CO230" s="176"/>
      <c r="CP230" s="177"/>
      <c r="CQ230" s="177"/>
      <c r="CR230" s="177"/>
      <c r="CS230" s="177"/>
      <c r="CT230" s="177"/>
      <c r="CU230" s="177"/>
      <c r="CV230" s="177"/>
      <c r="CW230" s="168"/>
      <c r="CX230" s="169"/>
      <c r="CY230" s="169"/>
      <c r="CZ230" s="169"/>
      <c r="DA230" s="169"/>
      <c r="DB230" s="169"/>
      <c r="DC230" s="169"/>
      <c r="DD230" s="173"/>
      <c r="DE230" s="173"/>
      <c r="DF230" s="173"/>
      <c r="DG230" s="173"/>
      <c r="DH230" s="173"/>
      <c r="DI230" s="173"/>
      <c r="DJ230" s="173"/>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9"/>
      <c r="DT230" s="361"/>
      <c r="DU230" s="361"/>
      <c r="DV230" s="361"/>
      <c r="DW230" s="361"/>
      <c r="DX230" s="361"/>
      <c r="DY230" s="361"/>
      <c r="DZ230" s="361"/>
      <c r="EA230" s="361"/>
      <c r="EB230" s="361"/>
      <c r="EC230" s="361"/>
      <c r="ED230" s="361"/>
      <c r="EE230" s="361"/>
      <c r="EF230" s="361"/>
      <c r="EG230" s="361"/>
      <c r="EH230" s="361"/>
      <c r="EI230" s="361"/>
      <c r="EJ230" s="361"/>
      <c r="EK230" s="361"/>
      <c r="EL230" s="361"/>
      <c r="EM230" s="361"/>
      <c r="EN230" s="361"/>
      <c r="EO230" s="361"/>
      <c r="EP230" s="361"/>
      <c r="EQ230" s="361"/>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7">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41"/>
        <v>0</v>
      </c>
      <c r="BV231" s="27"/>
      <c r="BW231" s="27"/>
      <c r="BX231" s="27"/>
      <c r="BY231" s="27"/>
      <c r="BZ231" s="27"/>
      <c r="CA231" s="27"/>
      <c r="CB231" s="97">
        <f t="shared" si="240"/>
        <v>353</v>
      </c>
      <c r="CC231" s="97">
        <f t="shared" si="240"/>
        <v>353</v>
      </c>
      <c r="CD231" s="97">
        <f t="shared" si="235"/>
        <v>353</v>
      </c>
      <c r="CE231" s="97">
        <f t="shared" si="235"/>
        <v>286.82</v>
      </c>
      <c r="CF231" s="390">
        <f>DP231*0.6</f>
        <v>132.37799999999999</v>
      </c>
      <c r="CG231" s="390">
        <f>DQ231*0.5</f>
        <v>77.22</v>
      </c>
      <c r="CH231" s="390">
        <f>DR231*0.05</f>
        <v>4.4125000000000005</v>
      </c>
      <c r="CI231" s="174"/>
      <c r="CJ231" s="174"/>
      <c r="CK231" s="174"/>
      <c r="CL231" s="174"/>
      <c r="CM231" s="174"/>
      <c r="CN231" s="174"/>
      <c r="CO231" s="174"/>
      <c r="CP231" s="175"/>
      <c r="CQ231" s="175"/>
      <c r="CR231" s="175"/>
      <c r="CS231" s="175"/>
      <c r="CT231" s="175"/>
      <c r="CU231" s="175"/>
      <c r="CV231" s="175"/>
      <c r="CW231" s="166"/>
      <c r="CX231" s="167"/>
      <c r="CY231" s="167"/>
      <c r="CZ231" s="167"/>
      <c r="DA231" s="167"/>
      <c r="DB231" s="167"/>
      <c r="DC231" s="167"/>
      <c r="DD231" s="172"/>
      <c r="DE231" s="172"/>
      <c r="DF231" s="172"/>
      <c r="DG231" s="172"/>
      <c r="DH231" s="172"/>
      <c r="DI231" s="172"/>
      <c r="DJ231" s="172"/>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9"/>
      <c r="DT231" s="361"/>
      <c r="DU231" s="361"/>
      <c r="DV231" s="361"/>
      <c r="DW231" s="361"/>
      <c r="DX231" s="361"/>
      <c r="DY231" s="361"/>
      <c r="DZ231" s="361"/>
      <c r="EA231" s="361"/>
      <c r="EB231" s="361"/>
      <c r="EC231" s="361"/>
      <c r="ED231" s="361"/>
      <c r="EE231" s="361"/>
      <c r="EF231" s="361"/>
      <c r="EG231" s="361"/>
      <c r="EH231" s="361"/>
      <c r="EI231" s="361"/>
      <c r="EJ231" s="361"/>
      <c r="EK231" s="361"/>
      <c r="EL231" s="361"/>
      <c r="EM231" s="361"/>
      <c r="EN231" s="361"/>
      <c r="EO231" s="361"/>
      <c r="EP231" s="361"/>
      <c r="EQ231" s="361"/>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7">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41"/>
        <v>0</v>
      </c>
      <c r="BV232" s="28"/>
      <c r="BW232" s="28"/>
      <c r="BX232" s="28"/>
      <c r="BY232" s="28"/>
      <c r="BZ232" s="28"/>
      <c r="CA232" s="28"/>
      <c r="CB232" s="99">
        <f t="shared" si="240"/>
        <v>353</v>
      </c>
      <c r="CC232" s="99">
        <f t="shared" si="240"/>
        <v>353</v>
      </c>
      <c r="CD232" s="99">
        <f t="shared" si="240"/>
        <v>353</v>
      </c>
      <c r="CE232" s="99">
        <f t="shared" si="240"/>
        <v>286.82</v>
      </c>
      <c r="CF232" s="99">
        <f t="shared" si="240"/>
        <v>220.63</v>
      </c>
      <c r="CG232" s="99">
        <f t="shared" si="240"/>
        <v>154.44</v>
      </c>
      <c r="CH232" s="99">
        <f t="shared" si="240"/>
        <v>88.25</v>
      </c>
      <c r="CI232" s="176"/>
      <c r="CJ232" s="176"/>
      <c r="CK232" s="176"/>
      <c r="CL232" s="176"/>
      <c r="CM232" s="176"/>
      <c r="CN232" s="176"/>
      <c r="CO232" s="176"/>
      <c r="CP232" s="177"/>
      <c r="CQ232" s="177"/>
      <c r="CR232" s="177"/>
      <c r="CS232" s="177"/>
      <c r="CT232" s="177"/>
      <c r="CU232" s="177"/>
      <c r="CV232" s="177"/>
      <c r="CW232" s="168"/>
      <c r="CX232" s="169"/>
      <c r="CY232" s="169"/>
      <c r="CZ232" s="169"/>
      <c r="DA232" s="169"/>
      <c r="DB232" s="169"/>
      <c r="DC232" s="169"/>
      <c r="DD232" s="173"/>
      <c r="DE232" s="173"/>
      <c r="DF232" s="173"/>
      <c r="DG232" s="173"/>
      <c r="DH232" s="173"/>
      <c r="DI232" s="173"/>
      <c r="DJ232" s="173"/>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9"/>
      <c r="DT232" s="361"/>
      <c r="DU232" s="361"/>
      <c r="DV232" s="361"/>
      <c r="DW232" s="361"/>
      <c r="DX232" s="361"/>
      <c r="DY232" s="361"/>
      <c r="DZ232" s="361"/>
      <c r="EA232" s="361"/>
      <c r="EB232" s="361"/>
      <c r="EC232" s="361"/>
      <c r="ED232" s="361"/>
      <c r="EE232" s="361"/>
      <c r="EF232" s="361"/>
      <c r="EG232" s="361"/>
      <c r="EH232" s="361"/>
      <c r="EI232" s="361"/>
      <c r="EJ232" s="361"/>
      <c r="EK232" s="361"/>
      <c r="EL232" s="361"/>
      <c r="EM232" s="361"/>
      <c r="EN232" s="361"/>
      <c r="EO232" s="361"/>
      <c r="EP232" s="361"/>
      <c r="EQ232" s="361"/>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7">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41"/>
        <v>0</v>
      </c>
      <c r="BV233" s="27"/>
      <c r="BW233" s="27"/>
      <c r="BX233" s="27"/>
      <c r="BY233" s="27"/>
      <c r="BZ233" s="27"/>
      <c r="CA233" s="27"/>
      <c r="CB233" s="97">
        <f t="shared" si="240"/>
        <v>353</v>
      </c>
      <c r="CC233" s="97">
        <f t="shared" si="240"/>
        <v>353</v>
      </c>
      <c r="CD233" s="97">
        <f t="shared" si="240"/>
        <v>353</v>
      </c>
      <c r="CE233" s="97">
        <f t="shared" si="240"/>
        <v>286.82</v>
      </c>
      <c r="CF233" s="97">
        <f t="shared" si="240"/>
        <v>220.63</v>
      </c>
      <c r="CG233" s="97">
        <f t="shared" si="240"/>
        <v>154.44</v>
      </c>
      <c r="CH233" s="97">
        <f t="shared" si="240"/>
        <v>88.25</v>
      </c>
      <c r="CI233" s="174"/>
      <c r="CJ233" s="174"/>
      <c r="CK233" s="174"/>
      <c r="CL233" s="174"/>
      <c r="CM233" s="174"/>
      <c r="CN233" s="174"/>
      <c r="CO233" s="174"/>
      <c r="CP233" s="175"/>
      <c r="CQ233" s="175"/>
      <c r="CR233" s="175"/>
      <c r="CS233" s="175"/>
      <c r="CT233" s="175"/>
      <c r="CU233" s="175"/>
      <c r="CV233" s="175"/>
      <c r="CW233" s="166"/>
      <c r="CX233" s="167"/>
      <c r="CY233" s="167"/>
      <c r="CZ233" s="167"/>
      <c r="DA233" s="167"/>
      <c r="DB233" s="167"/>
      <c r="DC233" s="167"/>
      <c r="DD233" s="172"/>
      <c r="DE233" s="172"/>
      <c r="DF233" s="172"/>
      <c r="DG233" s="172"/>
      <c r="DH233" s="172"/>
      <c r="DI233" s="172"/>
      <c r="DJ233" s="172"/>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9"/>
      <c r="DT233" s="361"/>
      <c r="DU233" s="361"/>
      <c r="DV233" s="361"/>
      <c r="DW233" s="361"/>
      <c r="DX233" s="361"/>
      <c r="DY233" s="361"/>
      <c r="DZ233" s="361"/>
      <c r="EA233" s="361"/>
      <c r="EB233" s="361"/>
      <c r="EC233" s="361"/>
      <c r="ED233" s="361"/>
      <c r="EE233" s="361"/>
      <c r="EF233" s="361"/>
      <c r="EG233" s="361"/>
      <c r="EH233" s="361"/>
      <c r="EI233" s="361"/>
      <c r="EJ233" s="361"/>
      <c r="EK233" s="361"/>
      <c r="EL233" s="361"/>
      <c r="EM233" s="361"/>
      <c r="EN233" s="361"/>
      <c r="EO233" s="361"/>
      <c r="EP233" s="361"/>
      <c r="EQ233" s="361"/>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7">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42">CB234</f>
        <v>4260</v>
      </c>
      <c r="BV234" s="28">
        <f t="shared" si="242"/>
        <v>4560</v>
      </c>
      <c r="BW234" s="28">
        <f t="shared" si="242"/>
        <v>4860</v>
      </c>
      <c r="BX234" s="28">
        <f t="shared" si="242"/>
        <v>5163.75</v>
      </c>
      <c r="BY234" s="28">
        <f t="shared" si="242"/>
        <v>5467.5</v>
      </c>
      <c r="BZ234" s="28">
        <f t="shared" si="242"/>
        <v>5771.25</v>
      </c>
      <c r="CA234" s="28">
        <f t="shared" si="242"/>
        <v>6075</v>
      </c>
      <c r="CB234" s="99">
        <f>DL234</f>
        <v>4260</v>
      </c>
      <c r="CC234" s="99">
        <f t="shared" si="240"/>
        <v>4560</v>
      </c>
      <c r="CD234" s="99">
        <f t="shared" si="240"/>
        <v>4860</v>
      </c>
      <c r="CE234" s="99">
        <f t="shared" si="240"/>
        <v>5163.75</v>
      </c>
      <c r="CF234" s="99">
        <f t="shared" si="240"/>
        <v>5467.5</v>
      </c>
      <c r="CG234" s="99">
        <f t="shared" si="240"/>
        <v>5771.25</v>
      </c>
      <c r="CH234" s="99">
        <f t="shared" si="240"/>
        <v>6075</v>
      </c>
      <c r="CI234" s="176"/>
      <c r="CJ234" s="176"/>
      <c r="CK234" s="176"/>
      <c r="CL234" s="176"/>
      <c r="CM234" s="176"/>
      <c r="CN234" s="176"/>
      <c r="CO234" s="176"/>
      <c r="CP234" s="177"/>
      <c r="CQ234" s="177"/>
      <c r="CR234" s="177"/>
      <c r="CS234" s="177"/>
      <c r="CT234" s="177"/>
      <c r="CU234" s="177"/>
      <c r="CV234" s="177"/>
      <c r="CW234" s="168"/>
      <c r="CX234" s="169"/>
      <c r="CY234" s="169"/>
      <c r="CZ234" s="169"/>
      <c r="DA234" s="169"/>
      <c r="DB234" s="169"/>
      <c r="DC234" s="169"/>
      <c r="DD234" s="173"/>
      <c r="DE234" s="173"/>
      <c r="DF234" s="173"/>
      <c r="DG234" s="173"/>
      <c r="DH234" s="173"/>
      <c r="DI234" s="173"/>
      <c r="DJ234" s="173"/>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9"/>
      <c r="DT234" s="361"/>
      <c r="DU234" s="361"/>
      <c r="DV234" s="361"/>
      <c r="DW234" s="361"/>
      <c r="DX234" s="361"/>
      <c r="DY234" s="361"/>
      <c r="DZ234" s="361"/>
      <c r="EA234" s="361"/>
      <c r="EB234" s="361"/>
      <c r="EC234" s="361"/>
      <c r="ED234" s="361"/>
      <c r="EE234" s="361"/>
      <c r="EF234" s="361"/>
      <c r="EG234" s="361"/>
      <c r="EH234" s="361"/>
      <c r="EI234" s="361"/>
      <c r="EJ234" s="361"/>
      <c r="EK234" s="361"/>
      <c r="EL234" s="361"/>
      <c r="EM234" s="361"/>
      <c r="EN234" s="361"/>
      <c r="EO234" s="361"/>
      <c r="EP234" s="361"/>
      <c r="EQ234" s="361"/>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7">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43">BU235</f>
        <v>0</v>
      </c>
      <c r="BO235" s="93"/>
      <c r="BP235" s="93"/>
      <c r="BQ235" s="93"/>
      <c r="BR235" s="93"/>
      <c r="BS235" s="93"/>
      <c r="BT235" s="93"/>
      <c r="BU235" s="27"/>
      <c r="BV235" s="27"/>
      <c r="BW235" s="27"/>
      <c r="BX235" s="27"/>
      <c r="BY235" s="27"/>
      <c r="BZ235" s="27"/>
      <c r="CA235" s="27"/>
      <c r="CB235" s="186">
        <v>500</v>
      </c>
      <c r="CC235" s="186">
        <v>500</v>
      </c>
      <c r="CD235" s="186">
        <v>500</v>
      </c>
      <c r="CE235" s="186">
        <v>500</v>
      </c>
      <c r="CF235" s="186">
        <v>500</v>
      </c>
      <c r="CG235" s="186">
        <v>500</v>
      </c>
      <c r="CH235" s="186">
        <v>500</v>
      </c>
      <c r="CI235" s="174"/>
      <c r="CJ235" s="174"/>
      <c r="CK235" s="174"/>
      <c r="CL235" s="174"/>
      <c r="CM235" s="174"/>
      <c r="CN235" s="174"/>
      <c r="CO235" s="174"/>
      <c r="CP235" s="175"/>
      <c r="CQ235" s="175"/>
      <c r="CR235" s="175"/>
      <c r="CS235" s="175"/>
      <c r="CT235" s="175"/>
      <c r="CU235" s="175"/>
      <c r="CV235" s="175"/>
      <c r="CW235" s="166"/>
      <c r="CX235" s="167"/>
      <c r="CY235" s="167"/>
      <c r="CZ235" s="167"/>
      <c r="DA235" s="167"/>
      <c r="DB235" s="167"/>
      <c r="DC235" s="167"/>
      <c r="DD235" s="172"/>
      <c r="DE235" s="172"/>
      <c r="DF235" s="172"/>
      <c r="DG235" s="172"/>
      <c r="DH235" s="172"/>
      <c r="DI235" s="172"/>
      <c r="DJ235" s="172"/>
      <c r="DK235" s="79" t="s">
        <v>699</v>
      </c>
      <c r="DL235" s="128">
        <v>30</v>
      </c>
      <c r="DM235" s="128">
        <v>30</v>
      </c>
      <c r="DN235" s="128">
        <v>30</v>
      </c>
      <c r="DO235" s="128">
        <v>30</v>
      </c>
      <c r="DP235" s="128">
        <v>30</v>
      </c>
      <c r="DQ235" s="128">
        <v>30</v>
      </c>
      <c r="DR235" s="128">
        <v>30</v>
      </c>
      <c r="DS235" s="219"/>
      <c r="DT235" s="361"/>
      <c r="DU235" s="361"/>
      <c r="DV235" s="361"/>
      <c r="DW235" s="361"/>
      <c r="DX235" s="361"/>
      <c r="DY235" s="361"/>
      <c r="DZ235" s="361"/>
      <c r="EA235" s="361"/>
      <c r="EB235" s="361"/>
      <c r="EC235" s="361"/>
      <c r="ED235" s="361"/>
      <c r="EE235" s="361"/>
      <c r="EF235" s="361"/>
      <c r="EG235" s="361"/>
      <c r="EH235" s="361"/>
      <c r="EI235" s="361"/>
      <c r="EJ235" s="361"/>
      <c r="EK235" s="361"/>
      <c r="EL235" s="361"/>
      <c r="EM235" s="361"/>
      <c r="EN235" s="361"/>
      <c r="EO235" s="361"/>
      <c r="EP235" s="361"/>
      <c r="EQ235" s="361"/>
    </row>
    <row r="236" spans="1:147" ht="15" thickBot="1" x14ac:dyDescent="0.4">
      <c r="A236" s="257"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7">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60">
        <v>8.0500000000000007</v>
      </c>
      <c r="BO236" s="261"/>
      <c r="BP236" s="261"/>
      <c r="BQ236" s="261"/>
      <c r="BR236" s="261"/>
      <c r="BS236" s="261"/>
      <c r="BT236" s="261"/>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8">
        <f>82.1</f>
        <v>82.1</v>
      </c>
      <c r="CJ236" s="258">
        <f>$CI$236*0.8</f>
        <v>65.679999999999993</v>
      </c>
      <c r="CK236" s="258">
        <f t="shared" ref="CK236:CO236" si="244">$CI$236*0.8</f>
        <v>65.679999999999993</v>
      </c>
      <c r="CL236" s="258">
        <f t="shared" si="244"/>
        <v>65.679999999999993</v>
      </c>
      <c r="CM236" s="258">
        <f t="shared" si="244"/>
        <v>65.679999999999993</v>
      </c>
      <c r="CN236" s="258">
        <f t="shared" si="244"/>
        <v>65.679999999999993</v>
      </c>
      <c r="CO236" s="258">
        <f t="shared" si="244"/>
        <v>65.679999999999993</v>
      </c>
      <c r="CP236" s="389">
        <f>$CI$236*1.2</f>
        <v>98.52</v>
      </c>
      <c r="CQ236" s="389">
        <f t="shared" ref="CQ236:CV236" si="245">$CI$236*1.2</f>
        <v>98.52</v>
      </c>
      <c r="CR236" s="389">
        <f t="shared" si="245"/>
        <v>98.52</v>
      </c>
      <c r="CS236" s="389">
        <f t="shared" si="245"/>
        <v>98.52</v>
      </c>
      <c r="CT236" s="389">
        <f t="shared" si="245"/>
        <v>98.52</v>
      </c>
      <c r="CU236" s="389">
        <f t="shared" si="245"/>
        <v>98.52</v>
      </c>
      <c r="CV236" s="389">
        <f t="shared" si="245"/>
        <v>98.52</v>
      </c>
      <c r="CW236" s="168"/>
      <c r="CX236" s="169"/>
      <c r="CY236" s="169"/>
      <c r="CZ236" s="169"/>
      <c r="DA236" s="169"/>
      <c r="DB236" s="169"/>
      <c r="DC236" s="169"/>
      <c r="DD236" s="173"/>
      <c r="DE236" s="173"/>
      <c r="DF236" s="173"/>
      <c r="DG236" s="173"/>
      <c r="DH236" s="173"/>
      <c r="DI236" s="173"/>
      <c r="DJ236" s="173"/>
      <c r="DK236" s="80" t="s">
        <v>699</v>
      </c>
      <c r="DL236" s="129">
        <v>1.4</v>
      </c>
      <c r="DM236" s="129">
        <v>3.4</v>
      </c>
      <c r="DN236" s="129">
        <v>3.4</v>
      </c>
      <c r="DO236" s="129">
        <v>3.4</v>
      </c>
      <c r="DP236" s="129">
        <v>3.4</v>
      </c>
      <c r="DQ236" s="129">
        <v>7</v>
      </c>
      <c r="DR236" s="129">
        <v>7</v>
      </c>
      <c r="DS236" s="219"/>
      <c r="DT236" s="361"/>
      <c r="DU236" s="361"/>
      <c r="DV236" s="361"/>
      <c r="DW236" s="361"/>
      <c r="DX236" s="361"/>
      <c r="DY236" s="361"/>
      <c r="DZ236" s="361"/>
      <c r="EA236" s="361"/>
      <c r="EB236" s="361"/>
      <c r="EC236" s="361"/>
      <c r="ED236" s="361"/>
      <c r="EE236" s="361"/>
      <c r="EF236" s="361"/>
      <c r="EG236" s="361"/>
      <c r="EH236" s="361"/>
      <c r="EI236" s="361"/>
      <c r="EJ236" s="361"/>
      <c r="EK236" s="361"/>
      <c r="EL236" s="361"/>
      <c r="EM236" s="361"/>
      <c r="EN236" s="361"/>
      <c r="EO236" s="361"/>
      <c r="EP236" s="361"/>
      <c r="EQ236" s="361"/>
    </row>
    <row r="237" spans="1:147" x14ac:dyDescent="0.35">
      <c r="A237" s="231" t="s">
        <v>1246</v>
      </c>
      <c r="B237" s="232" t="s">
        <v>1243</v>
      </c>
      <c r="C237" s="232" t="s">
        <v>788</v>
      </c>
      <c r="D237" s="232" t="s">
        <v>1247</v>
      </c>
      <c r="E237" s="232" t="s">
        <v>1248</v>
      </c>
      <c r="F237" s="232" t="s">
        <v>453</v>
      </c>
      <c r="G237" s="233" t="s">
        <v>1249</v>
      </c>
      <c r="H237" s="234" t="s">
        <v>981</v>
      </c>
      <c r="I237" s="101">
        <v>3200</v>
      </c>
      <c r="J237" s="101">
        <f>(K237+I237)/2</f>
        <v>2800</v>
      </c>
      <c r="K237" s="101">
        <v>2400</v>
      </c>
      <c r="L237" s="101">
        <f t="shared" ref="L237:L246" si="246">(M237+K237)/2</f>
        <v>2350</v>
      </c>
      <c r="M237" s="101">
        <f t="shared" ref="M237:M246" si="247">(K237+O237)/2</f>
        <v>2300</v>
      </c>
      <c r="N237" s="101">
        <f t="shared" ref="N237:N246" si="248">(O237+M237)/2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7">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5"/>
      <c r="CC237" s="245">
        <f t="shared" ref="CC237:CC244" si="249">ROUND((CB237+CD237)/2,2)</f>
        <v>5</v>
      </c>
      <c r="CD237" s="245">
        <v>10</v>
      </c>
      <c r="CE237" s="245">
        <f t="shared" ref="CE237" si="250">ROUND((CD237+CF237)/2,2)</f>
        <v>18.25</v>
      </c>
      <c r="CF237" s="245">
        <v>26.5</v>
      </c>
      <c r="CG237" s="245">
        <f t="shared" ref="CG237" si="251">ROUND((CF237+CH237)/2,2)</f>
        <v>41.75</v>
      </c>
      <c r="CH237" s="390">
        <f>70-13</f>
        <v>57</v>
      </c>
      <c r="CI237" s="174"/>
      <c r="CJ237" s="174"/>
      <c r="CK237" s="174"/>
      <c r="CL237" s="174"/>
      <c r="CM237" s="174"/>
      <c r="CN237" s="174"/>
      <c r="CO237" s="174"/>
      <c r="CP237" s="175"/>
      <c r="CQ237" s="175"/>
      <c r="CR237" s="175"/>
      <c r="CS237" s="175"/>
      <c r="CT237" s="175"/>
      <c r="CU237" s="175"/>
      <c r="CV237" s="175"/>
      <c r="CW237" s="166"/>
      <c r="CX237" s="167"/>
      <c r="CY237" s="167"/>
      <c r="CZ237" s="167"/>
      <c r="DA237" s="167"/>
      <c r="DB237" s="167"/>
      <c r="DC237" s="167"/>
      <c r="DD237" s="172"/>
      <c r="DE237" s="172"/>
      <c r="DF237" s="172"/>
      <c r="DG237" s="172"/>
      <c r="DH237" s="172"/>
      <c r="DI237" s="172"/>
      <c r="DJ237" s="172"/>
      <c r="DK237" s="79" t="s">
        <v>1251</v>
      </c>
      <c r="DL237" s="128"/>
      <c r="DM237" s="128"/>
      <c r="DN237" s="128"/>
      <c r="DO237" s="128"/>
      <c r="DP237" s="128"/>
      <c r="DQ237" s="128"/>
      <c r="DR237" s="128"/>
      <c r="DS237" s="219"/>
      <c r="DT237" s="361"/>
      <c r="DU237" s="361"/>
      <c r="DV237" s="361"/>
      <c r="DW237" s="361"/>
      <c r="DX237" s="361"/>
      <c r="DY237" s="361"/>
      <c r="DZ237" s="361"/>
      <c r="EA237" s="361"/>
      <c r="EB237" s="361"/>
      <c r="EC237" s="361"/>
      <c r="ED237" s="361"/>
      <c r="EE237" s="361"/>
      <c r="EF237" s="361"/>
      <c r="EG237" s="361"/>
      <c r="EH237" s="361"/>
      <c r="EI237" s="361"/>
      <c r="EJ237" s="361"/>
      <c r="EK237" s="361"/>
      <c r="EL237" s="361"/>
      <c r="EM237" s="361"/>
      <c r="EN237" s="361"/>
      <c r="EO237" s="361"/>
      <c r="EP237" s="361"/>
      <c r="EQ237" s="361"/>
    </row>
    <row r="238" spans="1:147" x14ac:dyDescent="0.35">
      <c r="A238" s="235" t="s">
        <v>1252</v>
      </c>
      <c r="B238" s="6" t="s">
        <v>1243</v>
      </c>
      <c r="C238" s="6" t="s">
        <v>788</v>
      </c>
      <c r="D238" s="6" t="s">
        <v>1247</v>
      </c>
      <c r="E238" s="6" t="s">
        <v>1248</v>
      </c>
      <c r="F238" s="6" t="s">
        <v>455</v>
      </c>
      <c r="G238" s="48" t="s">
        <v>1253</v>
      </c>
      <c r="H238" s="236" t="s">
        <v>981</v>
      </c>
      <c r="I238" s="102">
        <v>1823.76</v>
      </c>
      <c r="J238" s="102">
        <v>1821.35</v>
      </c>
      <c r="K238" s="102">
        <v>1818.94</v>
      </c>
      <c r="L238" s="101">
        <f t="shared" si="246"/>
        <v>1816.5450000000001</v>
      </c>
      <c r="M238" s="101">
        <f t="shared" si="247"/>
        <v>1814.15</v>
      </c>
      <c r="N238" s="101">
        <f t="shared" si="248"/>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7">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7">
        <v>0</v>
      </c>
      <c r="BO238" s="187">
        <v>0</v>
      </c>
      <c r="BP238" s="94"/>
      <c r="BQ238" s="94"/>
      <c r="BR238" s="94"/>
      <c r="BS238" s="94"/>
      <c r="BT238" s="94"/>
      <c r="BU238" s="28">
        <f t="shared" ref="BU238:BU291" si="252">IF(BL238=1,BN238,0)</f>
        <v>0</v>
      </c>
      <c r="BV238" s="28"/>
      <c r="BW238" s="28"/>
      <c r="BX238" s="28"/>
      <c r="BY238" s="28"/>
      <c r="BZ238" s="28"/>
      <c r="CA238" s="28"/>
      <c r="CB238" s="99">
        <v>1.895</v>
      </c>
      <c r="CC238" s="99">
        <f t="shared" si="249"/>
        <v>0.95</v>
      </c>
      <c r="CD238" s="99"/>
      <c r="CE238" s="99">
        <v>0</v>
      </c>
      <c r="CF238" s="99">
        <v>0</v>
      </c>
      <c r="CG238" s="99">
        <v>0</v>
      </c>
      <c r="CH238" s="99">
        <v>0</v>
      </c>
      <c r="CI238" s="176"/>
      <c r="CJ238" s="176"/>
      <c r="CK238" s="176"/>
      <c r="CL238" s="176"/>
      <c r="CM238" s="176"/>
      <c r="CN238" s="176"/>
      <c r="CO238" s="176"/>
      <c r="CP238" s="177"/>
      <c r="CQ238" s="177"/>
      <c r="CR238" s="177"/>
      <c r="CS238" s="177"/>
      <c r="CT238" s="177"/>
      <c r="CU238" s="177"/>
      <c r="CV238" s="177"/>
      <c r="CW238" s="168"/>
      <c r="CX238" s="169"/>
      <c r="CY238" s="169">
        <v>1</v>
      </c>
      <c r="CZ238" s="169">
        <v>1</v>
      </c>
      <c r="DA238" s="169">
        <v>1</v>
      </c>
      <c r="DB238" s="169">
        <v>1</v>
      </c>
      <c r="DC238" s="169">
        <v>1</v>
      </c>
      <c r="DD238" s="173"/>
      <c r="DE238" s="173"/>
      <c r="DF238" s="173"/>
      <c r="DG238" s="173"/>
      <c r="DH238" s="173"/>
      <c r="DI238" s="173"/>
      <c r="DJ238" s="173"/>
      <c r="DK238" s="80" t="s">
        <v>415</v>
      </c>
      <c r="DL238" s="129"/>
      <c r="DM238" s="129"/>
      <c r="DN238" s="129"/>
      <c r="DO238" s="129"/>
      <c r="DP238" s="129"/>
      <c r="DQ238" s="129"/>
      <c r="DR238" s="129"/>
      <c r="DS238" s="219"/>
      <c r="DT238" s="361"/>
      <c r="DU238" s="361"/>
      <c r="DV238" s="361"/>
      <c r="DW238" s="361"/>
      <c r="DX238" s="361"/>
      <c r="DY238" s="361"/>
      <c r="DZ238" s="361"/>
      <c r="EA238" s="361"/>
      <c r="EB238" s="361"/>
      <c r="EC238" s="361"/>
      <c r="ED238" s="361"/>
      <c r="EE238" s="361"/>
      <c r="EF238" s="361"/>
      <c r="EG238" s="361"/>
      <c r="EH238" s="361"/>
      <c r="EI238" s="361"/>
      <c r="EJ238" s="361"/>
      <c r="EK238" s="361"/>
      <c r="EL238" s="361"/>
      <c r="EM238" s="361"/>
      <c r="EN238" s="361"/>
      <c r="EO238" s="361"/>
      <c r="EP238" s="361"/>
      <c r="EQ238" s="361"/>
    </row>
    <row r="239" spans="1:147" x14ac:dyDescent="0.35">
      <c r="A239" s="237" t="s">
        <v>1254</v>
      </c>
      <c r="B239" s="5" t="s">
        <v>1243</v>
      </c>
      <c r="C239" s="5" t="s">
        <v>788</v>
      </c>
      <c r="D239" s="5" t="s">
        <v>1247</v>
      </c>
      <c r="E239" s="5" t="s">
        <v>1248</v>
      </c>
      <c r="F239" s="5" t="s">
        <v>455</v>
      </c>
      <c r="G239" s="47" t="s">
        <v>1255</v>
      </c>
      <c r="H239" s="238" t="s">
        <v>981</v>
      </c>
      <c r="I239" s="101">
        <v>1823.76</v>
      </c>
      <c r="J239" s="101">
        <v>1821.35</v>
      </c>
      <c r="K239" s="101">
        <v>1818.94</v>
      </c>
      <c r="L239" s="101">
        <f t="shared" si="246"/>
        <v>1816.5450000000001</v>
      </c>
      <c r="M239" s="101">
        <f t="shared" si="247"/>
        <v>1814.15</v>
      </c>
      <c r="N239" s="101">
        <f t="shared" si="248"/>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7">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7">
        <v>3.9</v>
      </c>
      <c r="BO239" s="187">
        <v>3.9</v>
      </c>
      <c r="BP239" s="93"/>
      <c r="BQ239" s="93"/>
      <c r="BR239" s="93"/>
      <c r="BS239" s="93"/>
      <c r="BT239" s="93"/>
      <c r="BU239" s="27">
        <f t="shared" si="252"/>
        <v>3.9</v>
      </c>
      <c r="BV239" s="27"/>
      <c r="BW239" s="27"/>
      <c r="BX239" s="27"/>
      <c r="BY239" s="27"/>
      <c r="BZ239" s="27"/>
      <c r="CA239" s="27"/>
      <c r="CB239" s="97">
        <f>BN239</f>
        <v>3.9</v>
      </c>
      <c r="CC239" s="97">
        <f t="shared" si="249"/>
        <v>1.95</v>
      </c>
      <c r="CD239" s="97"/>
      <c r="CE239" s="97">
        <v>0</v>
      </c>
      <c r="CF239" s="97">
        <v>0</v>
      </c>
      <c r="CG239" s="97">
        <v>0</v>
      </c>
      <c r="CH239" s="97">
        <v>0</v>
      </c>
      <c r="CI239" s="174"/>
      <c r="CJ239" s="174"/>
      <c r="CK239" s="174"/>
      <c r="CL239" s="174"/>
      <c r="CM239" s="174"/>
      <c r="CN239" s="174"/>
      <c r="CO239" s="174"/>
      <c r="CP239" s="175"/>
      <c r="CQ239" s="175"/>
      <c r="CR239" s="175"/>
      <c r="CS239" s="175"/>
      <c r="CT239" s="175"/>
      <c r="CU239" s="175"/>
      <c r="CV239" s="175"/>
      <c r="CW239" s="166"/>
      <c r="CX239" s="167"/>
      <c r="CY239" s="167">
        <v>1</v>
      </c>
      <c r="CZ239" s="167">
        <v>1</v>
      </c>
      <c r="DA239" s="167">
        <v>1</v>
      </c>
      <c r="DB239" s="167">
        <v>1</v>
      </c>
      <c r="DC239" s="167">
        <v>1</v>
      </c>
      <c r="DD239" s="172"/>
      <c r="DE239" s="172"/>
      <c r="DF239" s="172"/>
      <c r="DG239" s="172"/>
      <c r="DH239" s="172"/>
      <c r="DI239" s="172"/>
      <c r="DJ239" s="172"/>
      <c r="DK239" s="79" t="s">
        <v>415</v>
      </c>
      <c r="DL239" s="128"/>
      <c r="DM239" s="128"/>
      <c r="DN239" s="128"/>
      <c r="DO239" s="128"/>
      <c r="DP239" s="128"/>
      <c r="DQ239" s="128"/>
      <c r="DR239" s="128"/>
      <c r="DS239" s="219"/>
      <c r="DT239" s="361"/>
      <c r="DU239" s="361"/>
      <c r="DV239" s="361"/>
      <c r="DW239" s="361"/>
      <c r="DX239" s="361"/>
      <c r="DY239" s="361"/>
      <c r="DZ239" s="361"/>
      <c r="EA239" s="361"/>
      <c r="EB239" s="361"/>
      <c r="EC239" s="361"/>
      <c r="ED239" s="361"/>
      <c r="EE239" s="361"/>
      <c r="EF239" s="361"/>
      <c r="EG239" s="361"/>
      <c r="EH239" s="361"/>
      <c r="EI239" s="361"/>
      <c r="EJ239" s="361"/>
      <c r="EK239" s="361"/>
      <c r="EL239" s="361"/>
      <c r="EM239" s="361"/>
      <c r="EN239" s="361"/>
      <c r="EO239" s="361"/>
      <c r="EP239" s="361"/>
      <c r="EQ239" s="361"/>
    </row>
    <row r="240" spans="1:147" x14ac:dyDescent="0.35">
      <c r="A240" s="235" t="s">
        <v>1256</v>
      </c>
      <c r="B240" s="6" t="s">
        <v>1243</v>
      </c>
      <c r="C240" s="6" t="s">
        <v>788</v>
      </c>
      <c r="D240" s="6" t="s">
        <v>1247</v>
      </c>
      <c r="E240" s="6" t="s">
        <v>1248</v>
      </c>
      <c r="F240" s="6" t="s">
        <v>455</v>
      </c>
      <c r="G240" s="48" t="s">
        <v>1257</v>
      </c>
      <c r="H240" s="236" t="s">
        <v>981</v>
      </c>
      <c r="I240" s="102">
        <v>2345.9899999999998</v>
      </c>
      <c r="J240" s="102">
        <v>2296.7399999999998</v>
      </c>
      <c r="K240" s="102">
        <v>2247.48</v>
      </c>
      <c r="L240" s="101">
        <f t="shared" si="246"/>
        <v>2210.0050000000001</v>
      </c>
      <c r="M240" s="101">
        <f t="shared" si="247"/>
        <v>2172.5299999999997</v>
      </c>
      <c r="N240" s="101">
        <f t="shared" si="248"/>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7">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52"/>
        <v>0</v>
      </c>
      <c r="BV240" s="28"/>
      <c r="BW240" s="28"/>
      <c r="BX240" s="28"/>
      <c r="BY240" s="28"/>
      <c r="BZ240" s="28"/>
      <c r="CA240" s="28"/>
      <c r="CB240" s="99">
        <v>0</v>
      </c>
      <c r="CC240" s="99">
        <f t="shared" si="249"/>
        <v>0</v>
      </c>
      <c r="CD240" s="99"/>
      <c r="CE240" s="99">
        <v>0</v>
      </c>
      <c r="CF240" s="99">
        <v>0</v>
      </c>
      <c r="CG240" s="99">
        <v>0</v>
      </c>
      <c r="CH240" s="99">
        <v>0</v>
      </c>
      <c r="CI240" s="176"/>
      <c r="CJ240" s="176"/>
      <c r="CK240" s="176"/>
      <c r="CL240" s="176"/>
      <c r="CM240" s="176"/>
      <c r="CN240" s="176"/>
      <c r="CO240" s="176"/>
      <c r="CP240" s="177"/>
      <c r="CQ240" s="177"/>
      <c r="CR240" s="177"/>
      <c r="CS240" s="177"/>
      <c r="CT240" s="177"/>
      <c r="CU240" s="177"/>
      <c r="CV240" s="177"/>
      <c r="CW240" s="168"/>
      <c r="CX240" s="169"/>
      <c r="CY240" s="169">
        <v>1</v>
      </c>
      <c r="CZ240" s="169">
        <v>1</v>
      </c>
      <c r="DA240" s="169">
        <v>1</v>
      </c>
      <c r="DB240" s="169">
        <v>1</v>
      </c>
      <c r="DC240" s="169">
        <v>1</v>
      </c>
      <c r="DD240" s="173"/>
      <c r="DE240" s="173"/>
      <c r="DF240" s="173"/>
      <c r="DG240" s="173"/>
      <c r="DH240" s="173"/>
      <c r="DI240" s="173"/>
      <c r="DJ240" s="173"/>
      <c r="DK240" s="80" t="s">
        <v>415</v>
      </c>
      <c r="DL240" s="129"/>
      <c r="DM240" s="129"/>
      <c r="DN240" s="129"/>
      <c r="DO240" s="129"/>
      <c r="DP240" s="129"/>
      <c r="DQ240" s="129"/>
      <c r="DR240" s="129"/>
      <c r="DS240" s="219"/>
      <c r="DT240" s="361"/>
      <c r="DU240" s="361"/>
      <c r="DV240" s="361"/>
      <c r="DW240" s="361"/>
      <c r="DX240" s="361"/>
      <c r="DY240" s="361"/>
      <c r="DZ240" s="361"/>
      <c r="EA240" s="361"/>
      <c r="EB240" s="361"/>
      <c r="EC240" s="361"/>
      <c r="ED240" s="361"/>
      <c r="EE240" s="361"/>
      <c r="EF240" s="361"/>
      <c r="EG240" s="361"/>
      <c r="EH240" s="361"/>
      <c r="EI240" s="361"/>
      <c r="EJ240" s="361"/>
      <c r="EK240" s="361"/>
      <c r="EL240" s="361"/>
      <c r="EM240" s="361"/>
      <c r="EN240" s="361"/>
      <c r="EO240" s="361"/>
      <c r="EP240" s="361"/>
      <c r="EQ240" s="361"/>
    </row>
    <row r="241" spans="1:147" x14ac:dyDescent="0.35">
      <c r="A241" s="237" t="s">
        <v>1258</v>
      </c>
      <c r="B241" s="5" t="s">
        <v>1243</v>
      </c>
      <c r="C241" s="5" t="s">
        <v>788</v>
      </c>
      <c r="D241" s="5" t="s">
        <v>1247</v>
      </c>
      <c r="E241" s="5" t="s">
        <v>1248</v>
      </c>
      <c r="F241" s="5" t="s">
        <v>455</v>
      </c>
      <c r="G241" s="47" t="s">
        <v>1259</v>
      </c>
      <c r="H241" s="238" t="s">
        <v>981</v>
      </c>
      <c r="I241" s="101">
        <v>899.15</v>
      </c>
      <c r="J241" s="101">
        <v>897.97</v>
      </c>
      <c r="K241" s="101">
        <v>896.78</v>
      </c>
      <c r="L241" s="101">
        <f t="shared" si="246"/>
        <v>895.59749999999997</v>
      </c>
      <c r="M241" s="101">
        <f t="shared" si="247"/>
        <v>894.41499999999996</v>
      </c>
      <c r="N241" s="101">
        <f t="shared" si="248"/>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7">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52"/>
        <v>0</v>
      </c>
      <c r="BV241" s="27"/>
      <c r="BW241" s="27"/>
      <c r="BX241" s="27"/>
      <c r="BY241" s="27"/>
      <c r="BZ241" s="27"/>
      <c r="CA241" s="27"/>
      <c r="CB241" s="97">
        <v>8.23</v>
      </c>
      <c r="CC241" s="97">
        <f t="shared" si="249"/>
        <v>19.12</v>
      </c>
      <c r="CD241" s="97">
        <v>30</v>
      </c>
      <c r="CE241" s="97">
        <f t="shared" ref="CE241:CE260" si="253">ROUND((CD241+CF241)/2,2)</f>
        <v>30</v>
      </c>
      <c r="CF241" s="97">
        <f t="shared" ref="CF241:CF260" si="254">ROUND((CD241+CH241)/2,2)</f>
        <v>30</v>
      </c>
      <c r="CG241" s="97">
        <f t="shared" ref="CG241:CG260" si="255">ROUND((CF241+CH241)/2,2)</f>
        <v>30</v>
      </c>
      <c r="CH241" s="97">
        <v>30</v>
      </c>
      <c r="CI241" s="174"/>
      <c r="CJ241" s="174"/>
      <c r="CK241" s="174"/>
      <c r="CL241" s="174"/>
      <c r="CM241" s="174"/>
      <c r="CN241" s="174"/>
      <c r="CO241" s="174"/>
      <c r="CP241" s="175"/>
      <c r="CQ241" s="175"/>
      <c r="CR241" s="175"/>
      <c r="CS241" s="175"/>
      <c r="CT241" s="175"/>
      <c r="CU241" s="175"/>
      <c r="CV241" s="175"/>
      <c r="CW241" s="166"/>
      <c r="CX241" s="167"/>
      <c r="CY241" s="167"/>
      <c r="CZ241" s="167"/>
      <c r="DA241" s="167"/>
      <c r="DB241" s="167"/>
      <c r="DC241" s="167"/>
      <c r="DD241" s="172"/>
      <c r="DE241" s="172"/>
      <c r="DF241" s="172"/>
      <c r="DG241" s="172"/>
      <c r="DH241" s="172"/>
      <c r="DI241" s="172"/>
      <c r="DJ241" s="172"/>
      <c r="DK241" s="79" t="s">
        <v>415</v>
      </c>
      <c r="DL241" s="128"/>
      <c r="DM241" s="128"/>
      <c r="DN241" s="128"/>
      <c r="DO241" s="128"/>
      <c r="DP241" s="128"/>
      <c r="DQ241" s="128"/>
      <c r="DR241" s="128"/>
      <c r="DS241" s="219"/>
      <c r="DT241" s="361"/>
      <c r="DU241" s="361"/>
      <c r="DV241" s="361"/>
      <c r="DW241" s="361"/>
      <c r="DX241" s="361"/>
      <c r="DY241" s="361"/>
      <c r="DZ241" s="361"/>
      <c r="EA241" s="361"/>
      <c r="EB241" s="361"/>
      <c r="EC241" s="361"/>
      <c r="ED241" s="361"/>
      <c r="EE241" s="361"/>
      <c r="EF241" s="361"/>
      <c r="EG241" s="361"/>
      <c r="EH241" s="361"/>
      <c r="EI241" s="361"/>
      <c r="EJ241" s="361"/>
      <c r="EK241" s="361"/>
      <c r="EL241" s="361"/>
      <c r="EM241" s="361"/>
      <c r="EN241" s="361"/>
      <c r="EO241" s="361"/>
      <c r="EP241" s="361"/>
      <c r="EQ241" s="361"/>
    </row>
    <row r="242" spans="1:147" x14ac:dyDescent="0.35">
      <c r="A242" s="235" t="s">
        <v>1260</v>
      </c>
      <c r="B242" s="6" t="s">
        <v>1243</v>
      </c>
      <c r="C242" s="6" t="s">
        <v>788</v>
      </c>
      <c r="D242" s="6" t="s">
        <v>1247</v>
      </c>
      <c r="E242" s="6" t="s">
        <v>1248</v>
      </c>
      <c r="F242" s="6" t="s">
        <v>455</v>
      </c>
      <c r="G242" s="48" t="s">
        <v>1261</v>
      </c>
      <c r="H242" s="236" t="s">
        <v>981</v>
      </c>
      <c r="I242" s="102">
        <v>1400</v>
      </c>
      <c r="J242" s="102">
        <f>(K242+I242)/2</f>
        <v>1395</v>
      </c>
      <c r="K242" s="102">
        <v>1390</v>
      </c>
      <c r="L242" s="102">
        <f t="shared" si="246"/>
        <v>1362.5</v>
      </c>
      <c r="M242" s="102">
        <f t="shared" si="247"/>
        <v>1335</v>
      </c>
      <c r="N242" s="102">
        <f t="shared" si="248"/>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7">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52"/>
        <v>0</v>
      </c>
      <c r="BV242" s="28"/>
      <c r="BW242" s="28"/>
      <c r="BX242" s="28"/>
      <c r="BY242" s="28"/>
      <c r="BZ242" s="28"/>
      <c r="CA242" s="28"/>
      <c r="CB242" s="99">
        <v>0</v>
      </c>
      <c r="CC242" s="99">
        <f t="shared" si="249"/>
        <v>15</v>
      </c>
      <c r="CD242" s="99">
        <v>30</v>
      </c>
      <c r="CE242" s="99">
        <f t="shared" si="253"/>
        <v>30</v>
      </c>
      <c r="CF242" s="99">
        <f t="shared" si="254"/>
        <v>30</v>
      </c>
      <c r="CG242" s="99">
        <f t="shared" si="255"/>
        <v>30</v>
      </c>
      <c r="CH242" s="99">
        <v>30</v>
      </c>
      <c r="CI242" s="176"/>
      <c r="CJ242" s="176"/>
      <c r="CK242" s="176"/>
      <c r="CL242" s="176"/>
      <c r="CM242" s="176"/>
      <c r="CN242" s="176"/>
      <c r="CO242" s="176"/>
      <c r="CP242" s="177"/>
      <c r="CQ242" s="177"/>
      <c r="CR242" s="177"/>
      <c r="CS242" s="177"/>
      <c r="CT242" s="177"/>
      <c r="CU242" s="177"/>
      <c r="CV242" s="177"/>
      <c r="CW242" s="168"/>
      <c r="CX242" s="169"/>
      <c r="CY242" s="169"/>
      <c r="CZ242" s="169"/>
      <c r="DA242" s="169"/>
      <c r="DB242" s="169"/>
      <c r="DC242" s="169"/>
      <c r="DD242" s="173"/>
      <c r="DE242" s="173"/>
      <c r="DF242" s="173"/>
      <c r="DG242" s="173"/>
      <c r="DH242" s="173"/>
      <c r="DI242" s="173"/>
      <c r="DJ242" s="173"/>
      <c r="DK242" s="80" t="s">
        <v>415</v>
      </c>
      <c r="DL242" s="129"/>
      <c r="DM242" s="129"/>
      <c r="DN242" s="129"/>
      <c r="DO242" s="129"/>
      <c r="DP242" s="129"/>
      <c r="DQ242" s="129"/>
      <c r="DR242" s="129"/>
      <c r="DS242" s="219"/>
      <c r="DT242" s="361"/>
      <c r="DU242" s="361"/>
      <c r="DV242" s="361"/>
      <c r="DW242" s="361"/>
      <c r="DX242" s="361"/>
      <c r="DY242" s="361"/>
      <c r="DZ242" s="361"/>
      <c r="EA242" s="361"/>
      <c r="EB242" s="361"/>
      <c r="EC242" s="361"/>
      <c r="ED242" s="361"/>
      <c r="EE242" s="361"/>
      <c r="EF242" s="361"/>
      <c r="EG242" s="361"/>
      <c r="EH242" s="361"/>
      <c r="EI242" s="361"/>
      <c r="EJ242" s="361"/>
      <c r="EK242" s="361"/>
      <c r="EL242" s="361"/>
      <c r="EM242" s="361"/>
      <c r="EN242" s="361"/>
      <c r="EO242" s="361"/>
      <c r="EP242" s="361"/>
      <c r="EQ242" s="361"/>
    </row>
    <row r="243" spans="1:147" x14ac:dyDescent="0.35">
      <c r="A243" s="237" t="s">
        <v>1262</v>
      </c>
      <c r="B243" s="5" t="s">
        <v>1243</v>
      </c>
      <c r="C243" s="5" t="s">
        <v>788</v>
      </c>
      <c r="D243" s="5" t="s">
        <v>1247</v>
      </c>
      <c r="E243" s="5" t="s">
        <v>1248</v>
      </c>
      <c r="F243" s="5" t="s">
        <v>455</v>
      </c>
      <c r="G243" s="47" t="s">
        <v>1263</v>
      </c>
      <c r="H243" s="238" t="s">
        <v>981</v>
      </c>
      <c r="I243" s="101">
        <v>899.15</v>
      </c>
      <c r="J243" s="101">
        <v>897.97</v>
      </c>
      <c r="K243" s="101">
        <v>896.78</v>
      </c>
      <c r="L243" s="101">
        <f t="shared" si="246"/>
        <v>895.59749999999997</v>
      </c>
      <c r="M243" s="101">
        <f t="shared" si="247"/>
        <v>894.41499999999996</v>
      </c>
      <c r="N243" s="101">
        <f t="shared" si="248"/>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7">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52"/>
        <v>0</v>
      </c>
      <c r="BV243" s="27"/>
      <c r="BW243" s="27"/>
      <c r="BX243" s="27"/>
      <c r="BY243" s="27"/>
      <c r="BZ243" s="27"/>
      <c r="CA243" s="27"/>
      <c r="CB243" s="97">
        <v>0.84</v>
      </c>
      <c r="CC243" s="97">
        <f t="shared" si="249"/>
        <v>2.92</v>
      </c>
      <c r="CD243" s="97">
        <v>5</v>
      </c>
      <c r="CE243" s="97">
        <f t="shared" si="253"/>
        <v>5</v>
      </c>
      <c r="CF243" s="97">
        <f t="shared" si="254"/>
        <v>5</v>
      </c>
      <c r="CG243" s="97">
        <f t="shared" si="255"/>
        <v>5</v>
      </c>
      <c r="CH243" s="97">
        <v>5</v>
      </c>
      <c r="CI243" s="174"/>
      <c r="CJ243" s="174"/>
      <c r="CK243" s="174"/>
      <c r="CL243" s="174"/>
      <c r="CM243" s="174"/>
      <c r="CN243" s="174"/>
      <c r="CO243" s="174"/>
      <c r="CP243" s="175"/>
      <c r="CQ243" s="175"/>
      <c r="CR243" s="175"/>
      <c r="CS243" s="175"/>
      <c r="CT243" s="175"/>
      <c r="CU243" s="175"/>
      <c r="CV243" s="175"/>
      <c r="CW243" s="166"/>
      <c r="CX243" s="167"/>
      <c r="CY243" s="167"/>
      <c r="CZ243" s="167"/>
      <c r="DA243" s="167"/>
      <c r="DB243" s="167"/>
      <c r="DC243" s="167"/>
      <c r="DD243" s="172"/>
      <c r="DE243" s="172"/>
      <c r="DF243" s="172"/>
      <c r="DG243" s="172"/>
      <c r="DH243" s="172"/>
      <c r="DI243" s="172"/>
      <c r="DJ243" s="172"/>
      <c r="DK243" s="79" t="s">
        <v>415</v>
      </c>
      <c r="DL243" s="128"/>
      <c r="DM243" s="128"/>
      <c r="DN243" s="128"/>
      <c r="DO243" s="128"/>
      <c r="DP243" s="128"/>
      <c r="DQ243" s="128"/>
      <c r="DR243" s="128"/>
      <c r="DS243" s="219"/>
      <c r="DT243" s="361"/>
      <c r="DU243" s="361"/>
      <c r="DV243" s="361"/>
      <c r="DW243" s="361"/>
      <c r="DX243" s="361"/>
      <c r="DY243" s="361"/>
      <c r="DZ243" s="361"/>
      <c r="EA243" s="361"/>
      <c r="EB243" s="361"/>
      <c r="EC243" s="361"/>
      <c r="ED243" s="361"/>
      <c r="EE243" s="361"/>
      <c r="EF243" s="361"/>
      <c r="EG243" s="361"/>
      <c r="EH243" s="361"/>
      <c r="EI243" s="361"/>
      <c r="EJ243" s="361"/>
      <c r="EK243" s="361"/>
      <c r="EL243" s="361"/>
      <c r="EM243" s="361"/>
      <c r="EN243" s="361"/>
      <c r="EO243" s="361"/>
      <c r="EP243" s="361"/>
      <c r="EQ243" s="361"/>
    </row>
    <row r="244" spans="1:147" x14ac:dyDescent="0.35">
      <c r="A244" s="235" t="s">
        <v>1264</v>
      </c>
      <c r="B244" s="6" t="s">
        <v>1243</v>
      </c>
      <c r="C244" s="6" t="s">
        <v>788</v>
      </c>
      <c r="D244" s="6" t="s">
        <v>1247</v>
      </c>
      <c r="E244" s="6" t="s">
        <v>1248</v>
      </c>
      <c r="F244" s="6" t="s">
        <v>455</v>
      </c>
      <c r="G244" s="48" t="s">
        <v>1265</v>
      </c>
      <c r="H244" s="236" t="s">
        <v>981</v>
      </c>
      <c r="I244" s="102">
        <v>561.97</v>
      </c>
      <c r="J244" s="102">
        <v>561.23</v>
      </c>
      <c r="K244" s="102">
        <v>560.49</v>
      </c>
      <c r="L244" s="101">
        <f t="shared" si="246"/>
        <v>559.75</v>
      </c>
      <c r="M244" s="101">
        <f t="shared" si="247"/>
        <v>559.01</v>
      </c>
      <c r="N244" s="101">
        <f t="shared" si="248"/>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7">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52"/>
        <v>0</v>
      </c>
      <c r="BV244" s="28"/>
      <c r="BW244" s="28"/>
      <c r="BX244" s="28"/>
      <c r="BY244" s="28"/>
      <c r="BZ244" s="28"/>
      <c r="CA244" s="28"/>
      <c r="CB244" s="99"/>
      <c r="CC244" s="99">
        <f t="shared" si="249"/>
        <v>1</v>
      </c>
      <c r="CD244" s="99">
        <v>2</v>
      </c>
      <c r="CE244" s="99">
        <f t="shared" si="253"/>
        <v>2</v>
      </c>
      <c r="CF244" s="99">
        <f t="shared" si="254"/>
        <v>2</v>
      </c>
      <c r="CG244" s="99">
        <f t="shared" si="255"/>
        <v>2</v>
      </c>
      <c r="CH244" s="99">
        <v>2</v>
      </c>
      <c r="CI244" s="176"/>
      <c r="CJ244" s="176"/>
      <c r="CK244" s="176"/>
      <c r="CL244" s="176"/>
      <c r="CM244" s="176"/>
      <c r="CN244" s="176"/>
      <c r="CO244" s="176"/>
      <c r="CP244" s="177"/>
      <c r="CQ244" s="177"/>
      <c r="CR244" s="177"/>
      <c r="CS244" s="177"/>
      <c r="CT244" s="177"/>
      <c r="CU244" s="177"/>
      <c r="CV244" s="177"/>
      <c r="CW244" s="168"/>
      <c r="CX244" s="169"/>
      <c r="CY244" s="169"/>
      <c r="CZ244" s="169"/>
      <c r="DA244" s="169"/>
      <c r="DB244" s="169"/>
      <c r="DC244" s="169"/>
      <c r="DD244" s="173"/>
      <c r="DE244" s="173"/>
      <c r="DF244" s="173"/>
      <c r="DG244" s="173"/>
      <c r="DH244" s="173"/>
      <c r="DI244" s="173"/>
      <c r="DJ244" s="173"/>
      <c r="DK244" s="80" t="s">
        <v>415</v>
      </c>
      <c r="DL244" s="129"/>
      <c r="DM244" s="129"/>
      <c r="DN244" s="129"/>
      <c r="DO244" s="129"/>
      <c r="DP244" s="129"/>
      <c r="DQ244" s="129"/>
      <c r="DR244" s="129"/>
      <c r="DS244" s="219"/>
      <c r="DT244" s="361"/>
      <c r="DU244" s="361"/>
      <c r="DV244" s="361"/>
      <c r="DW244" s="361"/>
      <c r="DX244" s="361"/>
      <c r="DY244" s="361"/>
      <c r="DZ244" s="361"/>
      <c r="EA244" s="361"/>
      <c r="EB244" s="361"/>
      <c r="EC244" s="361"/>
      <c r="ED244" s="361"/>
      <c r="EE244" s="361"/>
      <c r="EF244" s="361"/>
      <c r="EG244" s="361"/>
      <c r="EH244" s="361"/>
      <c r="EI244" s="361"/>
      <c r="EJ244" s="361"/>
      <c r="EK244" s="361"/>
      <c r="EL244" s="361"/>
      <c r="EM244" s="361"/>
      <c r="EN244" s="361"/>
      <c r="EO244" s="361"/>
      <c r="EP244" s="361"/>
      <c r="EQ244" s="361"/>
    </row>
    <row r="245" spans="1:147" x14ac:dyDescent="0.35">
      <c r="A245" s="237" t="s">
        <v>1266</v>
      </c>
      <c r="B245" s="5" t="s">
        <v>1243</v>
      </c>
      <c r="C245" s="5" t="s">
        <v>788</v>
      </c>
      <c r="D245" s="5" t="s">
        <v>1247</v>
      </c>
      <c r="E245" s="5" t="s">
        <v>1248</v>
      </c>
      <c r="F245" s="5" t="s">
        <v>455</v>
      </c>
      <c r="G245" s="47" t="s">
        <v>1267</v>
      </c>
      <c r="H245" s="238" t="s">
        <v>981</v>
      </c>
      <c r="I245" s="101">
        <v>2200</v>
      </c>
      <c r="J245" s="101">
        <v>2200</v>
      </c>
      <c r="K245" s="101">
        <v>2000</v>
      </c>
      <c r="L245" s="101">
        <f t="shared" si="246"/>
        <v>1800</v>
      </c>
      <c r="M245" s="101">
        <f t="shared" si="247"/>
        <v>1600</v>
      </c>
      <c r="N245" s="101">
        <f t="shared" si="248"/>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7">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52"/>
        <v>0</v>
      </c>
      <c r="BV245" s="27"/>
      <c r="BW245" s="27"/>
      <c r="BX245" s="27"/>
      <c r="BY245" s="27"/>
      <c r="BZ245" s="27"/>
      <c r="CA245" s="27"/>
      <c r="CB245" s="97"/>
      <c r="CC245" s="97"/>
      <c r="CD245" s="97">
        <v>1</v>
      </c>
      <c r="CE245" s="97">
        <f t="shared" si="253"/>
        <v>3.25</v>
      </c>
      <c r="CF245" s="97">
        <f t="shared" si="254"/>
        <v>5.5</v>
      </c>
      <c r="CG245" s="97">
        <f t="shared" si="255"/>
        <v>7.75</v>
      </c>
      <c r="CH245" s="97">
        <v>10</v>
      </c>
      <c r="CI245" s="174"/>
      <c r="CJ245" s="174"/>
      <c r="CK245" s="174"/>
      <c r="CL245" s="174"/>
      <c r="CM245" s="174"/>
      <c r="CN245" s="174"/>
      <c r="CO245" s="174"/>
      <c r="CP245" s="175"/>
      <c r="CQ245" s="175"/>
      <c r="CR245" s="175"/>
      <c r="CS245" s="175"/>
      <c r="CT245" s="175"/>
      <c r="CU245" s="175"/>
      <c r="CV245" s="175"/>
      <c r="CW245" s="166"/>
      <c r="CX245" s="167"/>
      <c r="CY245" s="167"/>
      <c r="CZ245" s="167"/>
      <c r="DA245" s="167"/>
      <c r="DB245" s="167"/>
      <c r="DC245" s="167"/>
      <c r="DD245" s="172"/>
      <c r="DE245" s="172"/>
      <c r="DF245" s="172"/>
      <c r="DG245" s="172"/>
      <c r="DH245" s="172"/>
      <c r="DI245" s="172"/>
      <c r="DJ245" s="172"/>
      <c r="DK245" s="79" t="s">
        <v>1268</v>
      </c>
      <c r="DL245" s="128"/>
      <c r="DM245" s="128"/>
      <c r="DN245" s="128"/>
      <c r="DO245" s="128"/>
      <c r="DP245" s="128"/>
      <c r="DQ245" s="128"/>
      <c r="DR245" s="128"/>
      <c r="DS245" s="219"/>
      <c r="DT245" s="361"/>
      <c r="DU245" s="361"/>
      <c r="DV245" s="361"/>
      <c r="DW245" s="361"/>
      <c r="DX245" s="361"/>
      <c r="DY245" s="361"/>
      <c r="DZ245" s="361"/>
      <c r="EA245" s="361"/>
      <c r="EB245" s="361"/>
      <c r="EC245" s="361"/>
      <c r="ED245" s="361"/>
      <c r="EE245" s="361"/>
      <c r="EF245" s="361"/>
      <c r="EG245" s="361"/>
      <c r="EH245" s="361"/>
      <c r="EI245" s="361"/>
      <c r="EJ245" s="361"/>
      <c r="EK245" s="361"/>
      <c r="EL245" s="361"/>
      <c r="EM245" s="361"/>
      <c r="EN245" s="361"/>
      <c r="EO245" s="361"/>
      <c r="EP245" s="361"/>
      <c r="EQ245" s="361"/>
    </row>
    <row r="246" spans="1:147" x14ac:dyDescent="0.35">
      <c r="A246" s="235" t="s">
        <v>1269</v>
      </c>
      <c r="B246" s="5" t="s">
        <v>1243</v>
      </c>
      <c r="C246" s="5" t="s">
        <v>788</v>
      </c>
      <c r="D246" s="5" t="s">
        <v>1247</v>
      </c>
      <c r="E246" s="5" t="s">
        <v>1248</v>
      </c>
      <c r="F246" s="5" t="s">
        <v>455</v>
      </c>
      <c r="G246" s="47" t="s">
        <v>1270</v>
      </c>
      <c r="H246" s="238" t="s">
        <v>981</v>
      </c>
      <c r="I246" s="101">
        <v>2200</v>
      </c>
      <c r="J246" s="101">
        <v>2200</v>
      </c>
      <c r="K246" s="101">
        <v>700</v>
      </c>
      <c r="L246" s="101">
        <f t="shared" si="246"/>
        <v>645</v>
      </c>
      <c r="M246" s="101">
        <f t="shared" si="247"/>
        <v>590</v>
      </c>
      <c r="N246" s="101">
        <f t="shared" si="248"/>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7">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6">IF(BL246=1,BN246,0)</f>
        <v>0</v>
      </c>
      <c r="BV246" s="27"/>
      <c r="BW246" s="27"/>
      <c r="BX246" s="27"/>
      <c r="BY246" s="27"/>
      <c r="BZ246" s="27"/>
      <c r="CA246" s="27"/>
      <c r="CB246" s="97"/>
      <c r="CC246" s="97"/>
      <c r="CD246" s="97">
        <v>1</v>
      </c>
      <c r="CE246" s="97">
        <f t="shared" ref="CE246" si="257">ROUND((CD246+CF246)/2,2)</f>
        <v>8.25</v>
      </c>
      <c r="CF246" s="97">
        <f t="shared" ref="CF246" si="258">ROUND((CD246+CH246)/2,2)</f>
        <v>15.5</v>
      </c>
      <c r="CG246" s="97">
        <f t="shared" ref="CG246" si="259">ROUND((CF246+CH246)/2,2)</f>
        <v>22.75</v>
      </c>
      <c r="CH246" s="97">
        <v>30</v>
      </c>
      <c r="CI246" s="174"/>
      <c r="CJ246" s="174"/>
      <c r="CK246" s="174"/>
      <c r="CL246" s="174"/>
      <c r="CM246" s="174"/>
      <c r="CN246" s="174"/>
      <c r="CO246" s="174"/>
      <c r="CP246" s="175"/>
      <c r="CQ246" s="175"/>
      <c r="CR246" s="175"/>
      <c r="CS246" s="175"/>
      <c r="CT246" s="175"/>
      <c r="CU246" s="175"/>
      <c r="CV246" s="175"/>
      <c r="CW246" s="166"/>
      <c r="CX246" s="167"/>
      <c r="CY246" s="167"/>
      <c r="CZ246" s="167"/>
      <c r="DA246" s="167"/>
      <c r="DB246" s="167"/>
      <c r="DC246" s="167"/>
      <c r="DD246" s="172"/>
      <c r="DE246" s="172"/>
      <c r="DF246" s="172"/>
      <c r="DG246" s="172"/>
      <c r="DH246" s="172"/>
      <c r="DI246" s="172"/>
      <c r="DJ246" s="172"/>
      <c r="DK246" s="79" t="s">
        <v>1268</v>
      </c>
      <c r="DL246" s="128"/>
      <c r="DM246" s="128"/>
      <c r="DN246" s="128"/>
      <c r="DO246" s="128"/>
      <c r="DP246" s="128"/>
      <c r="DQ246" s="128"/>
      <c r="DR246" s="128"/>
      <c r="DS246" s="219"/>
      <c r="DT246" s="361"/>
      <c r="DU246" s="361"/>
      <c r="DV246" s="361"/>
      <c r="DW246" s="361"/>
      <c r="DX246" s="361"/>
      <c r="DY246" s="361"/>
      <c r="DZ246" s="361"/>
      <c r="EA246" s="361"/>
      <c r="EB246" s="361"/>
      <c r="EC246" s="361"/>
      <c r="ED246" s="361"/>
      <c r="EE246" s="361"/>
      <c r="EF246" s="361"/>
      <c r="EG246" s="361"/>
      <c r="EH246" s="361"/>
      <c r="EI246" s="361"/>
      <c r="EJ246" s="361"/>
      <c r="EK246" s="361"/>
      <c r="EL246" s="361"/>
      <c r="EM246" s="361"/>
      <c r="EN246" s="361"/>
      <c r="EO246" s="361"/>
      <c r="EP246" s="361"/>
      <c r="EQ246" s="361"/>
    </row>
    <row r="247" spans="1:147" x14ac:dyDescent="0.35">
      <c r="A247" s="237" t="s">
        <v>1271</v>
      </c>
      <c r="B247" s="6" t="s">
        <v>1243</v>
      </c>
      <c r="C247" s="6" t="s">
        <v>788</v>
      </c>
      <c r="D247" s="6" t="s">
        <v>1247</v>
      </c>
      <c r="E247" s="6" t="s">
        <v>1248</v>
      </c>
      <c r="F247" s="6" t="s">
        <v>455</v>
      </c>
      <c r="G247" s="48" t="s">
        <v>1272</v>
      </c>
      <c r="H247" s="236"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7">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52"/>
        <v>0</v>
      </c>
      <c r="BV247" s="99">
        <v>0.497</v>
      </c>
      <c r="BW247" s="99">
        <v>0.497</v>
      </c>
      <c r="BX247" s="28"/>
      <c r="BY247" s="28"/>
      <c r="BZ247" s="28"/>
      <c r="CA247" s="28"/>
      <c r="CB247" s="99">
        <v>0.497</v>
      </c>
      <c r="CC247" s="99">
        <v>0.497</v>
      </c>
      <c r="CD247" s="99">
        <v>0.497</v>
      </c>
      <c r="CE247" s="99">
        <v>0.497</v>
      </c>
      <c r="CF247" s="99">
        <v>0.497</v>
      </c>
      <c r="CG247" s="245">
        <v>0</v>
      </c>
      <c r="CH247" s="245">
        <v>0</v>
      </c>
      <c r="CI247" s="176"/>
      <c r="CJ247" s="176"/>
      <c r="CK247" s="176"/>
      <c r="CL247" s="176"/>
      <c r="CM247" s="176"/>
      <c r="CN247" s="176"/>
      <c r="CO247" s="176"/>
      <c r="CP247" s="177"/>
      <c r="CQ247" s="177"/>
      <c r="CR247" s="177"/>
      <c r="CS247" s="177"/>
      <c r="CT247" s="177"/>
      <c r="CU247" s="177"/>
      <c r="CV247" s="177"/>
      <c r="CW247" s="168"/>
      <c r="CX247" s="169"/>
      <c r="CY247" s="169"/>
      <c r="CZ247" s="169"/>
      <c r="DA247" s="169"/>
      <c r="DB247" s="169"/>
      <c r="DC247" s="169"/>
      <c r="DD247" s="173"/>
      <c r="DE247" s="173"/>
      <c r="DF247" s="173"/>
      <c r="DG247" s="173"/>
      <c r="DH247" s="173"/>
      <c r="DI247" s="173"/>
      <c r="DJ247" s="173"/>
      <c r="DK247" s="80" t="s">
        <v>1273</v>
      </c>
      <c r="DL247" s="129"/>
      <c r="DM247" s="129"/>
      <c r="DN247" s="129"/>
      <c r="DO247" s="129"/>
      <c r="DP247" s="129"/>
      <c r="DQ247" s="129"/>
      <c r="DR247" s="129"/>
      <c r="DS247" s="219"/>
      <c r="DT247" s="361"/>
      <c r="DU247" s="361"/>
      <c r="DV247" s="361"/>
      <c r="DW247" s="361"/>
      <c r="DX247" s="361"/>
      <c r="DY247" s="361"/>
      <c r="DZ247" s="361"/>
      <c r="EA247" s="361"/>
      <c r="EB247" s="361"/>
      <c r="EC247" s="361"/>
      <c r="ED247" s="361"/>
      <c r="EE247" s="361"/>
      <c r="EF247" s="361"/>
      <c r="EG247" s="361"/>
      <c r="EH247" s="361"/>
      <c r="EI247" s="361"/>
      <c r="EJ247" s="361"/>
      <c r="EK247" s="361"/>
      <c r="EL247" s="361"/>
      <c r="EM247" s="361"/>
      <c r="EN247" s="361"/>
      <c r="EO247" s="361"/>
      <c r="EP247" s="361"/>
      <c r="EQ247" s="361"/>
    </row>
    <row r="248" spans="1:147" x14ac:dyDescent="0.35">
      <c r="A248" s="235" t="s">
        <v>1274</v>
      </c>
      <c r="B248" s="5" t="s">
        <v>1243</v>
      </c>
      <c r="C248" s="5" t="s">
        <v>788</v>
      </c>
      <c r="D248" s="5" t="s">
        <v>1247</v>
      </c>
      <c r="E248" s="5" t="s">
        <v>1248</v>
      </c>
      <c r="F248" s="5" t="s">
        <v>455</v>
      </c>
      <c r="G248" s="47" t="s">
        <v>1275</v>
      </c>
      <c r="H248" s="238"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7">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4"/>
      <c r="CJ248" s="174"/>
      <c r="CK248" s="174"/>
      <c r="CL248" s="174"/>
      <c r="CM248" s="174"/>
      <c r="CN248" s="174"/>
      <c r="CO248" s="174"/>
      <c r="CP248" s="175"/>
      <c r="CQ248" s="175"/>
      <c r="CR248" s="175"/>
      <c r="CS248" s="175"/>
      <c r="CT248" s="175"/>
      <c r="CU248" s="175"/>
      <c r="CV248" s="175"/>
      <c r="CW248" s="166"/>
      <c r="CX248" s="167"/>
      <c r="CY248" s="167"/>
      <c r="CZ248" s="167"/>
      <c r="DA248" s="167"/>
      <c r="DB248" s="167"/>
      <c r="DC248" s="167"/>
      <c r="DD248" s="172"/>
      <c r="DE248" s="172"/>
      <c r="DF248" s="172"/>
      <c r="DG248" s="172"/>
      <c r="DH248" s="172"/>
      <c r="DI248" s="172"/>
      <c r="DJ248" s="172"/>
      <c r="DK248" s="79" t="s">
        <v>1273</v>
      </c>
      <c r="DL248" s="128"/>
      <c r="DM248" s="128"/>
      <c r="DN248" s="128"/>
      <c r="DO248" s="128"/>
      <c r="DP248" s="128"/>
      <c r="DQ248" s="128"/>
      <c r="DR248" s="128"/>
      <c r="DS248" s="219"/>
      <c r="DT248" s="361"/>
      <c r="DU248" s="361"/>
      <c r="DV248" s="361"/>
      <c r="DW248" s="361"/>
      <c r="DX248" s="361"/>
      <c r="DY248" s="361"/>
      <c r="DZ248" s="361"/>
      <c r="EA248" s="361"/>
      <c r="EB248" s="361"/>
      <c r="EC248" s="361"/>
      <c r="ED248" s="361"/>
      <c r="EE248" s="361"/>
      <c r="EF248" s="361"/>
      <c r="EG248" s="361"/>
      <c r="EH248" s="361"/>
      <c r="EI248" s="361"/>
      <c r="EJ248" s="361"/>
      <c r="EK248" s="361"/>
      <c r="EL248" s="361"/>
      <c r="EM248" s="361"/>
      <c r="EN248" s="361"/>
      <c r="EO248" s="361"/>
      <c r="EP248" s="361"/>
      <c r="EQ248" s="361"/>
    </row>
    <row r="249" spans="1:147" x14ac:dyDescent="0.35">
      <c r="A249" s="239" t="s">
        <v>1276</v>
      </c>
      <c r="B249" s="5" t="s">
        <v>1243</v>
      </c>
      <c r="C249" s="5" t="s">
        <v>788</v>
      </c>
      <c r="D249" s="5" t="s">
        <v>1247</v>
      </c>
      <c r="E249" s="5" t="s">
        <v>1248</v>
      </c>
      <c r="F249" s="5" t="s">
        <v>455</v>
      </c>
      <c r="G249" s="47" t="s">
        <v>1277</v>
      </c>
      <c r="H249" s="238"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7">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52"/>
        <v>0</v>
      </c>
      <c r="BV249" s="27"/>
      <c r="BW249" s="27"/>
      <c r="BX249" s="27"/>
      <c r="BY249" s="27"/>
      <c r="BZ249" s="27"/>
      <c r="CA249" s="27"/>
      <c r="CB249" s="245"/>
      <c r="CC249" s="245"/>
      <c r="CD249" s="245"/>
      <c r="CE249" s="245"/>
      <c r="CF249" s="245">
        <v>0.45</v>
      </c>
      <c r="CG249" s="245">
        <v>0.9</v>
      </c>
      <c r="CH249" s="245">
        <v>2</v>
      </c>
      <c r="CI249" s="174"/>
      <c r="CJ249" s="174"/>
      <c r="CK249" s="174"/>
      <c r="CL249" s="174"/>
      <c r="CM249" s="174"/>
      <c r="CN249" s="174"/>
      <c r="CO249" s="174"/>
      <c r="CP249" s="175"/>
      <c r="CQ249" s="175"/>
      <c r="CR249" s="175"/>
      <c r="CS249" s="175"/>
      <c r="CT249" s="175"/>
      <c r="CU249" s="175"/>
      <c r="CV249" s="175"/>
      <c r="CW249" s="166"/>
      <c r="CX249" s="167"/>
      <c r="CY249" s="167"/>
      <c r="CZ249" s="167"/>
      <c r="DA249" s="167"/>
      <c r="DB249" s="167"/>
      <c r="DC249" s="167"/>
      <c r="DD249" s="172"/>
      <c r="DE249" s="172"/>
      <c r="DF249" s="172"/>
      <c r="DG249" s="172"/>
      <c r="DH249" s="172"/>
      <c r="DI249" s="172"/>
      <c r="DJ249" s="172"/>
      <c r="DK249" s="79" t="s">
        <v>1278</v>
      </c>
      <c r="DL249" s="128"/>
      <c r="DM249" s="128"/>
      <c r="DN249" s="128"/>
      <c r="DO249" s="128"/>
      <c r="DP249" s="128"/>
      <c r="DQ249" s="128"/>
      <c r="DR249" s="128"/>
      <c r="DS249" s="219"/>
      <c r="DT249" s="361"/>
      <c r="DU249" s="361"/>
      <c r="DV249" s="361"/>
      <c r="DW249" s="361"/>
      <c r="DX249" s="361"/>
      <c r="DY249" s="361"/>
      <c r="DZ249" s="361"/>
      <c r="EA249" s="361"/>
      <c r="EB249" s="361"/>
      <c r="EC249" s="361"/>
      <c r="ED249" s="361"/>
      <c r="EE249" s="361"/>
      <c r="EF249" s="361"/>
      <c r="EG249" s="361"/>
      <c r="EH249" s="361"/>
      <c r="EI249" s="361"/>
      <c r="EJ249" s="361"/>
      <c r="EK249" s="361"/>
      <c r="EL249" s="361"/>
      <c r="EM249" s="361"/>
      <c r="EN249" s="361"/>
      <c r="EO249" s="361"/>
      <c r="EP249" s="361"/>
      <c r="EQ249" s="361"/>
    </row>
    <row r="250" spans="1:147" x14ac:dyDescent="0.35">
      <c r="A250" s="235" t="s">
        <v>1279</v>
      </c>
      <c r="B250" s="6" t="s">
        <v>1243</v>
      </c>
      <c r="C250" s="6" t="s">
        <v>788</v>
      </c>
      <c r="D250" s="6" t="s">
        <v>1247</v>
      </c>
      <c r="E250" s="6" t="s">
        <v>1248</v>
      </c>
      <c r="F250" s="6" t="s">
        <v>455</v>
      </c>
      <c r="G250" s="48" t="s">
        <v>1280</v>
      </c>
      <c r="H250" s="236" t="s">
        <v>981</v>
      </c>
      <c r="I250" s="102">
        <v>2657.36</v>
      </c>
      <c r="J250" s="102">
        <f>(K250+I250)/2</f>
        <v>2278.6800000000003</v>
      </c>
      <c r="K250" s="102">
        <v>1900</v>
      </c>
      <c r="L250" s="102">
        <f t="shared" ref="L250:L254" si="260">(M250+K250)/2</f>
        <v>1787.5</v>
      </c>
      <c r="M250" s="102">
        <f t="shared" ref="M250:M254" si="261">(K250+O250)/2</f>
        <v>1675</v>
      </c>
      <c r="N250" s="102">
        <f t="shared" ref="N250:N254" si="262">(O250+M250)/2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7">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52"/>
        <v>0</v>
      </c>
      <c r="BV250" s="28"/>
      <c r="BW250" s="28"/>
      <c r="BX250" s="28"/>
      <c r="BY250" s="28"/>
      <c r="BZ250" s="28"/>
      <c r="CA250" s="28"/>
      <c r="CB250" s="99">
        <v>0.05</v>
      </c>
      <c r="CC250" s="99">
        <f t="shared" ref="CC250" si="263">ROUND((CB250+CD250)/2,2)</f>
        <v>2.5299999999999998</v>
      </c>
      <c r="CD250" s="99">
        <v>5</v>
      </c>
      <c r="CE250" s="99">
        <f t="shared" si="253"/>
        <v>5</v>
      </c>
      <c r="CF250" s="99">
        <f t="shared" si="254"/>
        <v>5</v>
      </c>
      <c r="CG250" s="99">
        <f t="shared" si="255"/>
        <v>5</v>
      </c>
      <c r="CH250" s="99">
        <v>5</v>
      </c>
      <c r="CI250" s="176"/>
      <c r="CJ250" s="176"/>
      <c r="CK250" s="176"/>
      <c r="CL250" s="176"/>
      <c r="CM250" s="176"/>
      <c r="CN250" s="176"/>
      <c r="CO250" s="176"/>
      <c r="CP250" s="177"/>
      <c r="CQ250" s="177"/>
      <c r="CR250" s="177"/>
      <c r="CS250" s="177"/>
      <c r="CT250" s="177"/>
      <c r="CU250" s="177"/>
      <c r="CV250" s="177"/>
      <c r="CW250" s="168"/>
      <c r="CX250" s="169"/>
      <c r="CY250" s="169"/>
      <c r="CZ250" s="169"/>
      <c r="DA250" s="169"/>
      <c r="DB250" s="169"/>
      <c r="DC250" s="169"/>
      <c r="DD250" s="173"/>
      <c r="DE250" s="173"/>
      <c r="DF250" s="173"/>
      <c r="DG250" s="173"/>
      <c r="DH250" s="173"/>
      <c r="DI250" s="173"/>
      <c r="DJ250" s="173"/>
      <c r="DK250" s="80" t="s">
        <v>415</v>
      </c>
      <c r="DL250" s="129"/>
      <c r="DM250" s="129"/>
      <c r="DN250" s="129"/>
      <c r="DO250" s="129"/>
      <c r="DP250" s="129"/>
      <c r="DQ250" s="129"/>
      <c r="DR250" s="129"/>
      <c r="DS250" s="219"/>
      <c r="DT250" s="361"/>
      <c r="DU250" s="361"/>
      <c r="DV250" s="361"/>
      <c r="DW250" s="361"/>
      <c r="DX250" s="361"/>
      <c r="DY250" s="361"/>
      <c r="DZ250" s="361"/>
      <c r="EA250" s="361"/>
      <c r="EB250" s="361"/>
      <c r="EC250" s="361"/>
      <c r="ED250" s="361"/>
      <c r="EE250" s="361"/>
      <c r="EF250" s="361"/>
      <c r="EG250" s="361"/>
      <c r="EH250" s="361"/>
      <c r="EI250" s="361"/>
      <c r="EJ250" s="361"/>
      <c r="EK250" s="361"/>
      <c r="EL250" s="361"/>
      <c r="EM250" s="361"/>
      <c r="EN250" s="361"/>
      <c r="EO250" s="361"/>
      <c r="EP250" s="361"/>
      <c r="EQ250" s="361"/>
    </row>
    <row r="251" spans="1:147" x14ac:dyDescent="0.35">
      <c r="A251" s="237" t="s">
        <v>1281</v>
      </c>
      <c r="B251" s="5" t="s">
        <v>1243</v>
      </c>
      <c r="C251" s="5" t="s">
        <v>788</v>
      </c>
      <c r="D251" s="5" t="s">
        <v>1247</v>
      </c>
      <c r="E251" s="5" t="s">
        <v>1248</v>
      </c>
      <c r="F251" s="5" t="s">
        <v>455</v>
      </c>
      <c r="G251" s="47" t="s">
        <v>1282</v>
      </c>
      <c r="H251" s="238" t="s">
        <v>981</v>
      </c>
      <c r="I251" s="101">
        <v>3179.59</v>
      </c>
      <c r="J251" s="101">
        <v>3056.2099999999996</v>
      </c>
      <c r="K251" s="101">
        <v>5380</v>
      </c>
      <c r="L251" s="101">
        <f t="shared" si="260"/>
        <v>4995</v>
      </c>
      <c r="M251" s="101">
        <f t="shared" si="261"/>
        <v>4610</v>
      </c>
      <c r="N251" s="101">
        <f t="shared" si="262"/>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7">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52"/>
        <v>0</v>
      </c>
      <c r="BV251" s="27"/>
      <c r="BW251" s="27"/>
      <c r="BX251" s="27"/>
      <c r="BY251" s="27"/>
      <c r="BZ251" s="27"/>
      <c r="CA251" s="27"/>
      <c r="CB251" s="97"/>
      <c r="CC251" s="97"/>
      <c r="CD251" s="97">
        <v>5</v>
      </c>
      <c r="CE251" s="97">
        <f t="shared" si="253"/>
        <v>5</v>
      </c>
      <c r="CF251" s="97">
        <f t="shared" si="254"/>
        <v>5</v>
      </c>
      <c r="CG251" s="97">
        <f t="shared" si="255"/>
        <v>5</v>
      </c>
      <c r="CH251" s="97">
        <v>5</v>
      </c>
      <c r="CI251" s="174"/>
      <c r="CJ251" s="174"/>
      <c r="CK251" s="174"/>
      <c r="CL251" s="174"/>
      <c r="CM251" s="174"/>
      <c r="CN251" s="174"/>
      <c r="CO251" s="174"/>
      <c r="CP251" s="175"/>
      <c r="CQ251" s="175"/>
      <c r="CR251" s="175"/>
      <c r="CS251" s="175"/>
      <c r="CT251" s="175"/>
      <c r="CU251" s="175"/>
      <c r="CV251" s="175"/>
      <c r="CW251" s="166"/>
      <c r="CX251" s="167"/>
      <c r="CY251" s="167"/>
      <c r="CZ251" s="167"/>
      <c r="DA251" s="167"/>
      <c r="DB251" s="167"/>
      <c r="DC251" s="167"/>
      <c r="DD251" s="172"/>
      <c r="DE251" s="172"/>
      <c r="DF251" s="172"/>
      <c r="DG251" s="172"/>
      <c r="DH251" s="172"/>
      <c r="DI251" s="172"/>
      <c r="DJ251" s="172"/>
      <c r="DK251" s="79" t="s">
        <v>415</v>
      </c>
      <c r="DL251" s="128"/>
      <c r="DM251" s="128"/>
      <c r="DN251" s="128"/>
      <c r="DO251" s="128"/>
      <c r="DP251" s="128"/>
      <c r="DQ251" s="128"/>
      <c r="DR251" s="128"/>
      <c r="DS251" s="219"/>
      <c r="DT251" s="361"/>
      <c r="DU251" s="361"/>
      <c r="DV251" s="361"/>
      <c r="DW251" s="361"/>
      <c r="DX251" s="361"/>
      <c r="DY251" s="361"/>
      <c r="DZ251" s="361"/>
      <c r="EA251" s="361"/>
      <c r="EB251" s="361"/>
      <c r="EC251" s="361"/>
      <c r="ED251" s="361"/>
      <c r="EE251" s="361"/>
      <c r="EF251" s="361"/>
      <c r="EG251" s="361"/>
      <c r="EH251" s="361"/>
      <c r="EI251" s="361"/>
      <c r="EJ251" s="361"/>
      <c r="EK251" s="361"/>
      <c r="EL251" s="361"/>
      <c r="EM251" s="361"/>
      <c r="EN251" s="361"/>
      <c r="EO251" s="361"/>
      <c r="EP251" s="361"/>
      <c r="EQ251" s="361"/>
    </row>
    <row r="252" spans="1:147" x14ac:dyDescent="0.35">
      <c r="A252" s="239" t="s">
        <v>1283</v>
      </c>
      <c r="B252" s="6" t="s">
        <v>1243</v>
      </c>
      <c r="C252" s="6" t="s">
        <v>788</v>
      </c>
      <c r="D252" s="6" t="s">
        <v>1247</v>
      </c>
      <c r="E252" s="6" t="s">
        <v>1248</v>
      </c>
      <c r="F252" s="6" t="s">
        <v>455</v>
      </c>
      <c r="G252" s="48" t="s">
        <v>1284</v>
      </c>
      <c r="H252" s="236" t="s">
        <v>981</v>
      </c>
      <c r="I252" s="102">
        <v>1260</v>
      </c>
      <c r="J252" s="102">
        <f>(K252+I252)/2</f>
        <v>1175</v>
      </c>
      <c r="K252" s="102">
        <v>1090</v>
      </c>
      <c r="L252" s="102">
        <f t="shared" si="260"/>
        <v>1062.5</v>
      </c>
      <c r="M252" s="102">
        <f t="shared" si="261"/>
        <v>1035</v>
      </c>
      <c r="N252" s="102">
        <f t="shared" si="262"/>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7">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52"/>
        <v>0</v>
      </c>
      <c r="BV252" s="28"/>
      <c r="BW252" s="28"/>
      <c r="BX252" s="28"/>
      <c r="BY252" s="28"/>
      <c r="BZ252" s="28"/>
      <c r="CA252" s="28"/>
      <c r="CB252" s="245">
        <v>3.1</v>
      </c>
      <c r="CC252" s="245">
        <f t="shared" ref="CC252:CC260" si="264">ROUND((CB252+CD252)/2,2)</f>
        <v>5.46</v>
      </c>
      <c r="CD252" s="245">
        <v>7.82</v>
      </c>
      <c r="CE252" s="245">
        <v>7.82</v>
      </c>
      <c r="CF252" s="245">
        <v>7.82</v>
      </c>
      <c r="CG252" s="245">
        <v>7.82</v>
      </c>
      <c r="CH252" s="245">
        <v>7.82</v>
      </c>
      <c r="CI252" s="176"/>
      <c r="CJ252" s="176"/>
      <c r="CK252" s="176"/>
      <c r="CL252" s="176"/>
      <c r="CM252" s="176"/>
      <c r="CN252" s="176"/>
      <c r="CO252" s="176"/>
      <c r="CP252" s="177"/>
      <c r="CQ252" s="177"/>
      <c r="CR252" s="177"/>
      <c r="CS252" s="177"/>
      <c r="CT252" s="177"/>
      <c r="CU252" s="177"/>
      <c r="CV252" s="177"/>
      <c r="CW252" s="168"/>
      <c r="CX252" s="169"/>
      <c r="CY252" s="169"/>
      <c r="CZ252" s="169"/>
      <c r="DA252" s="169"/>
      <c r="DB252" s="169"/>
      <c r="DC252" s="169"/>
      <c r="DD252" s="173"/>
      <c r="DE252" s="173"/>
      <c r="DF252" s="173"/>
      <c r="DG252" s="173"/>
      <c r="DH252" s="173"/>
      <c r="DI252" s="173"/>
      <c r="DJ252" s="173"/>
      <c r="DK252" s="80" t="s">
        <v>1251</v>
      </c>
      <c r="DL252" s="129"/>
      <c r="DM252" s="129"/>
      <c r="DN252" s="129"/>
      <c r="DO252" s="129"/>
      <c r="DP252" s="129"/>
      <c r="DQ252" s="129"/>
      <c r="DR252" s="129"/>
      <c r="DS252" s="219"/>
      <c r="DT252" s="361"/>
      <c r="DU252" s="361"/>
      <c r="DV252" s="361"/>
      <c r="DW252" s="361"/>
      <c r="DX252" s="361"/>
      <c r="DY252" s="361"/>
      <c r="DZ252" s="361"/>
      <c r="EA252" s="361"/>
      <c r="EB252" s="361"/>
      <c r="EC252" s="361"/>
      <c r="ED252" s="361"/>
      <c r="EE252" s="361"/>
      <c r="EF252" s="361"/>
      <c r="EG252" s="361"/>
      <c r="EH252" s="361"/>
      <c r="EI252" s="361"/>
      <c r="EJ252" s="361"/>
      <c r="EK252" s="361"/>
      <c r="EL252" s="361"/>
      <c r="EM252" s="361"/>
      <c r="EN252" s="361"/>
      <c r="EO252" s="361"/>
      <c r="EP252" s="361"/>
      <c r="EQ252" s="361"/>
    </row>
    <row r="253" spans="1:147" ht="15" thickBot="1" x14ac:dyDescent="0.4">
      <c r="A253" s="239" t="s">
        <v>1286</v>
      </c>
      <c r="B253" s="5" t="s">
        <v>1243</v>
      </c>
      <c r="C253" s="5" t="s">
        <v>788</v>
      </c>
      <c r="D253" s="5" t="s">
        <v>1247</v>
      </c>
      <c r="E253" s="5" t="s">
        <v>1248</v>
      </c>
      <c r="F253" s="5" t="s">
        <v>455</v>
      </c>
      <c r="G253" s="47" t="s">
        <v>1287</v>
      </c>
      <c r="H253" s="238" t="s">
        <v>981</v>
      </c>
      <c r="I253" s="101">
        <v>3000</v>
      </c>
      <c r="J253" s="101">
        <f>(K253+I253)/2</f>
        <v>2600</v>
      </c>
      <c r="K253" s="101">
        <v>2200</v>
      </c>
      <c r="L253" s="101">
        <f t="shared" si="260"/>
        <v>2150</v>
      </c>
      <c r="M253" s="101">
        <f t="shared" si="261"/>
        <v>2100</v>
      </c>
      <c r="N253" s="101">
        <f t="shared" si="262"/>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7">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52"/>
        <v>0</v>
      </c>
      <c r="BV253" s="27"/>
      <c r="BW253" s="27"/>
      <c r="BX253" s="27"/>
      <c r="BY253" s="27"/>
      <c r="BZ253" s="27"/>
      <c r="CA253" s="27"/>
      <c r="CB253" s="245">
        <v>1</v>
      </c>
      <c r="CC253" s="245">
        <f t="shared" si="264"/>
        <v>3.5</v>
      </c>
      <c r="CD253" s="245">
        <v>6</v>
      </c>
      <c r="CE253" s="245">
        <f t="shared" si="253"/>
        <v>7.75</v>
      </c>
      <c r="CF253" s="245">
        <f t="shared" si="254"/>
        <v>9.5</v>
      </c>
      <c r="CG253" s="245">
        <f t="shared" si="255"/>
        <v>11.25</v>
      </c>
      <c r="CH253" s="245">
        <v>13</v>
      </c>
      <c r="CI253" s="174"/>
      <c r="CJ253" s="174"/>
      <c r="CK253" s="174"/>
      <c r="CL253" s="174"/>
      <c r="CM253" s="174"/>
      <c r="CN253" s="174"/>
      <c r="CO253" s="174"/>
      <c r="CP253" s="175"/>
      <c r="CQ253" s="175"/>
      <c r="CR253" s="175"/>
      <c r="CS253" s="175"/>
      <c r="CT253" s="175"/>
      <c r="CU253" s="175"/>
      <c r="CV253" s="175"/>
      <c r="CW253" s="166"/>
      <c r="CX253" s="167"/>
      <c r="CY253" s="167"/>
      <c r="CZ253" s="167"/>
      <c r="DA253" s="167"/>
      <c r="DB253" s="167"/>
      <c r="DC253" s="167"/>
      <c r="DD253" s="172"/>
      <c r="DE253" s="172"/>
      <c r="DF253" s="172"/>
      <c r="DG253" s="172"/>
      <c r="DH253" s="172"/>
      <c r="DI253" s="172"/>
      <c r="DJ253" s="172"/>
      <c r="DK253" s="79" t="s">
        <v>1251</v>
      </c>
      <c r="DL253" s="128"/>
      <c r="DM253" s="128"/>
      <c r="DN253" s="128"/>
      <c r="DO253" s="128"/>
      <c r="DP253" s="128"/>
      <c r="DQ253" s="128"/>
      <c r="DR253" s="128"/>
      <c r="DS253" s="219"/>
      <c r="DT253" s="361"/>
      <c r="DU253" s="361"/>
      <c r="DV253" s="361"/>
      <c r="DW253" s="361"/>
      <c r="DX253" s="361"/>
      <c r="DY253" s="361"/>
      <c r="DZ253" s="361"/>
      <c r="EA253" s="361"/>
      <c r="EB253" s="361"/>
      <c r="EC253" s="361"/>
      <c r="ED253" s="361"/>
      <c r="EE253" s="361"/>
      <c r="EF253" s="361"/>
      <c r="EG253" s="361"/>
      <c r="EH253" s="361"/>
      <c r="EI253" s="361"/>
      <c r="EJ253" s="361"/>
      <c r="EK253" s="361"/>
      <c r="EL253" s="361"/>
      <c r="EM253" s="361"/>
      <c r="EN253" s="361"/>
      <c r="EO253" s="361"/>
      <c r="EP253" s="361"/>
      <c r="EQ253" s="361"/>
    </row>
    <row r="254" spans="1:147" x14ac:dyDescent="0.35">
      <c r="A254" s="239" t="s">
        <v>1288</v>
      </c>
      <c r="B254" s="6" t="s">
        <v>654</v>
      </c>
      <c r="C254" s="6" t="s">
        <v>788</v>
      </c>
      <c r="D254" s="6" t="s">
        <v>1247</v>
      </c>
      <c r="E254" s="6" t="s">
        <v>1248</v>
      </c>
      <c r="F254" s="6" t="s">
        <v>456</v>
      </c>
      <c r="G254" s="48" t="s">
        <v>1289</v>
      </c>
      <c r="H254" s="236" t="s">
        <v>981</v>
      </c>
      <c r="I254" s="102">
        <v>770</v>
      </c>
      <c r="J254" s="102">
        <f>(K254+I254)/2</f>
        <v>617</v>
      </c>
      <c r="K254" s="102">
        <v>464</v>
      </c>
      <c r="L254" s="102">
        <f t="shared" si="260"/>
        <v>425.75</v>
      </c>
      <c r="M254" s="102">
        <f t="shared" si="261"/>
        <v>387.5</v>
      </c>
      <c r="N254" s="102">
        <f t="shared" si="262"/>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7">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7">
        <v>8</v>
      </c>
      <c r="BO254" s="94"/>
      <c r="BP254" s="94"/>
      <c r="BQ254" s="94"/>
      <c r="BR254" s="94"/>
      <c r="BS254" s="94"/>
      <c r="BT254" s="94"/>
      <c r="BU254" s="28">
        <f t="shared" si="252"/>
        <v>8</v>
      </c>
      <c r="BV254" s="28"/>
      <c r="BW254" s="28"/>
      <c r="BX254" s="28"/>
      <c r="BY254" s="28"/>
      <c r="BZ254" s="28"/>
      <c r="CA254" s="28"/>
      <c r="CB254" s="246">
        <f>BU254</f>
        <v>8</v>
      </c>
      <c r="CC254" s="247">
        <f t="shared" si="264"/>
        <v>9.25</v>
      </c>
      <c r="CD254" s="247">
        <v>10.49</v>
      </c>
      <c r="CE254" s="247">
        <f t="shared" si="253"/>
        <v>10.83</v>
      </c>
      <c r="CF254" s="247">
        <v>11.17</v>
      </c>
      <c r="CG254" s="247">
        <f t="shared" si="255"/>
        <v>12.15</v>
      </c>
      <c r="CH254" s="248">
        <v>13.12</v>
      </c>
      <c r="CI254" s="192">
        <f>25*0.5</f>
        <v>12.5</v>
      </c>
      <c r="CJ254" s="176"/>
      <c r="CK254" s="176"/>
      <c r="CL254" s="176"/>
      <c r="CM254" s="176"/>
      <c r="CN254" s="176"/>
      <c r="CO254" s="176"/>
      <c r="CP254" s="177"/>
      <c r="CQ254" s="177"/>
      <c r="CR254" s="177"/>
      <c r="CS254" s="177"/>
      <c r="CT254" s="177"/>
      <c r="CU254" s="177"/>
      <c r="CV254" s="177"/>
      <c r="CW254" s="168"/>
      <c r="CX254" s="169"/>
      <c r="CY254" s="169"/>
      <c r="CZ254" s="169"/>
      <c r="DA254" s="169"/>
      <c r="DB254" s="169"/>
      <c r="DC254" s="169"/>
      <c r="DD254" s="173"/>
      <c r="DE254" s="173"/>
      <c r="DF254" s="173"/>
      <c r="DG254" s="173"/>
      <c r="DH254" s="173"/>
      <c r="DI254" s="173"/>
      <c r="DJ254" s="173"/>
      <c r="DK254" s="80" t="s">
        <v>415</v>
      </c>
      <c r="DL254" s="129"/>
      <c r="DM254" s="129"/>
      <c r="DN254" s="129"/>
      <c r="DO254" s="129"/>
      <c r="DP254" s="129"/>
      <c r="DQ254" s="129"/>
      <c r="DR254" s="129"/>
      <c r="DS254" s="219"/>
      <c r="DT254" s="361"/>
      <c r="DU254" s="361"/>
      <c r="DV254" s="361"/>
      <c r="DW254" s="361"/>
      <c r="DX254" s="361"/>
      <c r="DY254" s="361"/>
      <c r="DZ254" s="361"/>
      <c r="EA254" s="361"/>
      <c r="EB254" s="361"/>
      <c r="EC254" s="361"/>
      <c r="ED254" s="361"/>
      <c r="EE254" s="361"/>
      <c r="EF254" s="361"/>
      <c r="EG254" s="361"/>
      <c r="EH254" s="361"/>
      <c r="EI254" s="361"/>
      <c r="EJ254" s="361"/>
      <c r="EK254" s="361"/>
      <c r="EL254" s="361"/>
      <c r="EM254" s="361"/>
      <c r="EN254" s="361"/>
      <c r="EO254" s="361"/>
      <c r="EP254" s="361"/>
      <c r="EQ254" s="361"/>
    </row>
    <row r="255" spans="1:147" x14ac:dyDescent="0.35">
      <c r="A255" s="239" t="s">
        <v>1291</v>
      </c>
      <c r="B255" s="5" t="s">
        <v>654</v>
      </c>
      <c r="C255" s="5" t="s">
        <v>788</v>
      </c>
      <c r="D255" s="5" t="s">
        <v>1247</v>
      </c>
      <c r="E255" s="5" t="s">
        <v>1248</v>
      </c>
      <c r="F255" s="5" t="s">
        <v>456</v>
      </c>
      <c r="G255" s="47" t="s">
        <v>1292</v>
      </c>
      <c r="H255" s="238" t="s">
        <v>981</v>
      </c>
      <c r="I255" s="101">
        <v>770</v>
      </c>
      <c r="J255" s="101">
        <f t="shared" ref="J255:J259" si="265">(K255+I255)/2</f>
        <v>617</v>
      </c>
      <c r="K255" s="101">
        <v>464</v>
      </c>
      <c r="L255" s="101">
        <f t="shared" ref="L255:L259" si="266">(M255+K255)/2</f>
        <v>425.75</v>
      </c>
      <c r="M255" s="101">
        <f t="shared" ref="M255:M259" si="267">(K255+O255)/2</f>
        <v>387.5</v>
      </c>
      <c r="N255" s="101">
        <f t="shared" ref="N255:N259" si="268">(O255+M255)/2</f>
        <v>349.25</v>
      </c>
      <c r="O255" s="101">
        <v>311</v>
      </c>
      <c r="P255" s="93">
        <v>0</v>
      </c>
      <c r="Q255" s="293">
        <v>2.04</v>
      </c>
      <c r="R255" s="293">
        <v>2.04</v>
      </c>
      <c r="S255" s="293">
        <v>2.04</v>
      </c>
      <c r="T255" s="293">
        <v>2.04</v>
      </c>
      <c r="U255" s="293">
        <v>2.04</v>
      </c>
      <c r="V255" s="293">
        <v>2.04</v>
      </c>
      <c r="W255" s="293">
        <v>2.04</v>
      </c>
      <c r="X255" s="101">
        <v>0.1</v>
      </c>
      <c r="Y255" s="101">
        <v>0.1</v>
      </c>
      <c r="Z255" s="101">
        <v>0.1</v>
      </c>
      <c r="AA255" s="101">
        <v>0.1</v>
      </c>
      <c r="AB255" s="101">
        <v>0.1</v>
      </c>
      <c r="AC255" s="101">
        <v>0.1</v>
      </c>
      <c r="AD255" s="101">
        <v>0.1</v>
      </c>
      <c r="AE255" s="187">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9">IF(BL255=1,BN255,0)</f>
        <v>0</v>
      </c>
      <c r="BV255" s="27"/>
      <c r="BW255" s="27"/>
      <c r="BX255" s="27"/>
      <c r="BY255" s="27"/>
      <c r="BZ255" s="27"/>
      <c r="CA255" s="27"/>
      <c r="CB255" s="249">
        <v>2.8</v>
      </c>
      <c r="CC255" s="245">
        <f t="shared" si="264"/>
        <v>5.47</v>
      </c>
      <c r="CD255" s="245">
        <v>8.1300000000000008</v>
      </c>
      <c r="CE255" s="245">
        <f t="shared" si="253"/>
        <v>15.23</v>
      </c>
      <c r="CF255" s="245">
        <v>22.32</v>
      </c>
      <c r="CG255" s="245">
        <f t="shared" si="255"/>
        <v>30.83</v>
      </c>
      <c r="CH255" s="250">
        <v>39.33</v>
      </c>
      <c r="CI255" s="174"/>
      <c r="CJ255" s="174"/>
      <c r="CK255" s="174"/>
      <c r="CL255" s="174"/>
      <c r="CM255" s="174"/>
      <c r="CN255" s="174"/>
      <c r="CO255" s="174"/>
      <c r="CP255" s="175"/>
      <c r="CQ255" s="175"/>
      <c r="CR255" s="175"/>
      <c r="CS255" s="175"/>
      <c r="CT255" s="175"/>
      <c r="CU255" s="175"/>
      <c r="CV255" s="175"/>
      <c r="CW255" s="166"/>
      <c r="CX255" s="167"/>
      <c r="CY255" s="167"/>
      <c r="CZ255" s="167"/>
      <c r="DA255" s="167"/>
      <c r="DB255" s="167"/>
      <c r="DC255" s="167"/>
      <c r="DD255" s="172"/>
      <c r="DE255" s="172"/>
      <c r="DF255" s="172"/>
      <c r="DG255" s="172"/>
      <c r="DH255" s="172"/>
      <c r="DI255" s="172"/>
      <c r="DJ255" s="172"/>
      <c r="DK255" s="79" t="s">
        <v>415</v>
      </c>
      <c r="DL255" s="128"/>
      <c r="DM255" s="128"/>
      <c r="DN255" s="128"/>
      <c r="DO255" s="128"/>
      <c r="DP255" s="128"/>
      <c r="DQ255" s="128"/>
      <c r="DR255" s="128"/>
      <c r="DS255" s="219"/>
      <c r="DT255" s="361"/>
      <c r="DU255" s="361"/>
      <c r="DV255" s="361"/>
      <c r="DW255" s="361"/>
      <c r="DX255" s="361"/>
      <c r="DY255" s="361"/>
      <c r="DZ255" s="361"/>
      <c r="EA255" s="361"/>
      <c r="EB255" s="361"/>
      <c r="EC255" s="361"/>
      <c r="ED255" s="361"/>
      <c r="EE255" s="361"/>
      <c r="EF255" s="361"/>
      <c r="EG255" s="361"/>
      <c r="EH255" s="361"/>
      <c r="EI255" s="361"/>
      <c r="EJ255" s="361"/>
      <c r="EK255" s="361"/>
      <c r="EL255" s="361"/>
      <c r="EM255" s="361"/>
      <c r="EN255" s="361"/>
      <c r="EO255" s="361"/>
      <c r="EP255" s="361"/>
      <c r="EQ255" s="361"/>
    </row>
    <row r="256" spans="1:147" x14ac:dyDescent="0.35">
      <c r="A256" s="239" t="s">
        <v>1293</v>
      </c>
      <c r="B256" s="6" t="s">
        <v>726</v>
      </c>
      <c r="C256" s="6" t="s">
        <v>788</v>
      </c>
      <c r="D256" s="6" t="s">
        <v>1247</v>
      </c>
      <c r="E256" s="6" t="s">
        <v>1248</v>
      </c>
      <c r="F256" s="6" t="s">
        <v>456</v>
      </c>
      <c r="G256" s="48" t="s">
        <v>1294</v>
      </c>
      <c r="H256" s="236" t="s">
        <v>981</v>
      </c>
      <c r="I256" s="102">
        <v>770</v>
      </c>
      <c r="J256" s="102">
        <f t="shared" si="265"/>
        <v>617</v>
      </c>
      <c r="K256" s="102">
        <v>464</v>
      </c>
      <c r="L256" s="102">
        <f t="shared" si="266"/>
        <v>425.75</v>
      </c>
      <c r="M256" s="102">
        <f t="shared" si="267"/>
        <v>387.5</v>
      </c>
      <c r="N256" s="102">
        <f t="shared" si="268"/>
        <v>349.25</v>
      </c>
      <c r="O256" s="102">
        <v>311</v>
      </c>
      <c r="P256" s="94">
        <v>0</v>
      </c>
      <c r="Q256" s="293">
        <v>1.89</v>
      </c>
      <c r="R256" s="293">
        <v>1.89</v>
      </c>
      <c r="S256" s="293">
        <v>1.89</v>
      </c>
      <c r="T256" s="293">
        <v>1.89</v>
      </c>
      <c r="U256" s="293">
        <v>1.89</v>
      </c>
      <c r="V256" s="293">
        <v>1.89</v>
      </c>
      <c r="W256" s="293">
        <v>1.89</v>
      </c>
      <c r="X256" s="102">
        <v>0.52</v>
      </c>
      <c r="Y256" s="102">
        <v>0.52</v>
      </c>
      <c r="Z256" s="102">
        <v>0.52</v>
      </c>
      <c r="AA256" s="102">
        <v>0.52</v>
      </c>
      <c r="AB256" s="102">
        <v>0.52</v>
      </c>
      <c r="AC256" s="102">
        <v>0.52</v>
      </c>
      <c r="AD256" s="102">
        <v>0.52</v>
      </c>
      <c r="AE256" s="187">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7">
        <v>2</v>
      </c>
      <c r="BO256" s="94"/>
      <c r="BP256" s="94"/>
      <c r="BQ256" s="94"/>
      <c r="BR256" s="94"/>
      <c r="BS256" s="94"/>
      <c r="BT256" s="94"/>
      <c r="BU256" s="28">
        <f>IF(BL256=1,BN256,0)</f>
        <v>2</v>
      </c>
      <c r="BV256" s="28"/>
      <c r="BW256" s="28"/>
      <c r="BX256" s="28"/>
      <c r="BY256" s="28"/>
      <c r="BZ256" s="28"/>
      <c r="CA256" s="28"/>
      <c r="CB256" s="249">
        <v>3.5</v>
      </c>
      <c r="CC256" s="245">
        <f t="shared" si="264"/>
        <v>6.47</v>
      </c>
      <c r="CD256" s="245">
        <v>9.44</v>
      </c>
      <c r="CE256" s="245">
        <f t="shared" si="253"/>
        <v>15.47</v>
      </c>
      <c r="CF256" s="245">
        <v>21.5</v>
      </c>
      <c r="CG256" s="245">
        <f t="shared" si="255"/>
        <v>28.87</v>
      </c>
      <c r="CH256" s="250">
        <v>36.229999999999997</v>
      </c>
      <c r="CI256" s="192">
        <f>6*0.5</f>
        <v>3</v>
      </c>
      <c r="CJ256" s="176"/>
      <c r="CK256" s="176"/>
      <c r="CL256" s="176"/>
      <c r="CM256" s="176"/>
      <c r="CN256" s="176"/>
      <c r="CO256" s="176"/>
      <c r="CP256" s="177"/>
      <c r="CQ256" s="177"/>
      <c r="CR256" s="177"/>
      <c r="CS256" s="177"/>
      <c r="CT256" s="177"/>
      <c r="CU256" s="177"/>
      <c r="CV256" s="177"/>
      <c r="CW256" s="168"/>
      <c r="CX256" s="169"/>
      <c r="CY256" s="169"/>
      <c r="CZ256" s="169"/>
      <c r="DA256" s="169"/>
      <c r="DB256" s="169"/>
      <c r="DC256" s="169"/>
      <c r="DD256" s="173"/>
      <c r="DE256" s="173"/>
      <c r="DF256" s="173"/>
      <c r="DG256" s="173"/>
      <c r="DH256" s="173"/>
      <c r="DI256" s="173"/>
      <c r="DJ256" s="173"/>
      <c r="DK256" s="80" t="s">
        <v>1251</v>
      </c>
      <c r="DL256" s="129"/>
      <c r="DM256" s="129"/>
      <c r="DN256" s="129"/>
      <c r="DO256" s="129"/>
      <c r="DP256" s="129"/>
      <c r="DQ256" s="129"/>
      <c r="DR256" s="129"/>
      <c r="DS256" s="219"/>
      <c r="DT256" s="361"/>
      <c r="DU256" s="361"/>
      <c r="DV256" s="361"/>
      <c r="DW256" s="361"/>
      <c r="DX256" s="361"/>
      <c r="DY256" s="361"/>
      <c r="DZ256" s="361"/>
      <c r="EA256" s="361"/>
      <c r="EB256" s="361"/>
      <c r="EC256" s="361"/>
      <c r="ED256" s="361"/>
      <c r="EE256" s="361"/>
      <c r="EF256" s="361"/>
      <c r="EG256" s="361"/>
      <c r="EH256" s="361"/>
      <c r="EI256" s="361"/>
      <c r="EJ256" s="361"/>
      <c r="EK256" s="361"/>
      <c r="EL256" s="361"/>
      <c r="EM256" s="361"/>
      <c r="EN256" s="361"/>
      <c r="EO256" s="361"/>
      <c r="EP256" s="361"/>
      <c r="EQ256" s="361"/>
    </row>
    <row r="257" spans="1:147" x14ac:dyDescent="0.35">
      <c r="A257" s="239" t="s">
        <v>1295</v>
      </c>
      <c r="B257" s="5" t="s">
        <v>740</v>
      </c>
      <c r="C257" s="5" t="s">
        <v>788</v>
      </c>
      <c r="D257" s="5" t="s">
        <v>1247</v>
      </c>
      <c r="E257" s="5" t="s">
        <v>1248</v>
      </c>
      <c r="F257" s="5" t="s">
        <v>455</v>
      </c>
      <c r="G257" s="47" t="s">
        <v>1296</v>
      </c>
      <c r="H257" s="238" t="s">
        <v>981</v>
      </c>
      <c r="I257" s="101">
        <v>770</v>
      </c>
      <c r="J257" s="101">
        <f t="shared" si="265"/>
        <v>617</v>
      </c>
      <c r="K257" s="101">
        <v>464</v>
      </c>
      <c r="L257" s="101">
        <f t="shared" si="266"/>
        <v>425.75</v>
      </c>
      <c r="M257" s="101">
        <f t="shared" si="267"/>
        <v>387.5</v>
      </c>
      <c r="N257" s="101">
        <f t="shared" si="268"/>
        <v>349.25</v>
      </c>
      <c r="O257" s="101">
        <v>311</v>
      </c>
      <c r="P257" s="93">
        <v>0</v>
      </c>
      <c r="Q257" s="293">
        <v>2.06</v>
      </c>
      <c r="R257" s="293">
        <v>2.06</v>
      </c>
      <c r="S257" s="293">
        <v>2.06</v>
      </c>
      <c r="T257" s="293">
        <v>2.06</v>
      </c>
      <c r="U257" s="293">
        <v>2.06</v>
      </c>
      <c r="V257" s="293">
        <v>2.06</v>
      </c>
      <c r="W257" s="293">
        <v>2.06</v>
      </c>
      <c r="X257" s="101">
        <v>0.1</v>
      </c>
      <c r="Y257" s="101">
        <v>0.1</v>
      </c>
      <c r="Z257" s="101">
        <v>0.1</v>
      </c>
      <c r="AA257" s="101">
        <v>0.1</v>
      </c>
      <c r="AB257" s="101">
        <v>0.1</v>
      </c>
      <c r="AC257" s="101">
        <v>0.1</v>
      </c>
      <c r="AD257" s="101">
        <v>0.1</v>
      </c>
      <c r="AE257" s="187">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70">IF(BL257=1,BN257,0)</f>
        <v>0.1</v>
      </c>
      <c r="BV257" s="27"/>
      <c r="BW257" s="27"/>
      <c r="BX257" s="27"/>
      <c r="BY257" s="27"/>
      <c r="BZ257" s="27"/>
      <c r="CA257" s="27"/>
      <c r="CB257" s="249">
        <v>1.1000000000000001</v>
      </c>
      <c r="CC257" s="245">
        <f t="shared" si="264"/>
        <v>1.44</v>
      </c>
      <c r="CD257" s="245">
        <v>1.77</v>
      </c>
      <c r="CE257" s="245">
        <f t="shared" si="253"/>
        <v>1.91</v>
      </c>
      <c r="CF257" s="245">
        <v>2.0499999999999998</v>
      </c>
      <c r="CG257" s="245">
        <f t="shared" si="255"/>
        <v>2.2999999999999998</v>
      </c>
      <c r="CH257" s="250">
        <v>2.5499999999999998</v>
      </c>
      <c r="CI257" s="174"/>
      <c r="CJ257" s="174"/>
      <c r="CK257" s="174"/>
      <c r="CL257" s="174"/>
      <c r="CM257" s="174"/>
      <c r="CN257" s="174"/>
      <c r="CO257" s="174"/>
      <c r="CP257" s="175"/>
      <c r="CQ257" s="175"/>
      <c r="CR257" s="175"/>
      <c r="CS257" s="175"/>
      <c r="CT257" s="175"/>
      <c r="CU257" s="175"/>
      <c r="CV257" s="175"/>
      <c r="CW257" s="166"/>
      <c r="CX257" s="167"/>
      <c r="CY257" s="167"/>
      <c r="CZ257" s="167"/>
      <c r="DA257" s="167"/>
      <c r="DB257" s="167"/>
      <c r="DC257" s="167"/>
      <c r="DD257" s="172"/>
      <c r="DE257" s="172"/>
      <c r="DF257" s="172"/>
      <c r="DG257" s="172"/>
      <c r="DH257" s="172"/>
      <c r="DI257" s="172"/>
      <c r="DJ257" s="172"/>
      <c r="DK257" s="79" t="s">
        <v>415</v>
      </c>
      <c r="DL257" s="128"/>
      <c r="DM257" s="128"/>
      <c r="DN257" s="128"/>
      <c r="DO257" s="128"/>
      <c r="DP257" s="128"/>
      <c r="DQ257" s="128"/>
      <c r="DR257" s="128"/>
      <c r="DS257" s="219"/>
      <c r="DT257" s="361"/>
      <c r="DU257" s="361"/>
      <c r="DV257" s="361"/>
      <c r="DW257" s="361"/>
      <c r="DX257" s="361"/>
      <c r="DY257" s="361"/>
      <c r="DZ257" s="361"/>
      <c r="EA257" s="361"/>
      <c r="EB257" s="361"/>
      <c r="EC257" s="361"/>
      <c r="ED257" s="361"/>
      <c r="EE257" s="361"/>
      <c r="EF257" s="361"/>
      <c r="EG257" s="361"/>
      <c r="EH257" s="361"/>
      <c r="EI257" s="361"/>
      <c r="EJ257" s="361"/>
      <c r="EK257" s="361"/>
      <c r="EL257" s="361"/>
      <c r="EM257" s="361"/>
      <c r="EN257" s="361"/>
      <c r="EO257" s="361"/>
      <c r="EP257" s="361"/>
      <c r="EQ257" s="361"/>
    </row>
    <row r="258" spans="1:147" x14ac:dyDescent="0.35">
      <c r="A258" s="239" t="s">
        <v>1297</v>
      </c>
      <c r="B258" s="6" t="s">
        <v>1243</v>
      </c>
      <c r="C258" s="6" t="s">
        <v>788</v>
      </c>
      <c r="D258" s="6" t="s">
        <v>1247</v>
      </c>
      <c r="E258" s="6" t="s">
        <v>1248</v>
      </c>
      <c r="F258" s="6" t="s">
        <v>455</v>
      </c>
      <c r="G258" s="48" t="s">
        <v>1298</v>
      </c>
      <c r="H258" s="236" t="s">
        <v>981</v>
      </c>
      <c r="I258" s="102">
        <v>770</v>
      </c>
      <c r="J258" s="102">
        <f t="shared" si="265"/>
        <v>617</v>
      </c>
      <c r="K258" s="102">
        <v>464</v>
      </c>
      <c r="L258" s="102">
        <f t="shared" si="266"/>
        <v>425.75</v>
      </c>
      <c r="M258" s="102">
        <f t="shared" si="267"/>
        <v>387.5</v>
      </c>
      <c r="N258" s="102">
        <f t="shared" si="268"/>
        <v>349.25</v>
      </c>
      <c r="O258" s="102">
        <v>311</v>
      </c>
      <c r="P258" s="94">
        <v>0</v>
      </c>
      <c r="Q258" s="293">
        <v>2.0499999999999998</v>
      </c>
      <c r="R258" s="293">
        <v>2.0499999999999998</v>
      </c>
      <c r="S258" s="293">
        <v>2.0499999999999998</v>
      </c>
      <c r="T258" s="293">
        <v>2.0499999999999998</v>
      </c>
      <c r="U258" s="293">
        <v>2.0499999999999998</v>
      </c>
      <c r="V258" s="293">
        <v>2.0499999999999998</v>
      </c>
      <c r="W258" s="293">
        <v>2.0499999999999998</v>
      </c>
      <c r="X258" s="102">
        <v>0.1</v>
      </c>
      <c r="Y258" s="102">
        <v>0.1</v>
      </c>
      <c r="Z258" s="102">
        <v>0.1</v>
      </c>
      <c r="AA258" s="102">
        <v>0.1</v>
      </c>
      <c r="AB258" s="102">
        <v>0.1</v>
      </c>
      <c r="AC258" s="102">
        <v>0.1</v>
      </c>
      <c r="AD258" s="102">
        <v>0.1</v>
      </c>
      <c r="AE258" s="187">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70"/>
        <v>0</v>
      </c>
      <c r="BV258" s="28"/>
      <c r="BW258" s="28"/>
      <c r="BX258" s="28"/>
      <c r="BY258" s="28"/>
      <c r="BZ258" s="28"/>
      <c r="CA258" s="28"/>
      <c r="CB258" s="249">
        <v>1.1000000000000001</v>
      </c>
      <c r="CC258" s="245">
        <f t="shared" si="264"/>
        <v>1.06</v>
      </c>
      <c r="CD258" s="245">
        <v>1.01</v>
      </c>
      <c r="CE258" s="245">
        <f t="shared" si="253"/>
        <v>1.05</v>
      </c>
      <c r="CF258" s="245">
        <v>1.08</v>
      </c>
      <c r="CG258" s="245">
        <f t="shared" si="255"/>
        <v>1.18</v>
      </c>
      <c r="CH258" s="250">
        <v>1.28</v>
      </c>
      <c r="CI258" s="176"/>
      <c r="CJ258" s="176"/>
      <c r="CK258" s="176"/>
      <c r="CL258" s="176"/>
      <c r="CM258" s="176"/>
      <c r="CN258" s="176"/>
      <c r="CO258" s="176"/>
      <c r="CP258" s="177"/>
      <c r="CQ258" s="177"/>
      <c r="CR258" s="177"/>
      <c r="CS258" s="177"/>
      <c r="CT258" s="177"/>
      <c r="CU258" s="177"/>
      <c r="CV258" s="177"/>
      <c r="CW258" s="168"/>
      <c r="CX258" s="169"/>
      <c r="CY258" s="169"/>
      <c r="CZ258" s="169"/>
      <c r="DA258" s="169"/>
      <c r="DB258" s="169"/>
      <c r="DC258" s="169"/>
      <c r="DD258" s="173"/>
      <c r="DE258" s="173"/>
      <c r="DF258" s="173"/>
      <c r="DG258" s="173"/>
      <c r="DH258" s="173"/>
      <c r="DI258" s="173"/>
      <c r="DJ258" s="173"/>
      <c r="DK258" s="80" t="s">
        <v>415</v>
      </c>
      <c r="DL258" s="129"/>
      <c r="DM258" s="129"/>
      <c r="DN258" s="129"/>
      <c r="DO258" s="129"/>
      <c r="DP258" s="129"/>
      <c r="DQ258" s="129"/>
      <c r="DR258" s="129"/>
      <c r="DS258" s="219"/>
      <c r="DT258" s="361"/>
      <c r="DU258" s="361"/>
      <c r="DV258" s="361"/>
      <c r="DW258" s="361"/>
      <c r="DX258" s="361"/>
      <c r="DY258" s="361"/>
      <c r="DZ258" s="361"/>
      <c r="EA258" s="361"/>
      <c r="EB258" s="361"/>
      <c r="EC258" s="361"/>
      <c r="ED258" s="361"/>
      <c r="EE258" s="361"/>
      <c r="EF258" s="361"/>
      <c r="EG258" s="361"/>
      <c r="EH258" s="361"/>
      <c r="EI258" s="361"/>
      <c r="EJ258" s="361"/>
      <c r="EK258" s="361"/>
      <c r="EL258" s="361"/>
      <c r="EM258" s="361"/>
      <c r="EN258" s="361"/>
      <c r="EO258" s="361"/>
      <c r="EP258" s="361"/>
      <c r="EQ258" s="361"/>
    </row>
    <row r="259" spans="1:147" ht="15" thickBot="1" x14ac:dyDescent="0.4">
      <c r="A259" s="239" t="s">
        <v>1299</v>
      </c>
      <c r="B259" s="5" t="s">
        <v>1243</v>
      </c>
      <c r="C259" s="5" t="s">
        <v>788</v>
      </c>
      <c r="D259" s="5" t="s">
        <v>1247</v>
      </c>
      <c r="E259" s="5" t="s">
        <v>1248</v>
      </c>
      <c r="F259" s="5" t="s">
        <v>455</v>
      </c>
      <c r="G259" s="47" t="s">
        <v>1300</v>
      </c>
      <c r="H259" s="238" t="s">
        <v>981</v>
      </c>
      <c r="I259" s="101">
        <v>770</v>
      </c>
      <c r="J259" s="101">
        <f t="shared" si="265"/>
        <v>617</v>
      </c>
      <c r="K259" s="101">
        <v>464</v>
      </c>
      <c r="L259" s="101">
        <f t="shared" si="266"/>
        <v>425.75</v>
      </c>
      <c r="M259" s="101">
        <f t="shared" si="267"/>
        <v>387.5</v>
      </c>
      <c r="N259" s="101">
        <f t="shared" si="268"/>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7">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7">
        <v>3.5</v>
      </c>
      <c r="BO259" s="93"/>
      <c r="BP259" s="93"/>
      <c r="BQ259" s="93"/>
      <c r="BR259" s="93"/>
      <c r="BS259" s="93"/>
      <c r="BT259" s="93"/>
      <c r="BU259" s="27">
        <f>IF(BL259=1,BN259,0)</f>
        <v>3.5</v>
      </c>
      <c r="BV259" s="27"/>
      <c r="BW259" s="27"/>
      <c r="BX259" s="27"/>
      <c r="BY259" s="27"/>
      <c r="BZ259" s="27"/>
      <c r="CA259" s="27"/>
      <c r="CB259" s="251">
        <v>3.5</v>
      </c>
      <c r="CC259" s="252">
        <f t="shared" si="264"/>
        <v>4.63</v>
      </c>
      <c r="CD259" s="252">
        <v>5.76</v>
      </c>
      <c r="CE259" s="252">
        <f t="shared" si="253"/>
        <v>8.1199999999999992</v>
      </c>
      <c r="CF259" s="252">
        <v>10.48</v>
      </c>
      <c r="CG259" s="252">
        <f t="shared" si="255"/>
        <v>13.48</v>
      </c>
      <c r="CH259" s="253">
        <v>16.48</v>
      </c>
      <c r="CI259" s="192">
        <f>12*0.5</f>
        <v>6</v>
      </c>
      <c r="CJ259" s="174"/>
      <c r="CK259" s="174"/>
      <c r="CL259" s="174"/>
      <c r="CM259" s="174"/>
      <c r="CN259" s="174"/>
      <c r="CO259" s="174"/>
      <c r="CP259" s="175"/>
      <c r="CQ259" s="175"/>
      <c r="CR259" s="175"/>
      <c r="CS259" s="175"/>
      <c r="CT259" s="175"/>
      <c r="CU259" s="175"/>
      <c r="CV259" s="175"/>
      <c r="CW259" s="166"/>
      <c r="CX259" s="167"/>
      <c r="CY259" s="167"/>
      <c r="CZ259" s="167"/>
      <c r="DA259" s="167"/>
      <c r="DB259" s="167"/>
      <c r="DC259" s="167"/>
      <c r="DD259" s="172"/>
      <c r="DE259" s="172"/>
      <c r="DF259" s="172"/>
      <c r="DG259" s="172"/>
      <c r="DH259" s="172"/>
      <c r="DI259" s="172"/>
      <c r="DJ259" s="172"/>
      <c r="DK259" s="79" t="s">
        <v>1251</v>
      </c>
      <c r="DL259" s="128"/>
      <c r="DM259" s="128"/>
      <c r="DN259" s="128"/>
      <c r="DO259" s="128"/>
      <c r="DP259" s="128"/>
      <c r="DQ259" s="128"/>
      <c r="DR259" s="128"/>
      <c r="DS259" s="219"/>
      <c r="DT259" s="361"/>
      <c r="DU259" s="361"/>
      <c r="DV259" s="361"/>
      <c r="DW259" s="361"/>
      <c r="DX259" s="361"/>
      <c r="DY259" s="361"/>
      <c r="DZ259" s="361"/>
      <c r="EA259" s="361"/>
      <c r="EB259" s="361"/>
      <c r="EC259" s="361"/>
      <c r="ED259" s="361"/>
      <c r="EE259" s="361"/>
      <c r="EF259" s="361"/>
      <c r="EG259" s="361"/>
      <c r="EH259" s="361"/>
      <c r="EI259" s="361"/>
      <c r="EJ259" s="361"/>
      <c r="EK259" s="361"/>
      <c r="EL259" s="361"/>
      <c r="EM259" s="361"/>
      <c r="EN259" s="361"/>
      <c r="EO259" s="361"/>
      <c r="EP259" s="361"/>
      <c r="EQ259" s="361"/>
    </row>
    <row r="260" spans="1:147" x14ac:dyDescent="0.35">
      <c r="A260" s="235" t="s">
        <v>1301</v>
      </c>
      <c r="B260" s="6" t="s">
        <v>1243</v>
      </c>
      <c r="C260" s="6" t="s">
        <v>788</v>
      </c>
      <c r="D260" s="6" t="s">
        <v>1247</v>
      </c>
      <c r="E260" s="6" t="s">
        <v>1248</v>
      </c>
      <c r="F260" s="6" t="s">
        <v>455</v>
      </c>
      <c r="G260" s="48" t="s">
        <v>1302</v>
      </c>
      <c r="H260" s="236"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7">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5">
        <v>0.04</v>
      </c>
      <c r="CC260" s="245">
        <f t="shared" si="264"/>
        <v>0.04</v>
      </c>
      <c r="CD260" s="245">
        <v>0.04</v>
      </c>
      <c r="CE260" s="245">
        <f t="shared" si="253"/>
        <v>0.04</v>
      </c>
      <c r="CF260" s="245">
        <f t="shared" si="254"/>
        <v>0.04</v>
      </c>
      <c r="CG260" s="245">
        <f t="shared" si="255"/>
        <v>0.04</v>
      </c>
      <c r="CH260" s="245">
        <v>0.04</v>
      </c>
      <c r="CI260" s="176"/>
      <c r="CJ260" s="176"/>
      <c r="CK260" s="176"/>
      <c r="CL260" s="176"/>
      <c r="CM260" s="176"/>
      <c r="CN260" s="176"/>
      <c r="CO260" s="176"/>
      <c r="CP260" s="177"/>
      <c r="CQ260" s="177"/>
      <c r="CR260" s="177"/>
      <c r="CS260" s="177"/>
      <c r="CT260" s="177"/>
      <c r="CU260" s="177"/>
      <c r="CV260" s="177"/>
      <c r="CW260" s="168"/>
      <c r="CX260" s="169"/>
      <c r="CY260" s="169"/>
      <c r="CZ260" s="169"/>
      <c r="DA260" s="169"/>
      <c r="DB260" s="169"/>
      <c r="DC260" s="169"/>
      <c r="DD260" s="173"/>
      <c r="DE260" s="173"/>
      <c r="DF260" s="173"/>
      <c r="DG260" s="173"/>
      <c r="DH260" s="173"/>
      <c r="DI260" s="173"/>
      <c r="DJ260" s="173"/>
      <c r="DK260" s="80" t="s">
        <v>1304</v>
      </c>
      <c r="DL260" s="129"/>
      <c r="DM260" s="129"/>
      <c r="DN260" s="129"/>
      <c r="DO260" s="129"/>
      <c r="DP260" s="129"/>
      <c r="DQ260" s="129"/>
      <c r="DR260" s="129"/>
      <c r="DS260" s="219"/>
      <c r="DT260" s="361"/>
      <c r="DU260" s="361"/>
      <c r="DV260" s="361"/>
      <c r="DW260" s="361"/>
      <c r="DX260" s="361"/>
      <c r="DY260" s="361"/>
      <c r="DZ260" s="361"/>
      <c r="EA260" s="361"/>
      <c r="EB260" s="361"/>
      <c r="EC260" s="361"/>
      <c r="ED260" s="361"/>
      <c r="EE260" s="361"/>
      <c r="EF260" s="361"/>
      <c r="EG260" s="361"/>
      <c r="EH260" s="361"/>
      <c r="EI260" s="361"/>
      <c r="EJ260" s="361"/>
      <c r="EK260" s="361"/>
      <c r="EL260" s="361"/>
      <c r="EM260" s="361"/>
      <c r="EN260" s="361"/>
      <c r="EO260" s="361"/>
      <c r="EP260" s="361"/>
      <c r="EQ260" s="361"/>
    </row>
    <row r="261" spans="1:147" x14ac:dyDescent="0.35">
      <c r="A261" s="237" t="s">
        <v>1305</v>
      </c>
      <c r="B261" s="5" t="s">
        <v>1243</v>
      </c>
      <c r="C261" s="5" t="s">
        <v>788</v>
      </c>
      <c r="D261" s="5" t="s">
        <v>1247</v>
      </c>
      <c r="E261" s="5" t="s">
        <v>1306</v>
      </c>
      <c r="F261" s="5" t="s">
        <v>455</v>
      </c>
      <c r="G261" s="47" t="s">
        <v>1307</v>
      </c>
      <c r="H261" s="238"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7">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10">
        <v>10</v>
      </c>
      <c r="BW261" s="410">
        <v>10</v>
      </c>
      <c r="BX261" s="410">
        <v>10</v>
      </c>
      <c r="BY261" s="410">
        <v>10</v>
      </c>
      <c r="BZ261" s="410">
        <v>10</v>
      </c>
      <c r="CA261" s="410">
        <v>10</v>
      </c>
      <c r="CB261" s="410">
        <v>10</v>
      </c>
      <c r="CC261" s="410">
        <v>10</v>
      </c>
      <c r="CD261" s="410">
        <v>10</v>
      </c>
      <c r="CE261" s="410">
        <v>10</v>
      </c>
      <c r="CF261" s="410">
        <v>10</v>
      </c>
      <c r="CG261" s="410">
        <v>10</v>
      </c>
      <c r="CH261" s="410">
        <v>10</v>
      </c>
      <c r="CI261" s="174"/>
      <c r="CJ261" s="174"/>
      <c r="CK261" s="174"/>
      <c r="CL261" s="174"/>
      <c r="CM261" s="174"/>
      <c r="CN261" s="174"/>
      <c r="CO261" s="174"/>
      <c r="CP261" s="175"/>
      <c r="CQ261" s="175"/>
      <c r="CR261" s="175"/>
      <c r="CS261" s="175"/>
      <c r="CT261" s="175"/>
      <c r="CU261" s="175"/>
      <c r="CV261" s="175"/>
      <c r="CW261" s="166"/>
      <c r="CX261" s="167"/>
      <c r="CY261" s="167"/>
      <c r="CZ261" s="167"/>
      <c r="DA261" s="167"/>
      <c r="DB261" s="167"/>
      <c r="DC261" s="167"/>
      <c r="DD261" s="172"/>
      <c r="DE261" s="172"/>
      <c r="DF261" s="172"/>
      <c r="DG261" s="172"/>
      <c r="DH261" s="172"/>
      <c r="DI261" s="172"/>
      <c r="DJ261" s="172"/>
      <c r="DK261" s="79" t="s">
        <v>415</v>
      </c>
      <c r="DL261" s="128"/>
      <c r="DM261" s="128"/>
      <c r="DN261" s="128"/>
      <c r="DO261" s="128"/>
      <c r="DP261" s="128"/>
      <c r="DQ261" s="128"/>
      <c r="DR261" s="128"/>
      <c r="DS261" s="219"/>
      <c r="DT261" s="361"/>
      <c r="DU261" s="361"/>
      <c r="DV261" s="361"/>
      <c r="DW261" s="361"/>
      <c r="DX261" s="361"/>
      <c r="DY261" s="361"/>
      <c r="DZ261" s="361"/>
      <c r="EA261" s="361"/>
      <c r="EB261" s="361"/>
      <c r="EC261" s="361"/>
      <c r="ED261" s="361"/>
      <c r="EE261" s="361"/>
      <c r="EF261" s="361"/>
      <c r="EG261" s="361"/>
      <c r="EH261" s="361"/>
      <c r="EI261" s="361"/>
      <c r="EJ261" s="361"/>
      <c r="EK261" s="361"/>
      <c r="EL261" s="361"/>
      <c r="EM261" s="361"/>
      <c r="EN261" s="361"/>
      <c r="EO261" s="361"/>
      <c r="EP261" s="361"/>
      <c r="EQ261" s="361"/>
    </row>
    <row r="262" spans="1:147" x14ac:dyDescent="0.35">
      <c r="A262" s="235" t="s">
        <v>1308</v>
      </c>
      <c r="B262" s="6" t="s">
        <v>1243</v>
      </c>
      <c r="C262" s="6" t="s">
        <v>788</v>
      </c>
      <c r="D262" s="6" t="s">
        <v>1247</v>
      </c>
      <c r="E262" s="6" t="s">
        <v>1309</v>
      </c>
      <c r="F262" s="6" t="s">
        <v>455</v>
      </c>
      <c r="G262" s="48" t="s">
        <v>1310</v>
      </c>
      <c r="H262" s="236"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7">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52"/>
        <v>0</v>
      </c>
      <c r="BV262" s="28"/>
      <c r="BW262" s="28"/>
      <c r="BX262" s="28"/>
      <c r="BY262" s="28"/>
      <c r="BZ262" s="28"/>
      <c r="CA262" s="28"/>
      <c r="CB262" s="99"/>
      <c r="CC262" s="186"/>
      <c r="CD262" s="186"/>
      <c r="CE262" s="186"/>
      <c r="CF262" s="186"/>
      <c r="CG262" s="186"/>
      <c r="CH262" s="186"/>
      <c r="CI262" s="176"/>
      <c r="CJ262" s="176"/>
      <c r="CK262" s="176"/>
      <c r="CL262" s="176"/>
      <c r="CM262" s="176"/>
      <c r="CN262" s="176"/>
      <c r="CO262" s="176"/>
      <c r="CP262" s="177"/>
      <c r="CQ262" s="177"/>
      <c r="CR262" s="177"/>
      <c r="CS262" s="177"/>
      <c r="CT262" s="177"/>
      <c r="CU262" s="177"/>
      <c r="CV262" s="177"/>
      <c r="CW262" s="168"/>
      <c r="CX262" s="169"/>
      <c r="CY262" s="169"/>
      <c r="CZ262" s="169"/>
      <c r="DA262" s="169"/>
      <c r="DB262" s="169"/>
      <c r="DC262" s="169"/>
      <c r="DD262" s="173"/>
      <c r="DE262" s="173"/>
      <c r="DF262" s="173"/>
      <c r="DG262" s="173"/>
      <c r="DH262" s="173"/>
      <c r="DI262" s="173"/>
      <c r="DJ262" s="173"/>
      <c r="DK262" s="80" t="s">
        <v>415</v>
      </c>
      <c r="DL262" s="129"/>
      <c r="DM262" s="129"/>
      <c r="DN262" s="129"/>
      <c r="DO262" s="129"/>
      <c r="DP262" s="129"/>
      <c r="DQ262" s="129"/>
      <c r="DR262" s="129"/>
      <c r="DS262" s="219"/>
      <c r="DT262" s="361"/>
      <c r="DU262" s="361"/>
      <c r="DV262" s="361"/>
      <c r="DW262" s="361"/>
      <c r="DX262" s="361"/>
      <c r="DY262" s="361"/>
      <c r="DZ262" s="361"/>
      <c r="EA262" s="361"/>
      <c r="EB262" s="361"/>
      <c r="EC262" s="361"/>
      <c r="ED262" s="361"/>
      <c r="EE262" s="361"/>
      <c r="EF262" s="361"/>
      <c r="EG262" s="361"/>
      <c r="EH262" s="361"/>
      <c r="EI262" s="361"/>
      <c r="EJ262" s="361"/>
      <c r="EK262" s="361"/>
      <c r="EL262" s="361"/>
      <c r="EM262" s="361"/>
      <c r="EN262" s="361"/>
      <c r="EO262" s="361"/>
      <c r="EP262" s="361"/>
      <c r="EQ262" s="361"/>
    </row>
    <row r="263" spans="1:147" x14ac:dyDescent="0.35">
      <c r="A263" s="237" t="s">
        <v>1311</v>
      </c>
      <c r="B263" s="5" t="s">
        <v>1243</v>
      </c>
      <c r="C263" s="5" t="s">
        <v>788</v>
      </c>
      <c r="D263" s="5" t="s">
        <v>1247</v>
      </c>
      <c r="E263" s="5" t="s">
        <v>1309</v>
      </c>
      <c r="F263" s="5" t="s">
        <v>455</v>
      </c>
      <c r="G263" s="47" t="s">
        <v>1312</v>
      </c>
      <c r="H263" s="238"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7">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52"/>
        <v>0</v>
      </c>
      <c r="BV263" s="27"/>
      <c r="BW263" s="27"/>
      <c r="BX263" s="27"/>
      <c r="BY263" s="27"/>
      <c r="BZ263" s="27"/>
      <c r="CA263" s="27"/>
      <c r="CB263" s="97"/>
      <c r="CC263" s="186"/>
      <c r="CD263" s="186"/>
      <c r="CE263" s="186"/>
      <c r="CF263" s="186"/>
      <c r="CG263" s="186"/>
      <c r="CH263" s="186"/>
      <c r="CI263" s="174"/>
      <c r="CJ263" s="174"/>
      <c r="CK263" s="174"/>
      <c r="CL263" s="174"/>
      <c r="CM263" s="174"/>
      <c r="CN263" s="174"/>
      <c r="CO263" s="174"/>
      <c r="CP263" s="175"/>
      <c r="CQ263" s="175"/>
      <c r="CR263" s="175"/>
      <c r="CS263" s="175"/>
      <c r="CT263" s="175"/>
      <c r="CU263" s="175"/>
      <c r="CV263" s="175"/>
      <c r="CW263" s="166"/>
      <c r="CX263" s="167"/>
      <c r="CY263" s="167"/>
      <c r="CZ263" s="167"/>
      <c r="DA263" s="167"/>
      <c r="DB263" s="167"/>
      <c r="DC263" s="167"/>
      <c r="DD263" s="172"/>
      <c r="DE263" s="172"/>
      <c r="DF263" s="172"/>
      <c r="DG263" s="172"/>
      <c r="DH263" s="172"/>
      <c r="DI263" s="172"/>
      <c r="DJ263" s="172"/>
      <c r="DK263" s="79" t="s">
        <v>415</v>
      </c>
      <c r="DL263" s="128"/>
      <c r="DM263" s="128"/>
      <c r="DN263" s="128"/>
      <c r="DO263" s="128"/>
      <c r="DP263" s="128"/>
      <c r="DQ263" s="128"/>
      <c r="DR263" s="128"/>
      <c r="DS263" s="219"/>
      <c r="DT263" s="361"/>
      <c r="DU263" s="361"/>
      <c r="DV263" s="361"/>
      <c r="DW263" s="361"/>
      <c r="DX263" s="361"/>
      <c r="DY263" s="361"/>
      <c r="DZ263" s="361"/>
      <c r="EA263" s="361"/>
      <c r="EB263" s="361"/>
      <c r="EC263" s="361"/>
      <c r="ED263" s="361"/>
      <c r="EE263" s="361"/>
      <c r="EF263" s="361"/>
      <c r="EG263" s="361"/>
      <c r="EH263" s="361"/>
      <c r="EI263" s="361"/>
      <c r="EJ263" s="361"/>
      <c r="EK263" s="361"/>
      <c r="EL263" s="361"/>
      <c r="EM263" s="361"/>
      <c r="EN263" s="361"/>
      <c r="EO263" s="361"/>
      <c r="EP263" s="361"/>
      <c r="EQ263" s="361"/>
    </row>
    <row r="264" spans="1:147" x14ac:dyDescent="0.35">
      <c r="A264" s="235" t="s">
        <v>1314</v>
      </c>
      <c r="B264" s="6" t="s">
        <v>1243</v>
      </c>
      <c r="C264" s="6" t="s">
        <v>788</v>
      </c>
      <c r="D264" s="6" t="s">
        <v>1247</v>
      </c>
      <c r="E264" s="6" t="s">
        <v>1309</v>
      </c>
      <c r="F264" s="6" t="s">
        <v>455</v>
      </c>
      <c r="G264" s="48" t="s">
        <v>1315</v>
      </c>
      <c r="H264" s="236"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7">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71">IF(BL264=1,BN264,0)</f>
        <v>0</v>
      </c>
      <c r="BV264" s="28"/>
      <c r="BW264" s="28"/>
      <c r="BX264" s="28"/>
      <c r="BY264" s="28"/>
      <c r="BZ264" s="28"/>
      <c r="CA264" s="28"/>
      <c r="CB264" s="99"/>
      <c r="CC264" s="99">
        <v>0.25</v>
      </c>
      <c r="CD264" s="99">
        <v>0.3</v>
      </c>
      <c r="CE264" s="99">
        <v>0.5</v>
      </c>
      <c r="CF264" s="99">
        <f t="shared" ref="CF264" si="272">ROUND((CD264+CH264)/2,2)</f>
        <v>15.15</v>
      </c>
      <c r="CG264" s="99">
        <f t="shared" ref="CG264" si="273">ROUND((CF264+CH264)/2,2)</f>
        <v>22.58</v>
      </c>
      <c r="CH264" s="99">
        <v>30</v>
      </c>
      <c r="CI264" s="176"/>
      <c r="CJ264" s="176"/>
      <c r="CK264" s="176"/>
      <c r="CL264" s="176"/>
      <c r="CM264" s="176"/>
      <c r="CN264" s="176"/>
      <c r="CO264" s="176"/>
      <c r="CP264" s="177"/>
      <c r="CQ264" s="177"/>
      <c r="CR264" s="177"/>
      <c r="CS264" s="177"/>
      <c r="CT264" s="177"/>
      <c r="CU264" s="177"/>
      <c r="CV264" s="177"/>
      <c r="CW264" s="168"/>
      <c r="CX264" s="169"/>
      <c r="CY264" s="169"/>
      <c r="CZ264" s="169"/>
      <c r="DA264" s="169"/>
      <c r="DB264" s="169"/>
      <c r="DC264" s="169"/>
      <c r="DD264" s="173"/>
      <c r="DE264" s="173"/>
      <c r="DF264" s="173"/>
      <c r="DG264" s="173"/>
      <c r="DH264" s="173"/>
      <c r="DI264" s="173"/>
      <c r="DJ264" s="173"/>
      <c r="DK264" s="80" t="s">
        <v>415</v>
      </c>
      <c r="DL264" s="129"/>
      <c r="DM264" s="129"/>
      <c r="DN264" s="129"/>
      <c r="DO264" s="129"/>
      <c r="DP264" s="129"/>
      <c r="DQ264" s="129"/>
      <c r="DR264" s="129"/>
      <c r="DS264" s="219"/>
      <c r="DT264" s="361"/>
      <c r="DU264" s="361"/>
      <c r="DV264" s="361"/>
      <c r="DW264" s="361"/>
      <c r="DX264" s="361"/>
      <c r="DY264" s="361"/>
      <c r="DZ264" s="361"/>
      <c r="EA264" s="361"/>
      <c r="EB264" s="361"/>
      <c r="EC264" s="361"/>
      <c r="ED264" s="361"/>
      <c r="EE264" s="361"/>
      <c r="EF264" s="361"/>
      <c r="EG264" s="361"/>
      <c r="EH264" s="361"/>
      <c r="EI264" s="361"/>
      <c r="EJ264" s="361"/>
      <c r="EK264" s="361"/>
      <c r="EL264" s="361"/>
      <c r="EM264" s="361"/>
      <c r="EN264" s="361"/>
      <c r="EO264" s="361"/>
      <c r="EP264" s="361"/>
      <c r="EQ264" s="361"/>
    </row>
    <row r="265" spans="1:147" x14ac:dyDescent="0.35">
      <c r="A265" s="256" t="s">
        <v>1316</v>
      </c>
      <c r="B265" s="6" t="s">
        <v>1243</v>
      </c>
      <c r="C265" s="6" t="s">
        <v>817</v>
      </c>
      <c r="D265" s="6" t="s">
        <v>1247</v>
      </c>
      <c r="E265" s="6" t="s">
        <v>1244</v>
      </c>
      <c r="F265" s="6" t="s">
        <v>455</v>
      </c>
      <c r="G265" s="48" t="s">
        <v>1317</v>
      </c>
      <c r="H265" s="236"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7">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1">
        <v>0</v>
      </c>
      <c r="BV265" s="381">
        <v>0</v>
      </c>
      <c r="BW265" s="381">
        <v>0</v>
      </c>
      <c r="BX265" s="381">
        <v>0</v>
      </c>
      <c r="BY265" s="381">
        <v>0</v>
      </c>
      <c r="BZ265" s="381">
        <v>0</v>
      </c>
      <c r="CA265" s="381">
        <v>0</v>
      </c>
      <c r="CB265" s="382">
        <v>8.0500000000000007</v>
      </c>
      <c r="CC265" s="99">
        <v>10.799999999999999</v>
      </c>
      <c r="CD265" s="99">
        <f>CD236</f>
        <v>20</v>
      </c>
      <c r="CE265" s="99">
        <f t="shared" ref="CE265:CH265" si="274">CE236</f>
        <v>20</v>
      </c>
      <c r="CF265" s="99">
        <f t="shared" si="274"/>
        <v>20</v>
      </c>
      <c r="CG265" s="99">
        <f t="shared" si="274"/>
        <v>20</v>
      </c>
      <c r="CH265" s="99">
        <f t="shared" si="274"/>
        <v>20</v>
      </c>
      <c r="CI265" s="258">
        <v>66.8</v>
      </c>
      <c r="CJ265" s="258">
        <f>$CI$265*0.8</f>
        <v>53.44</v>
      </c>
      <c r="CK265" s="258">
        <f t="shared" ref="CK265:CO265" si="275">$CI$265*0.8</f>
        <v>53.44</v>
      </c>
      <c r="CL265" s="258">
        <f t="shared" si="275"/>
        <v>53.44</v>
      </c>
      <c r="CM265" s="258">
        <f t="shared" si="275"/>
        <v>53.44</v>
      </c>
      <c r="CN265" s="258">
        <f t="shared" si="275"/>
        <v>53.44</v>
      </c>
      <c r="CO265" s="258">
        <f t="shared" si="275"/>
        <v>53.44</v>
      </c>
      <c r="CP265" s="177">
        <f>CI265*1.2</f>
        <v>80.16</v>
      </c>
      <c r="CQ265" s="177">
        <f>$CP$265</f>
        <v>80.16</v>
      </c>
      <c r="CR265" s="177">
        <f t="shared" ref="CR265:CV265" si="276">$CP$265</f>
        <v>80.16</v>
      </c>
      <c r="CS265" s="177">
        <f t="shared" si="276"/>
        <v>80.16</v>
      </c>
      <c r="CT265" s="177">
        <f t="shared" si="276"/>
        <v>80.16</v>
      </c>
      <c r="CU265" s="177">
        <f t="shared" si="276"/>
        <v>80.16</v>
      </c>
      <c r="CV265" s="177">
        <f t="shared" si="276"/>
        <v>80.16</v>
      </c>
      <c r="CW265" s="168"/>
      <c r="CX265" s="169"/>
      <c r="CY265" s="169"/>
      <c r="CZ265" s="169"/>
      <c r="DA265" s="169"/>
      <c r="DB265" s="169"/>
      <c r="DC265" s="169"/>
      <c r="DD265" s="173"/>
      <c r="DE265" s="173"/>
      <c r="DF265" s="173"/>
      <c r="DG265" s="173"/>
      <c r="DH265" s="173"/>
      <c r="DI265" s="173"/>
      <c r="DJ265" s="173"/>
      <c r="DK265" s="80" t="s">
        <v>415</v>
      </c>
      <c r="DL265" s="129"/>
      <c r="DM265" s="129"/>
      <c r="DN265" s="129"/>
      <c r="DO265" s="129"/>
      <c r="DP265" s="129"/>
      <c r="DQ265" s="129"/>
      <c r="DR265" s="129"/>
      <c r="DT265" s="361"/>
      <c r="DU265" s="361"/>
      <c r="DV265" s="361"/>
      <c r="DW265" s="361"/>
      <c r="DX265" s="361"/>
      <c r="DY265" s="361"/>
      <c r="DZ265" s="361"/>
      <c r="EA265" s="361"/>
      <c r="EB265" s="361"/>
      <c r="EC265" s="361"/>
      <c r="ED265" s="361"/>
      <c r="EE265" s="361"/>
      <c r="EF265" s="361"/>
      <c r="EG265" s="361"/>
      <c r="EH265" s="361"/>
      <c r="EI265" s="361"/>
      <c r="EJ265" s="361"/>
      <c r="EK265" s="361"/>
      <c r="EL265" s="361"/>
      <c r="EM265" s="361"/>
      <c r="EN265" s="361"/>
      <c r="EO265" s="361"/>
      <c r="EP265" s="361"/>
      <c r="EQ265" s="361"/>
    </row>
    <row r="266" spans="1:147" x14ac:dyDescent="0.35">
      <c r="A266" s="237" t="s">
        <v>1318</v>
      </c>
      <c r="B266" s="5" t="s">
        <v>1243</v>
      </c>
      <c r="C266" s="5" t="s">
        <v>788</v>
      </c>
      <c r="D266" s="5" t="s">
        <v>1247</v>
      </c>
      <c r="E266" s="5" t="s">
        <v>1244</v>
      </c>
      <c r="F266" s="5" t="s">
        <v>455</v>
      </c>
      <c r="G266" s="47" t="s">
        <v>1319</v>
      </c>
      <c r="H266" s="238"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7">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52"/>
        <v>0</v>
      </c>
      <c r="BV266" s="27"/>
      <c r="BW266" s="27"/>
      <c r="BX266" s="27"/>
      <c r="BY266" s="27"/>
      <c r="BZ266" s="27"/>
      <c r="CA266" s="27"/>
      <c r="CB266" s="97"/>
      <c r="CC266" s="97">
        <v>50</v>
      </c>
      <c r="CD266" s="97">
        <v>50</v>
      </c>
      <c r="CE266" s="97">
        <v>50</v>
      </c>
      <c r="CF266" s="97">
        <v>75</v>
      </c>
      <c r="CG266" s="97">
        <v>100</v>
      </c>
      <c r="CH266" s="97">
        <v>100</v>
      </c>
      <c r="CI266" s="174"/>
      <c r="CJ266" s="174"/>
      <c r="CK266" s="174"/>
      <c r="CL266" s="174"/>
      <c r="CM266" s="174"/>
      <c r="CN266" s="174"/>
      <c r="CO266" s="174"/>
      <c r="CP266" s="175"/>
      <c r="CQ266" s="175"/>
      <c r="CR266" s="175"/>
      <c r="CS266" s="175"/>
      <c r="CT266" s="175"/>
      <c r="CU266" s="175"/>
      <c r="CV266" s="175"/>
      <c r="CW266" s="166"/>
      <c r="CX266" s="167"/>
      <c r="CY266" s="167"/>
      <c r="CZ266" s="167"/>
      <c r="DA266" s="167"/>
      <c r="DB266" s="167"/>
      <c r="DC266" s="167"/>
      <c r="DD266" s="172"/>
      <c r="DE266" s="172"/>
      <c r="DF266" s="172"/>
      <c r="DG266" s="172"/>
      <c r="DH266" s="172"/>
      <c r="DI266" s="172"/>
      <c r="DJ266" s="172"/>
      <c r="DK266" s="79" t="s">
        <v>415</v>
      </c>
      <c r="DL266" s="128"/>
      <c r="DM266" s="128"/>
      <c r="DN266" s="128"/>
      <c r="DO266" s="128"/>
      <c r="DP266" s="128"/>
      <c r="DQ266" s="128"/>
      <c r="DR266" s="128"/>
      <c r="DS266" s="219"/>
      <c r="DT266" s="361"/>
      <c r="DU266" s="361"/>
      <c r="DV266" s="361"/>
      <c r="DW266" s="361"/>
      <c r="DX266" s="361"/>
      <c r="DY266" s="361"/>
      <c r="DZ266" s="361"/>
      <c r="EA266" s="361"/>
      <c r="EB266" s="361"/>
      <c r="EC266" s="361"/>
      <c r="ED266" s="361"/>
      <c r="EE266" s="361"/>
      <c r="EF266" s="361"/>
      <c r="EG266" s="361"/>
      <c r="EH266" s="361"/>
      <c r="EI266" s="361"/>
      <c r="EJ266" s="361"/>
      <c r="EK266" s="361"/>
      <c r="EL266" s="361"/>
      <c r="EM266" s="361"/>
      <c r="EN266" s="361"/>
      <c r="EO266" s="361"/>
      <c r="EP266" s="361"/>
      <c r="EQ266" s="361"/>
    </row>
    <row r="267" spans="1:147" x14ac:dyDescent="0.35">
      <c r="A267" s="235" t="s">
        <v>1320</v>
      </c>
      <c r="B267" s="6" t="s">
        <v>1243</v>
      </c>
      <c r="C267" s="6" t="s">
        <v>788</v>
      </c>
      <c r="D267" s="6" t="s">
        <v>1247</v>
      </c>
      <c r="E267" s="6" t="s">
        <v>1244</v>
      </c>
      <c r="F267" s="6" t="s">
        <v>455</v>
      </c>
      <c r="G267" s="48" t="s">
        <v>1321</v>
      </c>
      <c r="H267" s="236"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7">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52"/>
        <v>0</v>
      </c>
      <c r="BV267" s="28"/>
      <c r="BW267" s="28"/>
      <c r="BX267" s="28"/>
      <c r="BY267" s="28"/>
      <c r="BZ267" s="28"/>
      <c r="CA267" s="28"/>
      <c r="CB267" s="99">
        <v>100</v>
      </c>
      <c r="CC267" s="99">
        <v>100</v>
      </c>
      <c r="CD267" s="99">
        <v>100</v>
      </c>
      <c r="CE267" s="99">
        <v>100</v>
      </c>
      <c r="CF267" s="99">
        <v>100</v>
      </c>
      <c r="CG267" s="99">
        <v>100</v>
      </c>
      <c r="CH267" s="99">
        <v>100</v>
      </c>
      <c r="CI267" s="176"/>
      <c r="CJ267" s="176"/>
      <c r="CK267" s="176"/>
      <c r="CL267" s="176"/>
      <c r="CM267" s="176"/>
      <c r="CN267" s="176"/>
      <c r="CO267" s="176"/>
      <c r="CP267" s="177"/>
      <c r="CQ267" s="177"/>
      <c r="CR267" s="177"/>
      <c r="CS267" s="177"/>
      <c r="CT267" s="177"/>
      <c r="CU267" s="177"/>
      <c r="CV267" s="177"/>
      <c r="CW267" s="168"/>
      <c r="CX267" s="169"/>
      <c r="CY267" s="169"/>
      <c r="CZ267" s="169"/>
      <c r="DA267" s="169"/>
      <c r="DB267" s="169"/>
      <c r="DC267" s="169"/>
      <c r="DD267" s="173"/>
      <c r="DE267" s="173"/>
      <c r="DF267" s="173"/>
      <c r="DG267" s="173"/>
      <c r="DH267" s="173"/>
      <c r="DI267" s="173"/>
      <c r="DJ267" s="173"/>
      <c r="DK267" s="80" t="s">
        <v>415</v>
      </c>
      <c r="DL267" s="129"/>
      <c r="DM267" s="129"/>
      <c r="DN267" s="129"/>
      <c r="DO267" s="129"/>
      <c r="DP267" s="129"/>
      <c r="DQ267" s="129"/>
      <c r="DR267" s="129"/>
      <c r="DS267" s="219"/>
      <c r="DT267" s="361"/>
      <c r="DU267" s="361"/>
      <c r="DV267" s="361"/>
      <c r="DW267" s="361"/>
      <c r="DX267" s="361"/>
      <c r="DY267" s="361"/>
      <c r="DZ267" s="361"/>
      <c r="EA267" s="361"/>
      <c r="EB267" s="361"/>
      <c r="EC267" s="361"/>
      <c r="ED267" s="361"/>
      <c r="EE267" s="361"/>
      <c r="EF267" s="361"/>
      <c r="EG267" s="361"/>
      <c r="EH267" s="361"/>
      <c r="EI267" s="361"/>
      <c r="EJ267" s="361"/>
      <c r="EK267" s="361"/>
      <c r="EL267" s="361"/>
      <c r="EM267" s="361"/>
      <c r="EN267" s="361"/>
      <c r="EO267" s="361"/>
      <c r="EP267" s="361"/>
      <c r="EQ267" s="361"/>
    </row>
    <row r="268" spans="1:147" ht="15" thickBot="1" x14ac:dyDescent="0.4">
      <c r="A268" s="240" t="s">
        <v>1322</v>
      </c>
      <c r="B268" s="241" t="s">
        <v>1243</v>
      </c>
      <c r="C268" s="241" t="s">
        <v>788</v>
      </c>
      <c r="D268" s="241" t="s">
        <v>1247</v>
      </c>
      <c r="E268" s="241" t="s">
        <v>1244</v>
      </c>
      <c r="F268" s="241" t="s">
        <v>456</v>
      </c>
      <c r="G268" s="242" t="s">
        <v>1323</v>
      </c>
      <c r="H268" s="243"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7">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52"/>
        <v>0</v>
      </c>
      <c r="BV268" s="27"/>
      <c r="BW268" s="27"/>
      <c r="BX268" s="27"/>
      <c r="BY268" s="27"/>
      <c r="BZ268" s="27"/>
      <c r="CA268" s="27"/>
      <c r="CB268" s="97">
        <v>100</v>
      </c>
      <c r="CC268" s="97">
        <v>100</v>
      </c>
      <c r="CD268" s="97">
        <v>100</v>
      </c>
      <c r="CE268" s="97">
        <v>100</v>
      </c>
      <c r="CF268" s="97">
        <v>100</v>
      </c>
      <c r="CG268" s="97">
        <v>100</v>
      </c>
      <c r="CH268" s="97">
        <v>100</v>
      </c>
      <c r="CI268" s="174"/>
      <c r="CJ268" s="174"/>
      <c r="CK268" s="174"/>
      <c r="CL268" s="174"/>
      <c r="CM268" s="174"/>
      <c r="CN268" s="174"/>
      <c r="CO268" s="174"/>
      <c r="CP268" s="175"/>
      <c r="CQ268" s="175"/>
      <c r="CR268" s="175"/>
      <c r="CS268" s="175"/>
      <c r="CT268" s="175"/>
      <c r="CU268" s="175"/>
      <c r="CV268" s="175"/>
      <c r="CW268" s="166"/>
      <c r="CX268" s="167"/>
      <c r="CY268" s="167"/>
      <c r="CZ268" s="167"/>
      <c r="DA268" s="167"/>
      <c r="DB268" s="167"/>
      <c r="DC268" s="167"/>
      <c r="DD268" s="172"/>
      <c r="DE268" s="172"/>
      <c r="DF268" s="172"/>
      <c r="DG268" s="172"/>
      <c r="DH268" s="172"/>
      <c r="DI268" s="172"/>
      <c r="DJ268" s="172"/>
      <c r="DK268" s="79" t="s">
        <v>415</v>
      </c>
      <c r="DL268" s="128"/>
      <c r="DM268" s="128"/>
      <c r="DN268" s="128"/>
      <c r="DO268" s="128"/>
      <c r="DP268" s="128"/>
      <c r="DQ268" s="128"/>
      <c r="DR268" s="128"/>
      <c r="DS268" s="219"/>
      <c r="DT268" s="361"/>
      <c r="DU268" s="361"/>
      <c r="DV268" s="361"/>
      <c r="DW268" s="361"/>
      <c r="DX268" s="361"/>
      <c r="DY268" s="361"/>
      <c r="DZ268" s="361"/>
      <c r="EA268" s="361"/>
      <c r="EB268" s="361"/>
      <c r="EC268" s="361"/>
      <c r="ED268" s="361"/>
      <c r="EE268" s="361"/>
      <c r="EF268" s="361"/>
      <c r="EG268" s="361"/>
      <c r="EH268" s="361"/>
      <c r="EI268" s="361"/>
      <c r="EJ268" s="361"/>
      <c r="EK268" s="361"/>
      <c r="EL268" s="361"/>
      <c r="EM268" s="361"/>
      <c r="EN268" s="361"/>
      <c r="EO268" s="361"/>
      <c r="EP268" s="361"/>
      <c r="EQ268" s="361"/>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7">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52"/>
        <v>0</v>
      </c>
      <c r="BV269" s="28"/>
      <c r="BW269" s="28"/>
      <c r="BX269" s="28"/>
      <c r="BY269" s="28"/>
      <c r="BZ269" s="28"/>
      <c r="CA269" s="28"/>
      <c r="CB269" s="186">
        <v>100</v>
      </c>
      <c r="CC269" s="99">
        <v>100</v>
      </c>
      <c r="CD269" s="99">
        <v>100</v>
      </c>
      <c r="CE269" s="99">
        <v>100</v>
      </c>
      <c r="CF269" s="99">
        <v>100</v>
      </c>
      <c r="CG269" s="99">
        <v>100</v>
      </c>
      <c r="CH269" s="99">
        <v>100</v>
      </c>
      <c r="CI269" s="176"/>
      <c r="CJ269" s="176"/>
      <c r="CK269" s="176"/>
      <c r="CL269" s="176"/>
      <c r="CM269" s="176"/>
      <c r="CN269" s="176"/>
      <c r="CO269" s="176"/>
      <c r="CP269" s="177"/>
      <c r="CQ269" s="177"/>
      <c r="CR269" s="177"/>
      <c r="CS269" s="177"/>
      <c r="CT269" s="177"/>
      <c r="CU269" s="177"/>
      <c r="CV269" s="177"/>
      <c r="CW269" s="168"/>
      <c r="CX269" s="169"/>
      <c r="CY269" s="169"/>
      <c r="CZ269" s="169"/>
      <c r="DA269" s="169"/>
      <c r="DB269" s="169"/>
      <c r="DC269" s="169"/>
      <c r="DD269" s="173"/>
      <c r="DE269" s="173"/>
      <c r="DF269" s="173"/>
      <c r="DG269" s="173"/>
      <c r="DH269" s="173"/>
      <c r="DI269" s="173"/>
      <c r="DJ269" s="173"/>
      <c r="DK269" s="80" t="s">
        <v>452</v>
      </c>
      <c r="DL269" s="129">
        <v>500</v>
      </c>
      <c r="DM269" s="129">
        <v>500</v>
      </c>
      <c r="DN269" s="129">
        <v>500</v>
      </c>
      <c r="DO269" s="129">
        <v>500</v>
      </c>
      <c r="DP269" s="129">
        <v>500</v>
      </c>
      <c r="DQ269" s="129">
        <v>500</v>
      </c>
      <c r="DR269" s="129">
        <v>500</v>
      </c>
      <c r="DS269" s="219"/>
      <c r="DT269" s="361"/>
      <c r="DU269" s="361"/>
      <c r="DV269" s="361"/>
      <c r="DW269" s="361"/>
      <c r="DX269" s="361"/>
      <c r="DY269" s="361"/>
      <c r="DZ269" s="361"/>
      <c r="EA269" s="361"/>
      <c r="EB269" s="361"/>
      <c r="EC269" s="361"/>
      <c r="ED269" s="361"/>
      <c r="EE269" s="361"/>
      <c r="EF269" s="361"/>
      <c r="EG269" s="361"/>
      <c r="EH269" s="361"/>
      <c r="EI269" s="361"/>
      <c r="EJ269" s="361"/>
      <c r="EK269" s="361"/>
      <c r="EL269" s="361"/>
      <c r="EM269" s="361"/>
      <c r="EN269" s="361"/>
      <c r="EO269" s="361"/>
      <c r="EP269" s="361"/>
      <c r="EQ269" s="361"/>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7">
        <v>0.08</v>
      </c>
      <c r="AF270" s="93">
        <v>0</v>
      </c>
      <c r="AG270" s="93">
        <v>12</v>
      </c>
      <c r="AH270" s="93">
        <v>12</v>
      </c>
      <c r="AI270" s="16">
        <f t="shared" ref="AI270:AI289" si="277">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52"/>
        <v>0</v>
      </c>
      <c r="BV270" s="27"/>
      <c r="BW270" s="27"/>
      <c r="BX270" s="27"/>
      <c r="BY270" s="27"/>
      <c r="BZ270" s="27"/>
      <c r="CA270" s="27"/>
      <c r="CB270" s="97">
        <v>9</v>
      </c>
      <c r="CC270" s="97">
        <v>100</v>
      </c>
      <c r="CD270" s="97">
        <v>100</v>
      </c>
      <c r="CE270" s="97">
        <v>100</v>
      </c>
      <c r="CF270" s="97">
        <v>100</v>
      </c>
      <c r="CG270" s="97">
        <v>100</v>
      </c>
      <c r="CH270" s="97">
        <v>100</v>
      </c>
      <c r="CI270" s="174"/>
      <c r="CJ270" s="174"/>
      <c r="CK270" s="174"/>
      <c r="CL270" s="174"/>
      <c r="CM270" s="174"/>
      <c r="CN270" s="174"/>
      <c r="CO270" s="174"/>
      <c r="CP270" s="175"/>
      <c r="CQ270" s="175"/>
      <c r="CR270" s="175"/>
      <c r="CS270" s="175"/>
      <c r="CT270" s="175"/>
      <c r="CU270" s="175"/>
      <c r="CV270" s="175"/>
      <c r="CW270" s="166"/>
      <c r="CX270" s="167"/>
      <c r="CY270" s="167"/>
      <c r="CZ270" s="167"/>
      <c r="DA270" s="167"/>
      <c r="DB270" s="167"/>
      <c r="DC270" s="167"/>
      <c r="DD270" s="172"/>
      <c r="DE270" s="172"/>
      <c r="DF270" s="172"/>
      <c r="DG270" s="172"/>
      <c r="DH270" s="172"/>
      <c r="DI270" s="172"/>
      <c r="DJ270" s="172"/>
      <c r="DK270" s="79" t="s">
        <v>452</v>
      </c>
      <c r="DL270" s="128">
        <v>500</v>
      </c>
      <c r="DM270" s="128">
        <v>500</v>
      </c>
      <c r="DN270" s="128">
        <v>500</v>
      </c>
      <c r="DO270" s="128">
        <v>500</v>
      </c>
      <c r="DP270" s="128">
        <v>500</v>
      </c>
      <c r="DQ270" s="128">
        <v>500</v>
      </c>
      <c r="DR270" s="128">
        <v>500</v>
      </c>
      <c r="DS270" s="219"/>
      <c r="DT270" s="361"/>
      <c r="DU270" s="361"/>
      <c r="DV270" s="361"/>
      <c r="DW270" s="361"/>
      <c r="DX270" s="361"/>
      <c r="DY270" s="361"/>
      <c r="DZ270" s="361"/>
      <c r="EA270" s="361"/>
      <c r="EB270" s="361"/>
      <c r="EC270" s="361"/>
      <c r="ED270" s="361"/>
      <c r="EE270" s="361"/>
      <c r="EF270" s="361"/>
      <c r="EG270" s="361"/>
      <c r="EH270" s="361"/>
      <c r="EI270" s="361"/>
      <c r="EJ270" s="361"/>
      <c r="EK270" s="361"/>
      <c r="EL270" s="361"/>
      <c r="EM270" s="361"/>
      <c r="EN270" s="361"/>
      <c r="EO270" s="361"/>
      <c r="EP270" s="361"/>
      <c r="EQ270" s="361"/>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7">
        <v>0.08</v>
      </c>
      <c r="AF271" s="94">
        <v>0</v>
      </c>
      <c r="AG271" s="94">
        <v>40</v>
      </c>
      <c r="AH271" s="94">
        <v>40</v>
      </c>
      <c r="AI271" s="17">
        <f t="shared" si="277"/>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52"/>
        <v>0</v>
      </c>
      <c r="BV271" s="28"/>
      <c r="BW271" s="28"/>
      <c r="BX271" s="28"/>
      <c r="BY271" s="28"/>
      <c r="BZ271" s="28"/>
      <c r="CA271" s="28"/>
      <c r="CB271" s="99">
        <v>2.5</v>
      </c>
      <c r="CC271" s="99">
        <v>100</v>
      </c>
      <c r="CD271" s="99">
        <v>100</v>
      </c>
      <c r="CE271" s="99">
        <v>100</v>
      </c>
      <c r="CF271" s="99">
        <v>100</v>
      </c>
      <c r="CG271" s="99">
        <v>100</v>
      </c>
      <c r="CH271" s="99">
        <v>100</v>
      </c>
      <c r="CI271" s="176"/>
      <c r="CJ271" s="176"/>
      <c r="CK271" s="176"/>
      <c r="CL271" s="176"/>
      <c r="CM271" s="176"/>
      <c r="CN271" s="176"/>
      <c r="CO271" s="176"/>
      <c r="CP271" s="177"/>
      <c r="CQ271" s="177"/>
      <c r="CR271" s="177"/>
      <c r="CS271" s="177"/>
      <c r="CT271" s="177"/>
      <c r="CU271" s="177"/>
      <c r="CV271" s="177"/>
      <c r="CW271" s="168"/>
      <c r="CX271" s="169"/>
      <c r="CY271" s="169"/>
      <c r="CZ271" s="169"/>
      <c r="DA271" s="169"/>
      <c r="DB271" s="169"/>
      <c r="DC271" s="169"/>
      <c r="DD271" s="173"/>
      <c r="DE271" s="173"/>
      <c r="DF271" s="173"/>
      <c r="DG271" s="173"/>
      <c r="DH271" s="173"/>
      <c r="DI271" s="173"/>
      <c r="DJ271" s="173"/>
      <c r="DK271" s="80" t="s">
        <v>452</v>
      </c>
      <c r="DL271" s="129">
        <v>500</v>
      </c>
      <c r="DM271" s="129">
        <v>500</v>
      </c>
      <c r="DN271" s="129">
        <v>500</v>
      </c>
      <c r="DO271" s="129">
        <v>500</v>
      </c>
      <c r="DP271" s="129">
        <v>500</v>
      </c>
      <c r="DQ271" s="129">
        <v>500</v>
      </c>
      <c r="DR271" s="129">
        <v>500</v>
      </c>
      <c r="DS271" s="219"/>
      <c r="DT271" s="361"/>
      <c r="DU271" s="361"/>
      <c r="DV271" s="361"/>
      <c r="DW271" s="361"/>
      <c r="DX271" s="361"/>
      <c r="DY271" s="361"/>
      <c r="DZ271" s="361"/>
      <c r="EA271" s="361"/>
      <c r="EB271" s="361"/>
      <c r="EC271" s="361"/>
      <c r="ED271" s="361"/>
      <c r="EE271" s="361"/>
      <c r="EF271" s="361"/>
      <c r="EG271" s="361"/>
      <c r="EH271" s="361"/>
      <c r="EI271" s="361"/>
      <c r="EJ271" s="361"/>
      <c r="EK271" s="361"/>
      <c r="EL271" s="361"/>
      <c r="EM271" s="361"/>
      <c r="EN271" s="361"/>
      <c r="EO271" s="361"/>
      <c r="EP271" s="361"/>
      <c r="EQ271" s="361"/>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7">
        <v>0.08</v>
      </c>
      <c r="AF272" s="93">
        <v>0</v>
      </c>
      <c r="AG272" s="93">
        <v>12</v>
      </c>
      <c r="AH272" s="93">
        <v>12</v>
      </c>
      <c r="AI272" s="16">
        <f t="shared" si="277"/>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52"/>
        <v>0</v>
      </c>
      <c r="BV272" s="27"/>
      <c r="BW272" s="27"/>
      <c r="BX272" s="27"/>
      <c r="BY272" s="27"/>
      <c r="BZ272" s="27"/>
      <c r="CA272" s="27"/>
      <c r="CB272" s="97">
        <v>1.5</v>
      </c>
      <c r="CC272" s="97">
        <v>100</v>
      </c>
      <c r="CD272" s="97">
        <v>100</v>
      </c>
      <c r="CE272" s="97">
        <v>100</v>
      </c>
      <c r="CF272" s="97">
        <v>100</v>
      </c>
      <c r="CG272" s="97">
        <v>100</v>
      </c>
      <c r="CH272" s="97">
        <v>100</v>
      </c>
      <c r="CI272" s="174"/>
      <c r="CJ272" s="174"/>
      <c r="CK272" s="174"/>
      <c r="CL272" s="174"/>
      <c r="CM272" s="174"/>
      <c r="CN272" s="174"/>
      <c r="CO272" s="174"/>
      <c r="CP272" s="175"/>
      <c r="CQ272" s="175"/>
      <c r="CR272" s="175"/>
      <c r="CS272" s="175"/>
      <c r="CT272" s="175"/>
      <c r="CU272" s="175"/>
      <c r="CV272" s="175"/>
      <c r="CW272" s="166"/>
      <c r="CX272" s="167"/>
      <c r="CY272" s="167"/>
      <c r="CZ272" s="167"/>
      <c r="DA272" s="167"/>
      <c r="DB272" s="167"/>
      <c r="DC272" s="167"/>
      <c r="DD272" s="172"/>
      <c r="DE272" s="172"/>
      <c r="DF272" s="172"/>
      <c r="DG272" s="172"/>
      <c r="DH272" s="172"/>
      <c r="DI272" s="172"/>
      <c r="DJ272" s="172"/>
      <c r="DK272" s="79" t="s">
        <v>1332</v>
      </c>
      <c r="DL272" s="128">
        <v>200</v>
      </c>
      <c r="DM272" s="128">
        <v>200</v>
      </c>
      <c r="DN272" s="128">
        <v>200</v>
      </c>
      <c r="DO272" s="128">
        <v>200</v>
      </c>
      <c r="DP272" s="128">
        <v>200</v>
      </c>
      <c r="DQ272" s="128">
        <v>200</v>
      </c>
      <c r="DR272" s="128">
        <v>200</v>
      </c>
      <c r="DS272" s="219"/>
      <c r="DT272" s="361"/>
      <c r="DU272" s="361"/>
      <c r="DV272" s="361"/>
      <c r="DW272" s="361"/>
      <c r="DX272" s="361"/>
      <c r="DY272" s="361"/>
      <c r="DZ272" s="361"/>
      <c r="EA272" s="361"/>
      <c r="EB272" s="361"/>
      <c r="EC272" s="361"/>
      <c r="ED272" s="361"/>
      <c r="EE272" s="361"/>
      <c r="EF272" s="361"/>
      <c r="EG272" s="361"/>
      <c r="EH272" s="361"/>
      <c r="EI272" s="361"/>
      <c r="EJ272" s="361"/>
      <c r="EK272" s="361"/>
      <c r="EL272" s="361"/>
      <c r="EM272" s="361"/>
      <c r="EN272" s="361"/>
      <c r="EO272" s="361"/>
      <c r="EP272" s="361"/>
      <c r="EQ272" s="361"/>
    </row>
    <row r="273" spans="1:147" x14ac:dyDescent="0.35">
      <c r="A273" s="6" t="s">
        <v>1333</v>
      </c>
      <c r="B273" s="6" t="s">
        <v>654</v>
      </c>
      <c r="C273" s="6" t="s">
        <v>788</v>
      </c>
      <c r="D273" s="6" t="s">
        <v>656</v>
      </c>
      <c r="E273" s="6" t="s">
        <v>459</v>
      </c>
      <c r="F273" s="6" t="s">
        <v>457</v>
      </c>
      <c r="G273" s="222"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7">
        <v>0.08</v>
      </c>
      <c r="AF273" s="94">
        <v>0</v>
      </c>
      <c r="AG273" s="94">
        <v>12</v>
      </c>
      <c r="AH273" s="94">
        <v>12</v>
      </c>
      <c r="AI273" s="17">
        <f t="shared" si="277"/>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52"/>
        <v>0</v>
      </c>
      <c r="BV273" s="28"/>
      <c r="BW273" s="28"/>
      <c r="BX273" s="28"/>
      <c r="BY273" s="28"/>
      <c r="BZ273" s="28"/>
      <c r="CA273" s="28"/>
      <c r="CB273" s="99"/>
      <c r="CC273" s="99">
        <v>100</v>
      </c>
      <c r="CD273" s="99">
        <v>100</v>
      </c>
      <c r="CE273" s="99">
        <v>100</v>
      </c>
      <c r="CF273" s="99">
        <v>100</v>
      </c>
      <c r="CG273" s="99">
        <v>100</v>
      </c>
      <c r="CH273" s="99">
        <v>100</v>
      </c>
      <c r="CI273" s="176"/>
      <c r="CJ273" s="176"/>
      <c r="CK273" s="176"/>
      <c r="CL273" s="176"/>
      <c r="CM273" s="176"/>
      <c r="CN273" s="176"/>
      <c r="CO273" s="176"/>
      <c r="CP273" s="177"/>
      <c r="CQ273" s="177"/>
      <c r="CR273" s="177"/>
      <c r="CS273" s="177"/>
      <c r="CT273" s="177"/>
      <c r="CU273" s="177"/>
      <c r="CV273" s="177"/>
      <c r="CW273" s="168"/>
      <c r="CX273" s="169"/>
      <c r="CY273" s="169"/>
      <c r="CZ273" s="169"/>
      <c r="DA273" s="169"/>
      <c r="DB273" s="169"/>
      <c r="DC273" s="169"/>
      <c r="DD273" s="173"/>
      <c r="DE273" s="173"/>
      <c r="DF273" s="173"/>
      <c r="DG273" s="173"/>
      <c r="DH273" s="173"/>
      <c r="DI273" s="173"/>
      <c r="DJ273" s="173"/>
      <c r="DK273" s="80" t="s">
        <v>1335</v>
      </c>
      <c r="DL273" s="129">
        <v>200</v>
      </c>
      <c r="DM273" s="129">
        <v>200</v>
      </c>
      <c r="DN273" s="129">
        <v>200</v>
      </c>
      <c r="DO273" s="129">
        <v>200</v>
      </c>
      <c r="DP273" s="129">
        <v>200</v>
      </c>
      <c r="DQ273" s="129">
        <v>200</v>
      </c>
      <c r="DR273" s="129">
        <v>200</v>
      </c>
      <c r="DS273" s="219"/>
      <c r="DT273" s="361"/>
      <c r="DU273" s="361"/>
      <c r="DV273" s="361"/>
      <c r="DW273" s="361"/>
      <c r="DX273" s="361"/>
      <c r="DY273" s="361"/>
      <c r="DZ273" s="361"/>
      <c r="EA273" s="361"/>
      <c r="EB273" s="361"/>
      <c r="EC273" s="361"/>
      <c r="ED273" s="361"/>
      <c r="EE273" s="361"/>
      <c r="EF273" s="361"/>
      <c r="EG273" s="361"/>
      <c r="EH273" s="361"/>
      <c r="EI273" s="361"/>
      <c r="EJ273" s="361"/>
      <c r="EK273" s="361"/>
      <c r="EL273" s="361"/>
      <c r="EM273" s="361"/>
      <c r="EN273" s="361"/>
      <c r="EO273" s="361"/>
      <c r="EP273" s="361"/>
      <c r="EQ273" s="361"/>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7">
        <v>0.08</v>
      </c>
      <c r="AF274" s="93">
        <v>0</v>
      </c>
      <c r="AG274" s="93">
        <v>12</v>
      </c>
      <c r="AH274" s="93">
        <v>12</v>
      </c>
      <c r="AI274" s="16">
        <f t="shared" si="277"/>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8">IF(BL274=1,BN274,0)</f>
        <v>0</v>
      </c>
      <c r="BV274" s="27"/>
      <c r="BW274" s="27"/>
      <c r="BX274" s="27"/>
      <c r="BY274" s="27"/>
      <c r="BZ274" s="27"/>
      <c r="CA274" s="27"/>
      <c r="CB274" s="97"/>
      <c r="CC274" s="97">
        <v>5</v>
      </c>
      <c r="CD274" s="97">
        <v>10</v>
      </c>
      <c r="CE274" s="97">
        <v>50</v>
      </c>
      <c r="CF274" s="97">
        <v>100</v>
      </c>
      <c r="CG274" s="97">
        <v>100</v>
      </c>
      <c r="CH274" s="97">
        <v>100</v>
      </c>
      <c r="CI274" s="174"/>
      <c r="CJ274" s="174"/>
      <c r="CK274" s="174"/>
      <c r="CL274" s="174"/>
      <c r="CM274" s="174"/>
      <c r="CN274" s="174"/>
      <c r="CO274" s="174"/>
      <c r="CP274" s="175"/>
      <c r="CQ274" s="175"/>
      <c r="CR274" s="175"/>
      <c r="CS274" s="175"/>
      <c r="CT274" s="175"/>
      <c r="CU274" s="175"/>
      <c r="CV274" s="175"/>
      <c r="CW274" s="166"/>
      <c r="CX274" s="167"/>
      <c r="CY274" s="167"/>
      <c r="CZ274" s="167"/>
      <c r="DA274" s="167"/>
      <c r="DB274" s="167"/>
      <c r="DC274" s="167"/>
      <c r="DD274" s="172"/>
      <c r="DE274" s="172"/>
      <c r="DF274" s="172"/>
      <c r="DG274" s="172"/>
      <c r="DH274" s="172"/>
      <c r="DI274" s="172"/>
      <c r="DJ274" s="172"/>
      <c r="DK274" s="79" t="s">
        <v>1338</v>
      </c>
      <c r="DL274" s="128">
        <v>500</v>
      </c>
      <c r="DM274" s="128">
        <v>500</v>
      </c>
      <c r="DN274" s="128">
        <v>500</v>
      </c>
      <c r="DO274" s="128">
        <v>500</v>
      </c>
      <c r="DP274" s="128">
        <v>500</v>
      </c>
      <c r="DQ274" s="128">
        <v>500</v>
      </c>
      <c r="DR274" s="128">
        <v>500</v>
      </c>
      <c r="DS274" s="219"/>
      <c r="DT274" s="361"/>
      <c r="DU274" s="361"/>
      <c r="DV274" s="361"/>
      <c r="DW274" s="361"/>
      <c r="DX274" s="361"/>
      <c r="DY274" s="361"/>
      <c r="DZ274" s="361"/>
      <c r="EA274" s="361"/>
      <c r="EB274" s="361"/>
      <c r="EC274" s="361"/>
      <c r="ED274" s="361"/>
      <c r="EE274" s="361"/>
      <c r="EF274" s="361"/>
      <c r="EG274" s="361"/>
      <c r="EH274" s="361"/>
      <c r="EI274" s="361"/>
      <c r="EJ274" s="361"/>
      <c r="EK274" s="361"/>
      <c r="EL274" s="361"/>
      <c r="EM274" s="361"/>
      <c r="EN274" s="361"/>
      <c r="EO274" s="361"/>
      <c r="EP274" s="361"/>
      <c r="EQ274" s="361"/>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7">
        <v>0.08</v>
      </c>
      <c r="AF275" s="94"/>
      <c r="AG275" s="94">
        <v>1</v>
      </c>
      <c r="AH275" s="94">
        <v>1</v>
      </c>
      <c r="AI275" s="17">
        <f t="shared" si="277"/>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52"/>
        <v>0</v>
      </c>
      <c r="BV275" s="28"/>
      <c r="BW275" s="28"/>
      <c r="BX275" s="28"/>
      <c r="BY275" s="28"/>
      <c r="BZ275" s="28"/>
      <c r="CA275" s="28"/>
      <c r="CB275" s="186">
        <v>250</v>
      </c>
      <c r="CC275" s="99">
        <v>100</v>
      </c>
      <c r="CD275" s="99">
        <v>100</v>
      </c>
      <c r="CE275" s="99">
        <v>100</v>
      </c>
      <c r="CF275" s="99">
        <v>100</v>
      </c>
      <c r="CG275" s="99">
        <v>100</v>
      </c>
      <c r="CH275" s="99">
        <v>100</v>
      </c>
      <c r="CI275" s="176"/>
      <c r="CJ275" s="176"/>
      <c r="CK275" s="176"/>
      <c r="CL275" s="176"/>
      <c r="CM275" s="176"/>
      <c r="CN275" s="176"/>
      <c r="CO275" s="176"/>
      <c r="CP275" s="177"/>
      <c r="CQ275" s="177"/>
      <c r="CR275" s="177"/>
      <c r="CS275" s="177"/>
      <c r="CT275" s="177"/>
      <c r="CU275" s="177"/>
      <c r="CV275" s="177"/>
      <c r="CW275" s="168"/>
      <c r="CX275" s="169"/>
      <c r="CY275" s="169"/>
      <c r="CZ275" s="169"/>
      <c r="DA275" s="169"/>
      <c r="DB275" s="169"/>
      <c r="DC275" s="169"/>
      <c r="DD275" s="173"/>
      <c r="DE275" s="173"/>
      <c r="DF275" s="173"/>
      <c r="DG275" s="173"/>
      <c r="DH275" s="173"/>
      <c r="DI275" s="173"/>
      <c r="DJ275" s="173"/>
      <c r="DK275" s="80" t="s">
        <v>502</v>
      </c>
      <c r="DL275" s="129">
        <v>500</v>
      </c>
      <c r="DM275" s="129">
        <v>500</v>
      </c>
      <c r="DN275" s="129">
        <v>500</v>
      </c>
      <c r="DO275" s="129">
        <v>500</v>
      </c>
      <c r="DP275" s="129">
        <v>500</v>
      </c>
      <c r="DQ275" s="129">
        <v>500</v>
      </c>
      <c r="DR275" s="129">
        <v>500</v>
      </c>
      <c r="DS275" s="219"/>
      <c r="DT275" s="361"/>
      <c r="DU275" s="361"/>
      <c r="DV275" s="361"/>
      <c r="DW275" s="361"/>
      <c r="DX275" s="361"/>
      <c r="DY275" s="361"/>
      <c r="DZ275" s="361"/>
      <c r="EA275" s="361"/>
      <c r="EB275" s="361"/>
      <c r="EC275" s="361"/>
      <c r="ED275" s="361"/>
      <c r="EE275" s="361"/>
      <c r="EF275" s="361"/>
      <c r="EG275" s="361"/>
      <c r="EH275" s="361"/>
      <c r="EI275" s="361"/>
      <c r="EJ275" s="361"/>
      <c r="EK275" s="361"/>
      <c r="EL275" s="361"/>
      <c r="EM275" s="361"/>
      <c r="EN275" s="361"/>
      <c r="EO275" s="361"/>
      <c r="EP275" s="361"/>
      <c r="EQ275" s="361"/>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7">
        <v>0.08</v>
      </c>
      <c r="AF276" s="93">
        <v>0</v>
      </c>
      <c r="AG276" s="93">
        <v>12</v>
      </c>
      <c r="AH276" s="93">
        <v>12</v>
      </c>
      <c r="AI276" s="16">
        <f t="shared" si="277"/>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52"/>
        <v>0</v>
      </c>
      <c r="BV276" s="27"/>
      <c r="BW276" s="27"/>
      <c r="BX276" s="27"/>
      <c r="BY276" s="27"/>
      <c r="BZ276" s="27"/>
      <c r="CA276" s="27"/>
      <c r="CB276" s="97">
        <v>0.2</v>
      </c>
      <c r="CC276" s="97">
        <v>5</v>
      </c>
      <c r="CD276" s="97">
        <v>25</v>
      </c>
      <c r="CE276" s="97">
        <v>50</v>
      </c>
      <c r="CF276" s="97">
        <v>100</v>
      </c>
      <c r="CG276" s="97">
        <v>100</v>
      </c>
      <c r="CH276" s="97">
        <v>100</v>
      </c>
      <c r="CI276" s="174"/>
      <c r="CJ276" s="174"/>
      <c r="CK276" s="174"/>
      <c r="CL276" s="174"/>
      <c r="CM276" s="174"/>
      <c r="CN276" s="174"/>
      <c r="CO276" s="174"/>
      <c r="CP276" s="175"/>
      <c r="CQ276" s="175"/>
      <c r="CR276" s="175"/>
      <c r="CS276" s="175"/>
      <c r="CT276" s="175"/>
      <c r="CU276" s="175"/>
      <c r="CV276" s="175"/>
      <c r="CW276" s="166"/>
      <c r="CX276" s="167"/>
      <c r="CY276" s="167"/>
      <c r="CZ276" s="167"/>
      <c r="DA276" s="167"/>
      <c r="DB276" s="167"/>
      <c r="DC276" s="167"/>
      <c r="DD276" s="172"/>
      <c r="DE276" s="172"/>
      <c r="DF276" s="172"/>
      <c r="DG276" s="172"/>
      <c r="DH276" s="172"/>
      <c r="DI276" s="172"/>
      <c r="DJ276" s="172"/>
      <c r="DK276" s="79" t="s">
        <v>452</v>
      </c>
      <c r="DL276" s="128">
        <v>200</v>
      </c>
      <c r="DM276" s="128">
        <v>200</v>
      </c>
      <c r="DN276" s="128">
        <v>200</v>
      </c>
      <c r="DO276" s="128">
        <v>200</v>
      </c>
      <c r="DP276" s="128">
        <v>200</v>
      </c>
      <c r="DQ276" s="128">
        <v>200</v>
      </c>
      <c r="DR276" s="128">
        <v>200</v>
      </c>
      <c r="DS276" s="219"/>
      <c r="DT276" s="361"/>
      <c r="DU276" s="361"/>
      <c r="DV276" s="361"/>
      <c r="DW276" s="361"/>
      <c r="DX276" s="361"/>
      <c r="DY276" s="361"/>
      <c r="DZ276" s="361"/>
      <c r="EA276" s="361"/>
      <c r="EB276" s="361"/>
      <c r="EC276" s="361"/>
      <c r="ED276" s="361"/>
      <c r="EE276" s="361"/>
      <c r="EF276" s="361"/>
      <c r="EG276" s="361"/>
      <c r="EH276" s="361"/>
      <c r="EI276" s="361"/>
      <c r="EJ276" s="361"/>
      <c r="EK276" s="361"/>
      <c r="EL276" s="361"/>
      <c r="EM276" s="361"/>
      <c r="EN276" s="361"/>
      <c r="EO276" s="361"/>
      <c r="EP276" s="361"/>
      <c r="EQ276" s="361"/>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7">
        <v>0.08</v>
      </c>
      <c r="AF277" s="94">
        <v>0</v>
      </c>
      <c r="AG277" s="94">
        <v>12</v>
      </c>
      <c r="AH277" s="94">
        <v>12</v>
      </c>
      <c r="AI277" s="17">
        <f t="shared" si="277"/>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52"/>
        <v>0</v>
      </c>
      <c r="BV277" s="28"/>
      <c r="BW277" s="28"/>
      <c r="BX277" s="28"/>
      <c r="BY277" s="28"/>
      <c r="BZ277" s="28"/>
      <c r="CA277" s="28"/>
      <c r="CB277" s="99">
        <v>0.1</v>
      </c>
      <c r="CC277" s="99">
        <v>5</v>
      </c>
      <c r="CD277" s="99">
        <v>25</v>
      </c>
      <c r="CE277" s="99">
        <v>50</v>
      </c>
      <c r="CF277" s="99">
        <v>100</v>
      </c>
      <c r="CG277" s="99">
        <v>100</v>
      </c>
      <c r="CH277" s="99">
        <v>100</v>
      </c>
      <c r="CI277" s="176"/>
      <c r="CJ277" s="176"/>
      <c r="CK277" s="176"/>
      <c r="CL277" s="176"/>
      <c r="CM277" s="176"/>
      <c r="CN277" s="176"/>
      <c r="CO277" s="176"/>
      <c r="CP277" s="177"/>
      <c r="CQ277" s="177"/>
      <c r="CR277" s="177"/>
      <c r="CS277" s="177"/>
      <c r="CT277" s="177"/>
      <c r="CU277" s="177"/>
      <c r="CV277" s="177"/>
      <c r="CW277" s="168"/>
      <c r="CX277" s="169"/>
      <c r="CY277" s="169"/>
      <c r="CZ277" s="169"/>
      <c r="DA277" s="169"/>
      <c r="DB277" s="169"/>
      <c r="DC277" s="169"/>
      <c r="DD277" s="173"/>
      <c r="DE277" s="173"/>
      <c r="DF277" s="173"/>
      <c r="DG277" s="173"/>
      <c r="DH277" s="173"/>
      <c r="DI277" s="173"/>
      <c r="DJ277" s="173"/>
      <c r="DK277" s="80" t="s">
        <v>452</v>
      </c>
      <c r="DL277" s="129">
        <v>200</v>
      </c>
      <c r="DM277" s="129">
        <v>200</v>
      </c>
      <c r="DN277" s="129">
        <v>200</v>
      </c>
      <c r="DO277" s="129">
        <v>200</v>
      </c>
      <c r="DP277" s="129">
        <v>200</v>
      </c>
      <c r="DQ277" s="129">
        <v>200</v>
      </c>
      <c r="DR277" s="129">
        <v>200</v>
      </c>
      <c r="DS277" s="219"/>
      <c r="DT277" s="361"/>
      <c r="DU277" s="361"/>
      <c r="DV277" s="361"/>
      <c r="DW277" s="361"/>
      <c r="DX277" s="361"/>
      <c r="DY277" s="361"/>
      <c r="DZ277" s="361"/>
      <c r="EA277" s="361"/>
      <c r="EB277" s="361"/>
      <c r="EC277" s="361"/>
      <c r="ED277" s="361"/>
      <c r="EE277" s="361"/>
      <c r="EF277" s="361"/>
      <c r="EG277" s="361"/>
      <c r="EH277" s="361"/>
      <c r="EI277" s="361"/>
      <c r="EJ277" s="361"/>
      <c r="EK277" s="361"/>
      <c r="EL277" s="361"/>
      <c r="EM277" s="361"/>
      <c r="EN277" s="361"/>
      <c r="EO277" s="361"/>
      <c r="EP277" s="361"/>
      <c r="EQ277" s="361"/>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7">
        <v>0.08</v>
      </c>
      <c r="AF278" s="93">
        <v>0</v>
      </c>
      <c r="AG278" s="93">
        <v>12</v>
      </c>
      <c r="AH278" s="93">
        <v>12</v>
      </c>
      <c r="AI278" s="16">
        <f t="shared" si="277"/>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52"/>
        <v>0</v>
      </c>
      <c r="BV278" s="27"/>
      <c r="BW278" s="27"/>
      <c r="BX278" s="27"/>
      <c r="BY278" s="27"/>
      <c r="BZ278" s="27"/>
      <c r="CA278" s="27"/>
      <c r="CB278" s="97">
        <v>0.2</v>
      </c>
      <c r="CC278" s="97">
        <v>5</v>
      </c>
      <c r="CD278" s="97">
        <v>25</v>
      </c>
      <c r="CE278" s="97">
        <v>50</v>
      </c>
      <c r="CF278" s="97">
        <v>100</v>
      </c>
      <c r="CG278" s="97">
        <v>100</v>
      </c>
      <c r="CH278" s="97">
        <v>100</v>
      </c>
      <c r="CI278" s="174"/>
      <c r="CJ278" s="174"/>
      <c r="CK278" s="174"/>
      <c r="CL278" s="174"/>
      <c r="CM278" s="174"/>
      <c r="CN278" s="174"/>
      <c r="CO278" s="174"/>
      <c r="CP278" s="175"/>
      <c r="CQ278" s="175"/>
      <c r="CR278" s="175"/>
      <c r="CS278" s="175"/>
      <c r="CT278" s="175"/>
      <c r="CU278" s="175"/>
      <c r="CV278" s="175"/>
      <c r="CW278" s="166"/>
      <c r="CX278" s="167"/>
      <c r="CY278" s="167"/>
      <c r="CZ278" s="167"/>
      <c r="DA278" s="167"/>
      <c r="DB278" s="167"/>
      <c r="DC278" s="167"/>
      <c r="DD278" s="172"/>
      <c r="DE278" s="172"/>
      <c r="DF278" s="172"/>
      <c r="DG278" s="172"/>
      <c r="DH278" s="172"/>
      <c r="DI278" s="172"/>
      <c r="DJ278" s="172"/>
      <c r="DK278" s="79" t="s">
        <v>1349</v>
      </c>
      <c r="DL278" s="128">
        <v>200</v>
      </c>
      <c r="DM278" s="128">
        <v>200</v>
      </c>
      <c r="DN278" s="128">
        <v>200</v>
      </c>
      <c r="DO278" s="128">
        <v>200</v>
      </c>
      <c r="DP278" s="128">
        <v>200</v>
      </c>
      <c r="DQ278" s="128">
        <v>200</v>
      </c>
      <c r="DR278" s="128">
        <v>200</v>
      </c>
      <c r="DS278" s="219"/>
      <c r="DT278" s="361"/>
      <c r="DU278" s="361"/>
      <c r="DV278" s="361"/>
      <c r="DW278" s="361"/>
      <c r="DX278" s="361"/>
      <c r="DY278" s="361"/>
      <c r="DZ278" s="361"/>
      <c r="EA278" s="361"/>
      <c r="EB278" s="361"/>
      <c r="EC278" s="361"/>
      <c r="ED278" s="361"/>
      <c r="EE278" s="361"/>
      <c r="EF278" s="361"/>
      <c r="EG278" s="361"/>
      <c r="EH278" s="361"/>
      <c r="EI278" s="361"/>
      <c r="EJ278" s="361"/>
      <c r="EK278" s="361"/>
      <c r="EL278" s="361"/>
      <c r="EM278" s="361"/>
      <c r="EN278" s="361"/>
      <c r="EO278" s="361"/>
      <c r="EP278" s="361"/>
      <c r="EQ278" s="361"/>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7">
        <v>0.08</v>
      </c>
      <c r="AF279" s="94">
        <v>0</v>
      </c>
      <c r="AG279" s="94">
        <v>12</v>
      </c>
      <c r="AH279" s="94">
        <v>12</v>
      </c>
      <c r="AI279" s="17">
        <f t="shared" si="277"/>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52"/>
        <v>0</v>
      </c>
      <c r="BV279" s="28"/>
      <c r="BW279" s="28"/>
      <c r="BX279" s="28"/>
      <c r="BY279" s="28"/>
      <c r="BZ279" s="28"/>
      <c r="CA279" s="28"/>
      <c r="CB279" s="99"/>
      <c r="CC279" s="99">
        <v>5</v>
      </c>
      <c r="CD279" s="99">
        <v>25</v>
      </c>
      <c r="CE279" s="99">
        <v>50</v>
      </c>
      <c r="CF279" s="99">
        <v>100</v>
      </c>
      <c r="CG279" s="99">
        <v>100</v>
      </c>
      <c r="CH279" s="99">
        <v>100</v>
      </c>
      <c r="CI279" s="176"/>
      <c r="CJ279" s="176"/>
      <c r="CK279" s="176"/>
      <c r="CL279" s="176"/>
      <c r="CM279" s="176"/>
      <c r="CN279" s="176"/>
      <c r="CO279" s="176"/>
      <c r="CP279" s="177"/>
      <c r="CQ279" s="177"/>
      <c r="CR279" s="177"/>
      <c r="CS279" s="177"/>
      <c r="CT279" s="177"/>
      <c r="CU279" s="177"/>
      <c r="CV279" s="177"/>
      <c r="CW279" s="168"/>
      <c r="CX279" s="169"/>
      <c r="CY279" s="169"/>
      <c r="CZ279" s="169"/>
      <c r="DA279" s="169"/>
      <c r="DB279" s="169"/>
      <c r="DC279" s="169"/>
      <c r="DD279" s="173"/>
      <c r="DE279" s="173"/>
      <c r="DF279" s="173"/>
      <c r="DG279" s="173"/>
      <c r="DH279" s="173"/>
      <c r="DI279" s="173"/>
      <c r="DJ279" s="173"/>
      <c r="DK279" s="80" t="s">
        <v>1352</v>
      </c>
      <c r="DL279" s="129">
        <v>200</v>
      </c>
      <c r="DM279" s="129">
        <v>200</v>
      </c>
      <c r="DN279" s="129">
        <v>200</v>
      </c>
      <c r="DO279" s="129">
        <v>200</v>
      </c>
      <c r="DP279" s="129">
        <v>200</v>
      </c>
      <c r="DQ279" s="129">
        <v>200</v>
      </c>
      <c r="DR279" s="129">
        <v>200</v>
      </c>
      <c r="DS279" s="219"/>
      <c r="DT279" s="361"/>
      <c r="DU279" s="361"/>
      <c r="DV279" s="361"/>
      <c r="DW279" s="361"/>
      <c r="DX279" s="361"/>
      <c r="DY279" s="361"/>
      <c r="DZ279" s="361"/>
      <c r="EA279" s="361"/>
      <c r="EB279" s="361"/>
      <c r="EC279" s="361"/>
      <c r="ED279" s="361"/>
      <c r="EE279" s="361"/>
      <c r="EF279" s="361"/>
      <c r="EG279" s="361"/>
      <c r="EH279" s="361"/>
      <c r="EI279" s="361"/>
      <c r="EJ279" s="361"/>
      <c r="EK279" s="361"/>
      <c r="EL279" s="361"/>
      <c r="EM279" s="361"/>
      <c r="EN279" s="361"/>
      <c r="EO279" s="361"/>
      <c r="EP279" s="361"/>
      <c r="EQ279" s="361"/>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7">
        <v>0.08</v>
      </c>
      <c r="AF280" s="93">
        <v>0</v>
      </c>
      <c r="AG280" s="93">
        <v>10</v>
      </c>
      <c r="AH280" s="93">
        <v>10</v>
      </c>
      <c r="AI280" s="16">
        <f t="shared" si="277"/>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52"/>
        <v>0</v>
      </c>
      <c r="BV280" s="27"/>
      <c r="BW280" s="27"/>
      <c r="BX280" s="27"/>
      <c r="BY280" s="27"/>
      <c r="BZ280" s="27"/>
      <c r="CA280" s="27"/>
      <c r="CB280" s="97">
        <v>23</v>
      </c>
      <c r="CC280" s="97">
        <v>23</v>
      </c>
      <c r="CD280" s="97">
        <v>23</v>
      </c>
      <c r="CE280" s="97">
        <v>23</v>
      </c>
      <c r="CF280" s="97">
        <v>23</v>
      </c>
      <c r="CG280" s="97">
        <v>23</v>
      </c>
      <c r="CH280" s="97">
        <v>23</v>
      </c>
      <c r="CI280" s="174"/>
      <c r="CJ280" s="174"/>
      <c r="CK280" s="174"/>
      <c r="CL280" s="174"/>
      <c r="CM280" s="174"/>
      <c r="CN280" s="174"/>
      <c r="CO280" s="174"/>
      <c r="CP280" s="175"/>
      <c r="CQ280" s="175"/>
      <c r="CR280" s="175"/>
      <c r="CS280" s="175"/>
      <c r="CT280" s="175"/>
      <c r="CU280" s="175"/>
      <c r="CV280" s="175"/>
      <c r="CW280" s="166"/>
      <c r="CX280" s="167"/>
      <c r="CY280" s="167"/>
      <c r="CZ280" s="167"/>
      <c r="DA280" s="167"/>
      <c r="DB280" s="167"/>
      <c r="DC280" s="167"/>
      <c r="DD280" s="172"/>
      <c r="DE280" s="172"/>
      <c r="DF280" s="172"/>
      <c r="DG280" s="172"/>
      <c r="DH280" s="172"/>
      <c r="DI280" s="172"/>
      <c r="DJ280" s="172"/>
      <c r="DK280" s="79" t="s">
        <v>452</v>
      </c>
      <c r="DL280" s="128">
        <v>500</v>
      </c>
      <c r="DM280" s="128">
        <v>500</v>
      </c>
      <c r="DN280" s="128">
        <v>500</v>
      </c>
      <c r="DO280" s="128">
        <v>500</v>
      </c>
      <c r="DP280" s="128">
        <v>500</v>
      </c>
      <c r="DQ280" s="128">
        <v>500</v>
      </c>
      <c r="DR280" s="128">
        <v>500</v>
      </c>
      <c r="DS280" s="219"/>
      <c r="DT280" s="361"/>
      <c r="DU280" s="361"/>
      <c r="DV280" s="361"/>
      <c r="DW280" s="361"/>
      <c r="DX280" s="361"/>
      <c r="DY280" s="361"/>
      <c r="DZ280" s="361"/>
      <c r="EA280" s="361"/>
      <c r="EB280" s="361"/>
      <c r="EC280" s="361"/>
      <c r="ED280" s="361"/>
      <c r="EE280" s="361"/>
      <c r="EF280" s="361"/>
      <c r="EG280" s="361"/>
      <c r="EH280" s="361"/>
      <c r="EI280" s="361"/>
      <c r="EJ280" s="361"/>
      <c r="EK280" s="361"/>
      <c r="EL280" s="361"/>
      <c r="EM280" s="361"/>
      <c r="EN280" s="361"/>
      <c r="EO280" s="361"/>
      <c r="EP280" s="361"/>
      <c r="EQ280" s="361"/>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7">
        <v>0.08</v>
      </c>
      <c r="AF281" s="94">
        <v>0</v>
      </c>
      <c r="AG281" s="94">
        <v>10</v>
      </c>
      <c r="AH281" s="94">
        <v>10</v>
      </c>
      <c r="AI281" s="17">
        <f t="shared" si="277"/>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52"/>
        <v>0</v>
      </c>
      <c r="BV281" s="28"/>
      <c r="BW281" s="28"/>
      <c r="BX281" s="28"/>
      <c r="BY281" s="28"/>
      <c r="BZ281" s="28"/>
      <c r="CA281" s="28"/>
      <c r="CB281" s="99">
        <v>2</v>
      </c>
      <c r="CC281" s="99">
        <v>5</v>
      </c>
      <c r="CD281" s="99">
        <v>25</v>
      </c>
      <c r="CE281" s="99">
        <v>100</v>
      </c>
      <c r="CF281" s="99">
        <v>100</v>
      </c>
      <c r="CG281" s="99">
        <v>100</v>
      </c>
      <c r="CH281" s="99">
        <v>100</v>
      </c>
      <c r="CI281" s="176"/>
      <c r="CJ281" s="176"/>
      <c r="CK281" s="176"/>
      <c r="CL281" s="176"/>
      <c r="CM281" s="176"/>
      <c r="CN281" s="176"/>
      <c r="CO281" s="176"/>
      <c r="CP281" s="177"/>
      <c r="CQ281" s="177"/>
      <c r="CR281" s="177"/>
      <c r="CS281" s="177"/>
      <c r="CT281" s="177"/>
      <c r="CU281" s="177"/>
      <c r="CV281" s="177"/>
      <c r="CW281" s="168"/>
      <c r="CX281" s="169"/>
      <c r="CY281" s="169"/>
      <c r="CZ281" s="169"/>
      <c r="DA281" s="169"/>
      <c r="DB281" s="169"/>
      <c r="DC281" s="169"/>
      <c r="DD281" s="173"/>
      <c r="DE281" s="173"/>
      <c r="DF281" s="173"/>
      <c r="DG281" s="173"/>
      <c r="DH281" s="173"/>
      <c r="DI281" s="173"/>
      <c r="DJ281" s="173"/>
      <c r="DK281" s="80" t="s">
        <v>452</v>
      </c>
      <c r="DL281" s="129">
        <v>500</v>
      </c>
      <c r="DM281" s="129">
        <v>500</v>
      </c>
      <c r="DN281" s="129">
        <v>500</v>
      </c>
      <c r="DO281" s="129">
        <v>500</v>
      </c>
      <c r="DP281" s="129">
        <v>500</v>
      </c>
      <c r="DQ281" s="129">
        <v>500</v>
      </c>
      <c r="DR281" s="129">
        <v>500</v>
      </c>
      <c r="DS281" s="219"/>
      <c r="DT281" s="361"/>
      <c r="DU281" s="361"/>
      <c r="DV281" s="361"/>
      <c r="DW281" s="361"/>
      <c r="DX281" s="361"/>
      <c r="DY281" s="361"/>
      <c r="DZ281" s="361"/>
      <c r="EA281" s="361"/>
      <c r="EB281" s="361"/>
      <c r="EC281" s="361"/>
      <c r="ED281" s="361"/>
      <c r="EE281" s="361"/>
      <c r="EF281" s="361"/>
      <c r="EG281" s="361"/>
      <c r="EH281" s="361"/>
      <c r="EI281" s="361"/>
      <c r="EJ281" s="361"/>
      <c r="EK281" s="361"/>
      <c r="EL281" s="361"/>
      <c r="EM281" s="361"/>
      <c r="EN281" s="361"/>
      <c r="EO281" s="361"/>
      <c r="EP281" s="361"/>
      <c r="EQ281" s="361"/>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7">
        <v>0.08</v>
      </c>
      <c r="AF282" s="93">
        <v>0</v>
      </c>
      <c r="AG282" s="93">
        <v>40</v>
      </c>
      <c r="AH282" s="93">
        <v>40</v>
      </c>
      <c r="AI282" s="16">
        <f t="shared" si="277"/>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52"/>
        <v>0</v>
      </c>
      <c r="BV282" s="27"/>
      <c r="BW282" s="27"/>
      <c r="BX282" s="27"/>
      <c r="BY282" s="27"/>
      <c r="BZ282" s="27"/>
      <c r="CA282" s="27"/>
      <c r="CB282" s="97">
        <v>1.85</v>
      </c>
      <c r="CC282" s="97">
        <v>5</v>
      </c>
      <c r="CD282" s="97">
        <v>25</v>
      </c>
      <c r="CE282" s="97">
        <v>50</v>
      </c>
      <c r="CF282" s="97">
        <v>100</v>
      </c>
      <c r="CG282" s="97">
        <v>100</v>
      </c>
      <c r="CH282" s="97">
        <v>100</v>
      </c>
      <c r="CI282" s="174"/>
      <c r="CJ282" s="174"/>
      <c r="CK282" s="174"/>
      <c r="CL282" s="174"/>
      <c r="CM282" s="174"/>
      <c r="CN282" s="174"/>
      <c r="CO282" s="174"/>
      <c r="CP282" s="175"/>
      <c r="CQ282" s="175"/>
      <c r="CR282" s="175"/>
      <c r="CS282" s="175"/>
      <c r="CT282" s="175"/>
      <c r="CU282" s="175"/>
      <c r="CV282" s="175"/>
      <c r="CW282" s="166"/>
      <c r="CX282" s="167"/>
      <c r="CY282" s="167"/>
      <c r="CZ282" s="167"/>
      <c r="DA282" s="167"/>
      <c r="DB282" s="167"/>
      <c r="DC282" s="167"/>
      <c r="DD282" s="172"/>
      <c r="DE282" s="172"/>
      <c r="DF282" s="172"/>
      <c r="DG282" s="172"/>
      <c r="DH282" s="172"/>
      <c r="DI282" s="172"/>
      <c r="DJ282" s="172"/>
      <c r="DK282" s="79" t="s">
        <v>452</v>
      </c>
      <c r="DL282" s="128">
        <v>500</v>
      </c>
      <c r="DM282" s="128">
        <v>500</v>
      </c>
      <c r="DN282" s="128">
        <v>500</v>
      </c>
      <c r="DO282" s="128">
        <v>500</v>
      </c>
      <c r="DP282" s="128">
        <v>500</v>
      </c>
      <c r="DQ282" s="128">
        <v>500</v>
      </c>
      <c r="DR282" s="128">
        <v>500</v>
      </c>
      <c r="DS282" s="219"/>
      <c r="DT282" s="361"/>
      <c r="DU282" s="361"/>
      <c r="DV282" s="361"/>
      <c r="DW282" s="361"/>
      <c r="DX282" s="361"/>
      <c r="DY282" s="361"/>
      <c r="DZ282" s="361"/>
      <c r="EA282" s="361"/>
      <c r="EB282" s="361"/>
      <c r="EC282" s="361"/>
      <c r="ED282" s="361"/>
      <c r="EE282" s="361"/>
      <c r="EF282" s="361"/>
      <c r="EG282" s="361"/>
      <c r="EH282" s="361"/>
      <c r="EI282" s="361"/>
      <c r="EJ282" s="361"/>
      <c r="EK282" s="361"/>
      <c r="EL282" s="361"/>
      <c r="EM282" s="361"/>
      <c r="EN282" s="361"/>
      <c r="EO282" s="361"/>
      <c r="EP282" s="361"/>
      <c r="EQ282" s="361"/>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7">
        <v>0.08</v>
      </c>
      <c r="AF283" s="94">
        <v>0</v>
      </c>
      <c r="AG283" s="94">
        <v>10</v>
      </c>
      <c r="AH283" s="94">
        <v>10</v>
      </c>
      <c r="AI283" s="17">
        <f t="shared" si="277"/>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52"/>
        <v>0</v>
      </c>
      <c r="BV283" s="28"/>
      <c r="BW283" s="28"/>
      <c r="BX283" s="28"/>
      <c r="BY283" s="28"/>
      <c r="BZ283" s="28"/>
      <c r="CA283" s="28"/>
      <c r="CB283" s="99">
        <v>0.55000000000000004</v>
      </c>
      <c r="CC283" s="99">
        <v>5</v>
      </c>
      <c r="CD283" s="99">
        <v>25</v>
      </c>
      <c r="CE283" s="99">
        <v>50</v>
      </c>
      <c r="CF283" s="99">
        <v>100</v>
      </c>
      <c r="CG283" s="99">
        <v>100</v>
      </c>
      <c r="CH283" s="99">
        <v>100</v>
      </c>
      <c r="CI283" s="176"/>
      <c r="CJ283" s="176"/>
      <c r="CK283" s="176"/>
      <c r="CL283" s="176"/>
      <c r="CM283" s="176"/>
      <c r="CN283" s="176"/>
      <c r="CO283" s="176"/>
      <c r="CP283" s="177"/>
      <c r="CQ283" s="177"/>
      <c r="CR283" s="177"/>
      <c r="CS283" s="177"/>
      <c r="CT283" s="177"/>
      <c r="CU283" s="177"/>
      <c r="CV283" s="177"/>
      <c r="CW283" s="168"/>
      <c r="CX283" s="169"/>
      <c r="CY283" s="169"/>
      <c r="CZ283" s="169"/>
      <c r="DA283" s="169"/>
      <c r="DB283" s="169"/>
      <c r="DC283" s="169"/>
      <c r="DD283" s="173"/>
      <c r="DE283" s="173"/>
      <c r="DF283" s="173"/>
      <c r="DG283" s="173"/>
      <c r="DH283" s="173"/>
      <c r="DI283" s="173"/>
      <c r="DJ283" s="173"/>
      <c r="DK283" s="80" t="s">
        <v>452</v>
      </c>
      <c r="DL283" s="129">
        <v>500</v>
      </c>
      <c r="DM283" s="129">
        <v>500</v>
      </c>
      <c r="DN283" s="129">
        <v>500</v>
      </c>
      <c r="DO283" s="129">
        <v>500</v>
      </c>
      <c r="DP283" s="129">
        <v>500</v>
      </c>
      <c r="DQ283" s="129">
        <v>500</v>
      </c>
      <c r="DR283" s="129">
        <v>500</v>
      </c>
      <c r="DS283" s="219"/>
      <c r="DT283" s="361"/>
      <c r="DU283" s="361"/>
      <c r="DV283" s="361"/>
      <c r="DW283" s="361"/>
      <c r="DX283" s="361"/>
      <c r="DY283" s="361"/>
      <c r="DZ283" s="361"/>
      <c r="EA283" s="361"/>
      <c r="EB283" s="361"/>
      <c r="EC283" s="361"/>
      <c r="ED283" s="361"/>
      <c r="EE283" s="361"/>
      <c r="EF283" s="361"/>
      <c r="EG283" s="361"/>
      <c r="EH283" s="361"/>
      <c r="EI283" s="361"/>
      <c r="EJ283" s="361"/>
      <c r="EK283" s="361"/>
      <c r="EL283" s="361"/>
      <c r="EM283" s="361"/>
      <c r="EN283" s="361"/>
      <c r="EO283" s="361"/>
      <c r="EP283" s="361"/>
      <c r="EQ283" s="361"/>
    </row>
    <row r="284" spans="1:147" x14ac:dyDescent="0.35">
      <c r="A284" s="5" t="s">
        <v>1361</v>
      </c>
      <c r="B284" s="5" t="s">
        <v>654</v>
      </c>
      <c r="C284" s="5" t="s">
        <v>788</v>
      </c>
      <c r="D284" s="5" t="s">
        <v>708</v>
      </c>
      <c r="E284" s="5" t="s">
        <v>459</v>
      </c>
      <c r="F284" s="5" t="s">
        <v>461</v>
      </c>
      <c r="G284" s="222"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7">
        <v>0.08</v>
      </c>
      <c r="AF284" s="93">
        <v>0</v>
      </c>
      <c r="AG284" s="93">
        <v>12</v>
      </c>
      <c r="AH284" s="93">
        <v>12</v>
      </c>
      <c r="AI284" s="16">
        <f t="shared" si="277"/>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9">IF(BL284=1,BN284,0)</f>
        <v>0</v>
      </c>
      <c r="BV284" s="27"/>
      <c r="BW284" s="27"/>
      <c r="BX284" s="27"/>
      <c r="BY284" s="27"/>
      <c r="BZ284" s="27"/>
      <c r="CA284" s="27"/>
      <c r="CB284" s="97"/>
      <c r="CC284" s="97">
        <v>5</v>
      </c>
      <c r="CD284" s="97">
        <v>25</v>
      </c>
      <c r="CE284" s="97">
        <v>50</v>
      </c>
      <c r="CF284" s="97">
        <v>100</v>
      </c>
      <c r="CG284" s="97">
        <v>100</v>
      </c>
      <c r="CH284" s="97">
        <v>100</v>
      </c>
      <c r="CI284" s="174"/>
      <c r="CJ284" s="174"/>
      <c r="CK284" s="174"/>
      <c r="CL284" s="174"/>
      <c r="CM284" s="174"/>
      <c r="CN284" s="174"/>
      <c r="CO284" s="174"/>
      <c r="CP284" s="175"/>
      <c r="CQ284" s="175"/>
      <c r="CR284" s="175"/>
      <c r="CS284" s="175"/>
      <c r="CT284" s="175"/>
      <c r="CU284" s="175"/>
      <c r="CV284" s="175"/>
      <c r="CW284" s="166"/>
      <c r="CX284" s="167"/>
      <c r="CY284" s="167"/>
      <c r="CZ284" s="167"/>
      <c r="DA284" s="167"/>
      <c r="DB284" s="167"/>
      <c r="DC284" s="167"/>
      <c r="DD284" s="172"/>
      <c r="DE284" s="172"/>
      <c r="DF284" s="172"/>
      <c r="DG284" s="172"/>
      <c r="DH284" s="172"/>
      <c r="DI284" s="172"/>
      <c r="DJ284" s="172"/>
      <c r="DK284" s="79" t="s">
        <v>1335</v>
      </c>
      <c r="DL284" s="128">
        <v>200</v>
      </c>
      <c r="DM284" s="128">
        <v>200</v>
      </c>
      <c r="DN284" s="128">
        <v>200</v>
      </c>
      <c r="DO284" s="128">
        <v>200</v>
      </c>
      <c r="DP284" s="128">
        <v>200</v>
      </c>
      <c r="DQ284" s="128">
        <v>200</v>
      </c>
      <c r="DR284" s="128">
        <v>200</v>
      </c>
      <c r="DS284" s="219"/>
      <c r="DT284" s="361"/>
      <c r="DU284" s="361"/>
      <c r="DV284" s="361"/>
      <c r="DW284" s="361"/>
      <c r="DX284" s="361"/>
      <c r="DY284" s="361"/>
      <c r="DZ284" s="361"/>
      <c r="EA284" s="361"/>
      <c r="EB284" s="361"/>
      <c r="EC284" s="361"/>
      <c r="ED284" s="361"/>
      <c r="EE284" s="361"/>
      <c r="EF284" s="361"/>
      <c r="EG284" s="361"/>
      <c r="EH284" s="361"/>
      <c r="EI284" s="361"/>
      <c r="EJ284" s="361"/>
      <c r="EK284" s="361"/>
      <c r="EL284" s="361"/>
      <c r="EM284" s="361"/>
      <c r="EN284" s="361"/>
      <c r="EO284" s="361"/>
      <c r="EP284" s="361"/>
      <c r="EQ284" s="361"/>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7">
        <v>0.08</v>
      </c>
      <c r="AF285" s="94">
        <v>0</v>
      </c>
      <c r="AG285" s="94">
        <v>10</v>
      </c>
      <c r="AH285" s="94">
        <v>10</v>
      </c>
      <c r="AI285" s="17">
        <f t="shared" si="277"/>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52"/>
        <v>0</v>
      </c>
      <c r="BV285" s="28"/>
      <c r="BW285" s="28"/>
      <c r="BX285" s="28"/>
      <c r="BY285" s="28"/>
      <c r="BZ285" s="28"/>
      <c r="CA285" s="28"/>
      <c r="CB285" s="99">
        <v>0.2</v>
      </c>
      <c r="CC285" s="99">
        <v>5</v>
      </c>
      <c r="CD285" s="99">
        <v>25</v>
      </c>
      <c r="CE285" s="99">
        <v>50</v>
      </c>
      <c r="CF285" s="99">
        <v>100</v>
      </c>
      <c r="CG285" s="99">
        <v>100</v>
      </c>
      <c r="CH285" s="99">
        <v>100</v>
      </c>
      <c r="CI285" s="176"/>
      <c r="CJ285" s="176"/>
      <c r="CK285" s="176"/>
      <c r="CL285" s="176"/>
      <c r="CM285" s="176"/>
      <c r="CN285" s="176"/>
      <c r="CO285" s="176"/>
      <c r="CP285" s="177"/>
      <c r="CQ285" s="177"/>
      <c r="CR285" s="177"/>
      <c r="CS285" s="177"/>
      <c r="CT285" s="177"/>
      <c r="CU285" s="177"/>
      <c r="CV285" s="177"/>
      <c r="CW285" s="168"/>
      <c r="CX285" s="169"/>
      <c r="CY285" s="169"/>
      <c r="CZ285" s="169"/>
      <c r="DA285" s="169"/>
      <c r="DB285" s="169"/>
      <c r="DC285" s="169"/>
      <c r="DD285" s="173"/>
      <c r="DE285" s="173"/>
      <c r="DF285" s="173"/>
      <c r="DG285" s="173"/>
      <c r="DH285" s="173"/>
      <c r="DI285" s="173"/>
      <c r="DJ285" s="173"/>
      <c r="DK285" s="80" t="s">
        <v>1365</v>
      </c>
      <c r="DL285" s="129">
        <v>500</v>
      </c>
      <c r="DM285" s="129">
        <v>500</v>
      </c>
      <c r="DN285" s="129">
        <v>500</v>
      </c>
      <c r="DO285" s="129">
        <v>500</v>
      </c>
      <c r="DP285" s="129">
        <v>500</v>
      </c>
      <c r="DQ285" s="129">
        <v>500</v>
      </c>
      <c r="DR285" s="129">
        <v>500</v>
      </c>
      <c r="DS285" s="219"/>
      <c r="DT285" s="361"/>
      <c r="DU285" s="361"/>
      <c r="DV285" s="361"/>
      <c r="DW285" s="361"/>
      <c r="DX285" s="361"/>
      <c r="DY285" s="361"/>
      <c r="DZ285" s="361"/>
      <c r="EA285" s="361"/>
      <c r="EB285" s="361"/>
      <c r="EC285" s="361"/>
      <c r="ED285" s="361"/>
      <c r="EE285" s="361"/>
      <c r="EF285" s="361"/>
      <c r="EG285" s="361"/>
      <c r="EH285" s="361"/>
      <c r="EI285" s="361"/>
      <c r="EJ285" s="361"/>
      <c r="EK285" s="361"/>
      <c r="EL285" s="361"/>
      <c r="EM285" s="361"/>
      <c r="EN285" s="361"/>
      <c r="EO285" s="361"/>
      <c r="EP285" s="361"/>
      <c r="EQ285" s="361"/>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7">
        <v>0.08</v>
      </c>
      <c r="AF286" s="93">
        <v>0</v>
      </c>
      <c r="AG286" s="93">
        <v>10</v>
      </c>
      <c r="AH286" s="93">
        <v>10</v>
      </c>
      <c r="AI286" s="16">
        <f t="shared" si="277"/>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52"/>
        <v>0</v>
      </c>
      <c r="BV286" s="27"/>
      <c r="BW286" s="27"/>
      <c r="BX286" s="27"/>
      <c r="BY286" s="27"/>
      <c r="BZ286" s="27"/>
      <c r="CA286" s="27"/>
      <c r="CB286" s="97"/>
      <c r="CC286" s="97">
        <v>5</v>
      </c>
      <c r="CD286" s="97">
        <v>25</v>
      </c>
      <c r="CE286" s="97">
        <v>50</v>
      </c>
      <c r="CF286" s="97">
        <v>100</v>
      </c>
      <c r="CG286" s="97">
        <v>100</v>
      </c>
      <c r="CH286" s="97">
        <v>100</v>
      </c>
      <c r="CI286" s="174"/>
      <c r="CJ286" s="174"/>
      <c r="CK286" s="174"/>
      <c r="CL286" s="174"/>
      <c r="CM286" s="174"/>
      <c r="CN286" s="174"/>
      <c r="CO286" s="174"/>
      <c r="CP286" s="175"/>
      <c r="CQ286" s="175"/>
      <c r="CR286" s="175"/>
      <c r="CS286" s="175"/>
      <c r="CT286" s="175"/>
      <c r="CU286" s="175"/>
      <c r="CV286" s="175"/>
      <c r="CW286" s="166"/>
      <c r="CX286" s="167"/>
      <c r="CY286" s="167"/>
      <c r="CZ286" s="167"/>
      <c r="DA286" s="167"/>
      <c r="DB286" s="167"/>
      <c r="DC286" s="167"/>
      <c r="DD286" s="172"/>
      <c r="DE286" s="172"/>
      <c r="DF286" s="172"/>
      <c r="DG286" s="172"/>
      <c r="DH286" s="172"/>
      <c r="DI286" s="172"/>
      <c r="DJ286" s="172"/>
      <c r="DK286" s="79" t="s">
        <v>1352</v>
      </c>
      <c r="DL286" s="128">
        <v>500</v>
      </c>
      <c r="DM286" s="128">
        <v>500</v>
      </c>
      <c r="DN286" s="128">
        <v>500</v>
      </c>
      <c r="DO286" s="128">
        <v>500</v>
      </c>
      <c r="DP286" s="128">
        <v>500</v>
      </c>
      <c r="DQ286" s="128">
        <v>500</v>
      </c>
      <c r="DR286" s="128">
        <v>500</v>
      </c>
      <c r="DS286" s="219"/>
      <c r="DT286" s="361"/>
      <c r="DU286" s="361"/>
      <c r="DV286" s="361"/>
      <c r="DW286" s="361"/>
      <c r="DX286" s="361"/>
      <c r="DY286" s="361"/>
      <c r="DZ286" s="361"/>
      <c r="EA286" s="361"/>
      <c r="EB286" s="361"/>
      <c r="EC286" s="361"/>
      <c r="ED286" s="361"/>
      <c r="EE286" s="361"/>
      <c r="EF286" s="361"/>
      <c r="EG286" s="361"/>
      <c r="EH286" s="361"/>
      <c r="EI286" s="361"/>
      <c r="EJ286" s="361"/>
      <c r="EK286" s="361"/>
      <c r="EL286" s="361"/>
      <c r="EM286" s="361"/>
      <c r="EN286" s="361"/>
      <c r="EO286" s="361"/>
      <c r="EP286" s="361"/>
      <c r="EQ286" s="361"/>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7">
        <v>0.08</v>
      </c>
      <c r="AF287" s="94">
        <v>0</v>
      </c>
      <c r="AG287" s="94">
        <v>10</v>
      </c>
      <c r="AH287" s="94">
        <v>10</v>
      </c>
      <c r="AI287" s="17">
        <f t="shared" si="277"/>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52"/>
        <v>0</v>
      </c>
      <c r="BV287" s="28"/>
      <c r="BW287" s="28"/>
      <c r="BX287" s="28"/>
      <c r="BY287" s="28"/>
      <c r="BZ287" s="28"/>
      <c r="CA287" s="28"/>
      <c r="CB287" s="99">
        <v>0.9</v>
      </c>
      <c r="CC287" s="99">
        <v>5</v>
      </c>
      <c r="CD287" s="99">
        <v>25</v>
      </c>
      <c r="CE287" s="99">
        <v>50</v>
      </c>
      <c r="CF287" s="99">
        <v>100</v>
      </c>
      <c r="CG287" s="99">
        <v>100</v>
      </c>
      <c r="CH287" s="99">
        <v>100</v>
      </c>
      <c r="CI287" s="176"/>
      <c r="CJ287" s="176"/>
      <c r="CK287" s="176"/>
      <c r="CL287" s="176"/>
      <c r="CM287" s="176"/>
      <c r="CN287" s="176"/>
      <c r="CO287" s="176"/>
      <c r="CP287" s="177"/>
      <c r="CQ287" s="177"/>
      <c r="CR287" s="177"/>
      <c r="CS287" s="177"/>
      <c r="CT287" s="177"/>
      <c r="CU287" s="177"/>
      <c r="CV287" s="177"/>
      <c r="CW287" s="168"/>
      <c r="CX287" s="169"/>
      <c r="CY287" s="169"/>
      <c r="CZ287" s="169"/>
      <c r="DA287" s="169"/>
      <c r="DB287" s="169"/>
      <c r="DC287" s="169"/>
      <c r="DD287" s="173"/>
      <c r="DE287" s="173"/>
      <c r="DF287" s="173"/>
      <c r="DG287" s="173"/>
      <c r="DH287" s="173"/>
      <c r="DI287" s="173"/>
      <c r="DJ287" s="173"/>
      <c r="DK287" s="80" t="s">
        <v>452</v>
      </c>
      <c r="DL287" s="129">
        <v>500</v>
      </c>
      <c r="DM287" s="129">
        <v>500</v>
      </c>
      <c r="DN287" s="129">
        <v>500</v>
      </c>
      <c r="DO287" s="129">
        <v>500</v>
      </c>
      <c r="DP287" s="129">
        <v>500</v>
      </c>
      <c r="DQ287" s="129">
        <v>500</v>
      </c>
      <c r="DR287" s="129">
        <v>500</v>
      </c>
      <c r="DS287" s="219"/>
      <c r="DT287" s="361"/>
      <c r="DU287" s="361"/>
      <c r="DV287" s="361"/>
      <c r="DW287" s="361"/>
      <c r="DX287" s="361"/>
      <c r="DY287" s="361"/>
      <c r="DZ287" s="361"/>
      <c r="EA287" s="361"/>
      <c r="EB287" s="361"/>
      <c r="EC287" s="361"/>
      <c r="ED287" s="361"/>
      <c r="EE287" s="361"/>
      <c r="EF287" s="361"/>
      <c r="EG287" s="361"/>
      <c r="EH287" s="361"/>
      <c r="EI287" s="361"/>
      <c r="EJ287" s="361"/>
      <c r="EK287" s="361"/>
      <c r="EL287" s="361"/>
      <c r="EM287" s="361"/>
      <c r="EN287" s="361"/>
      <c r="EO287" s="361"/>
      <c r="EP287" s="361"/>
      <c r="EQ287" s="361"/>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7">
        <v>0.08</v>
      </c>
      <c r="AF288" s="93">
        <v>0</v>
      </c>
      <c r="AG288" s="93">
        <v>10</v>
      </c>
      <c r="AH288" s="93">
        <v>10</v>
      </c>
      <c r="AI288" s="16">
        <f t="shared" si="277"/>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52"/>
        <v>0</v>
      </c>
      <c r="BV288" s="27"/>
      <c r="BW288" s="27"/>
      <c r="BX288" s="27"/>
      <c r="BY288" s="27"/>
      <c r="BZ288" s="27"/>
      <c r="CA288" s="27"/>
      <c r="CB288" s="97"/>
      <c r="CC288" s="97">
        <v>5</v>
      </c>
      <c r="CD288" s="97">
        <v>25</v>
      </c>
      <c r="CE288" s="97">
        <v>50</v>
      </c>
      <c r="CF288" s="97">
        <v>100</v>
      </c>
      <c r="CG288" s="97">
        <v>100</v>
      </c>
      <c r="CH288" s="97">
        <v>100</v>
      </c>
      <c r="CI288" s="174"/>
      <c r="CJ288" s="174"/>
      <c r="CK288" s="174"/>
      <c r="CL288" s="174"/>
      <c r="CM288" s="174"/>
      <c r="CN288" s="174"/>
      <c r="CO288" s="174"/>
      <c r="CP288" s="175"/>
      <c r="CQ288" s="175"/>
      <c r="CR288" s="175"/>
      <c r="CS288" s="175"/>
      <c r="CT288" s="175"/>
      <c r="CU288" s="175"/>
      <c r="CV288" s="175"/>
      <c r="CW288" s="166"/>
      <c r="CX288" s="167"/>
      <c r="CY288" s="167"/>
      <c r="CZ288" s="167"/>
      <c r="DA288" s="167"/>
      <c r="DB288" s="167"/>
      <c r="DC288" s="167"/>
      <c r="DD288" s="172"/>
      <c r="DE288" s="172"/>
      <c r="DF288" s="172"/>
      <c r="DG288" s="172"/>
      <c r="DH288" s="172"/>
      <c r="DI288" s="172"/>
      <c r="DJ288" s="172"/>
      <c r="DK288" s="79" t="s">
        <v>452</v>
      </c>
      <c r="DL288" s="128">
        <v>500</v>
      </c>
      <c r="DM288" s="128">
        <v>500</v>
      </c>
      <c r="DN288" s="128">
        <v>500</v>
      </c>
      <c r="DO288" s="128">
        <v>500</v>
      </c>
      <c r="DP288" s="128">
        <v>500</v>
      </c>
      <c r="DQ288" s="128">
        <v>500</v>
      </c>
      <c r="DR288" s="128">
        <v>500</v>
      </c>
      <c r="DS288" s="219"/>
      <c r="DT288" s="361"/>
      <c r="DU288" s="361"/>
      <c r="DV288" s="361"/>
      <c r="DW288" s="361"/>
      <c r="DX288" s="361"/>
      <c r="DY288" s="361"/>
      <c r="DZ288" s="361"/>
      <c r="EA288" s="361"/>
      <c r="EB288" s="361"/>
      <c r="EC288" s="361"/>
      <c r="ED288" s="361"/>
      <c r="EE288" s="361"/>
      <c r="EF288" s="361"/>
      <c r="EG288" s="361"/>
      <c r="EH288" s="361"/>
      <c r="EI288" s="361"/>
      <c r="EJ288" s="361"/>
      <c r="EK288" s="361"/>
      <c r="EL288" s="361"/>
      <c r="EM288" s="361"/>
      <c r="EN288" s="361"/>
      <c r="EO288" s="361"/>
      <c r="EP288" s="361"/>
      <c r="EQ288" s="361"/>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7">
        <v>0.08</v>
      </c>
      <c r="AF289" s="94">
        <v>0</v>
      </c>
      <c r="AG289" s="94">
        <v>10</v>
      </c>
      <c r="AH289" s="94">
        <v>10</v>
      </c>
      <c r="AI289" s="17">
        <f t="shared" si="277"/>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80">IF(BL289=1,BN289,0)</f>
        <v>0</v>
      </c>
      <c r="BV289" s="28"/>
      <c r="BW289" s="28"/>
      <c r="BX289" s="28"/>
      <c r="BY289" s="28"/>
      <c r="BZ289" s="28"/>
      <c r="CA289" s="28"/>
      <c r="CB289" s="99"/>
      <c r="CC289" s="99">
        <v>5</v>
      </c>
      <c r="CD289" s="99">
        <v>25</v>
      </c>
      <c r="CE289" s="99">
        <v>50</v>
      </c>
      <c r="CF289" s="99">
        <v>100</v>
      </c>
      <c r="CG289" s="99">
        <v>100</v>
      </c>
      <c r="CH289" s="99">
        <v>100</v>
      </c>
      <c r="CI289" s="176"/>
      <c r="CJ289" s="176"/>
      <c r="CK289" s="176"/>
      <c r="CL289" s="176"/>
      <c r="CM289" s="176"/>
      <c r="CN289" s="176"/>
      <c r="CO289" s="176"/>
      <c r="CP289" s="177"/>
      <c r="CQ289" s="177"/>
      <c r="CR289" s="177"/>
      <c r="CS289" s="177"/>
      <c r="CT289" s="177"/>
      <c r="CU289" s="177"/>
      <c r="CV289" s="177"/>
      <c r="CW289" s="168"/>
      <c r="CX289" s="169"/>
      <c r="CY289" s="169"/>
      <c r="CZ289" s="169"/>
      <c r="DA289" s="169"/>
      <c r="DB289" s="169"/>
      <c r="DC289" s="169"/>
      <c r="DD289" s="173"/>
      <c r="DE289" s="173"/>
      <c r="DF289" s="173"/>
      <c r="DG289" s="173"/>
      <c r="DH289" s="173"/>
      <c r="DI289" s="173"/>
      <c r="DJ289" s="173"/>
      <c r="DK289" s="80" t="s">
        <v>1374</v>
      </c>
      <c r="DL289" s="129">
        <v>500</v>
      </c>
      <c r="DM289" s="129">
        <v>500</v>
      </c>
      <c r="DN289" s="129">
        <v>500</v>
      </c>
      <c r="DO289" s="129">
        <v>500</v>
      </c>
      <c r="DP289" s="129">
        <v>500</v>
      </c>
      <c r="DQ289" s="129">
        <v>500</v>
      </c>
      <c r="DR289" s="129">
        <v>500</v>
      </c>
      <c r="DS289" s="219"/>
      <c r="DT289" s="361"/>
      <c r="DU289" s="361"/>
      <c r="DV289" s="361"/>
      <c r="DW289" s="361"/>
      <c r="DX289" s="361"/>
      <c r="DY289" s="361"/>
      <c r="DZ289" s="361"/>
      <c r="EA289" s="361"/>
      <c r="EB289" s="361"/>
      <c r="EC289" s="361"/>
      <c r="ED289" s="361"/>
      <c r="EE289" s="361"/>
      <c r="EF289" s="361"/>
      <c r="EG289" s="361"/>
      <c r="EH289" s="361"/>
      <c r="EI289" s="361"/>
      <c r="EJ289" s="361"/>
      <c r="EK289" s="361"/>
      <c r="EL289" s="361"/>
      <c r="EM289" s="361"/>
      <c r="EN289" s="361"/>
      <c r="EO289" s="361"/>
      <c r="EP289" s="361"/>
      <c r="EQ289" s="361"/>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7">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52"/>
        <v>0</v>
      </c>
      <c r="BV290" s="27"/>
      <c r="BW290" s="27"/>
      <c r="BX290" s="27"/>
      <c r="BY290" s="27"/>
      <c r="BZ290" s="27"/>
      <c r="CA290" s="27"/>
      <c r="CB290" s="97">
        <v>4</v>
      </c>
      <c r="CC290" s="97">
        <v>5</v>
      </c>
      <c r="CD290" s="97">
        <v>25</v>
      </c>
      <c r="CE290" s="97">
        <v>50</v>
      </c>
      <c r="CF290" s="97">
        <v>100</v>
      </c>
      <c r="CG290" s="97">
        <v>100</v>
      </c>
      <c r="CH290" s="97">
        <v>100</v>
      </c>
      <c r="CI290" s="174"/>
      <c r="CJ290" s="174"/>
      <c r="CK290" s="174"/>
      <c r="CL290" s="174"/>
      <c r="CM290" s="174"/>
      <c r="CN290" s="174"/>
      <c r="CO290" s="174"/>
      <c r="CP290" s="175"/>
      <c r="CQ290" s="175"/>
      <c r="CR290" s="175"/>
      <c r="CS290" s="175"/>
      <c r="CT290" s="175"/>
      <c r="CU290" s="175"/>
      <c r="CV290" s="175"/>
      <c r="CW290" s="166"/>
      <c r="CX290" s="167"/>
      <c r="CY290" s="167"/>
      <c r="CZ290" s="167"/>
      <c r="DA290" s="167"/>
      <c r="DB290" s="167"/>
      <c r="DC290" s="167"/>
      <c r="DD290" s="172"/>
      <c r="DE290" s="172"/>
      <c r="DF290" s="172"/>
      <c r="DG290" s="172"/>
      <c r="DH290" s="172"/>
      <c r="DI290" s="172"/>
      <c r="DJ290" s="172"/>
      <c r="DK290" s="79" t="s">
        <v>452</v>
      </c>
      <c r="DL290" s="128">
        <v>500</v>
      </c>
      <c r="DM290" s="128">
        <v>500</v>
      </c>
      <c r="DN290" s="128">
        <v>500</v>
      </c>
      <c r="DO290" s="128">
        <v>500</v>
      </c>
      <c r="DP290" s="128">
        <v>500</v>
      </c>
      <c r="DQ290" s="128">
        <v>500</v>
      </c>
      <c r="DR290" s="128">
        <v>500</v>
      </c>
      <c r="DS290" s="219"/>
      <c r="DT290" s="361"/>
      <c r="DU290" s="361"/>
      <c r="DV290" s="361"/>
      <c r="DW290" s="361"/>
      <c r="DX290" s="361"/>
      <c r="DY290" s="361"/>
      <c r="DZ290" s="361"/>
      <c r="EA290" s="361"/>
      <c r="EB290" s="361"/>
      <c r="EC290" s="361"/>
      <c r="ED290" s="361"/>
      <c r="EE290" s="361"/>
      <c r="EF290" s="361"/>
      <c r="EG290" s="361"/>
      <c r="EH290" s="361"/>
      <c r="EI290" s="361"/>
      <c r="EJ290" s="361"/>
      <c r="EK290" s="361"/>
      <c r="EL290" s="361"/>
      <c r="EM290" s="361"/>
      <c r="EN290" s="361"/>
      <c r="EO290" s="361"/>
      <c r="EP290" s="361"/>
      <c r="EQ290" s="361"/>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7">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52"/>
        <v>0</v>
      </c>
      <c r="BV291" s="28"/>
      <c r="BW291" s="28"/>
      <c r="BX291" s="28"/>
      <c r="BY291" s="28"/>
      <c r="BZ291" s="28"/>
      <c r="CA291" s="28"/>
      <c r="CB291" s="99"/>
      <c r="CC291" s="99">
        <v>5</v>
      </c>
      <c r="CD291" s="99">
        <v>25</v>
      </c>
      <c r="CE291" s="99">
        <v>50</v>
      </c>
      <c r="CF291" s="99">
        <v>100</v>
      </c>
      <c r="CG291" s="99">
        <v>100</v>
      </c>
      <c r="CH291" s="99">
        <v>100</v>
      </c>
      <c r="CI291" s="176"/>
      <c r="CJ291" s="176"/>
      <c r="CK291" s="176"/>
      <c r="CL291" s="176"/>
      <c r="CM291" s="176"/>
      <c r="CN291" s="176"/>
      <c r="CO291" s="176"/>
      <c r="CP291" s="177"/>
      <c r="CQ291" s="177"/>
      <c r="CR291" s="177"/>
      <c r="CS291" s="177"/>
      <c r="CT291" s="177"/>
      <c r="CU291" s="177"/>
      <c r="CV291" s="177"/>
      <c r="CW291" s="168"/>
      <c r="CX291" s="169"/>
      <c r="CY291" s="169"/>
      <c r="CZ291" s="169"/>
      <c r="DA291" s="169"/>
      <c r="DB291" s="169"/>
      <c r="DC291" s="169"/>
      <c r="DD291" s="173"/>
      <c r="DE291" s="173"/>
      <c r="DF291" s="173"/>
      <c r="DG291" s="173"/>
      <c r="DH291" s="173"/>
      <c r="DI291" s="173"/>
      <c r="DJ291" s="173"/>
      <c r="DK291" s="80" t="s">
        <v>452</v>
      </c>
      <c r="DL291" s="129">
        <v>500</v>
      </c>
      <c r="DM291" s="129">
        <v>500</v>
      </c>
      <c r="DN291" s="129">
        <v>500</v>
      </c>
      <c r="DO291" s="129">
        <v>500</v>
      </c>
      <c r="DP291" s="129">
        <v>500</v>
      </c>
      <c r="DQ291" s="129">
        <v>500</v>
      </c>
      <c r="DR291" s="129">
        <v>500</v>
      </c>
      <c r="DS291" s="219"/>
      <c r="DT291" s="361"/>
      <c r="DU291" s="361"/>
      <c r="DV291" s="361"/>
      <c r="DW291" s="361"/>
      <c r="DX291" s="361"/>
      <c r="DY291" s="361"/>
      <c r="DZ291" s="361"/>
      <c r="EA291" s="361"/>
      <c r="EB291" s="361"/>
      <c r="EC291" s="361"/>
      <c r="ED291" s="361"/>
      <c r="EE291" s="361"/>
      <c r="EF291" s="361"/>
      <c r="EG291" s="361"/>
      <c r="EH291" s="361"/>
      <c r="EI291" s="361"/>
      <c r="EJ291" s="361"/>
      <c r="EK291" s="361"/>
      <c r="EL291" s="361"/>
      <c r="EM291" s="361"/>
      <c r="EN291" s="361"/>
      <c r="EO291" s="361"/>
      <c r="EP291" s="361"/>
      <c r="EQ291" s="361"/>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7">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81">IF(BL292=1,BN292,0)</f>
        <v>0</v>
      </c>
      <c r="BV292" s="27"/>
      <c r="BW292" s="27"/>
      <c r="BX292" s="27"/>
      <c r="BY292" s="27"/>
      <c r="BZ292" s="27"/>
      <c r="CA292" s="27"/>
      <c r="CB292" s="97">
        <v>0.5</v>
      </c>
      <c r="CC292" s="97">
        <v>5</v>
      </c>
      <c r="CD292" s="97">
        <v>25</v>
      </c>
      <c r="CE292" s="97">
        <v>50</v>
      </c>
      <c r="CF292" s="97">
        <v>100</v>
      </c>
      <c r="CG292" s="97">
        <v>100</v>
      </c>
      <c r="CH292" s="97">
        <v>100</v>
      </c>
      <c r="CI292" s="174"/>
      <c r="CJ292" s="174"/>
      <c r="CK292" s="174"/>
      <c r="CL292" s="174"/>
      <c r="CM292" s="174"/>
      <c r="CN292" s="174"/>
      <c r="CO292" s="174"/>
      <c r="CP292" s="175"/>
      <c r="CQ292" s="175"/>
      <c r="CR292" s="175"/>
      <c r="CS292" s="175"/>
      <c r="CT292" s="175"/>
      <c r="CU292" s="175"/>
      <c r="CV292" s="175"/>
      <c r="CW292" s="166"/>
      <c r="CX292" s="167"/>
      <c r="CY292" s="167"/>
      <c r="CZ292" s="167"/>
      <c r="DA292" s="167"/>
      <c r="DB292" s="167"/>
      <c r="DC292" s="167"/>
      <c r="DD292" s="172"/>
      <c r="DE292" s="172"/>
      <c r="DF292" s="172"/>
      <c r="DG292" s="172"/>
      <c r="DH292" s="172"/>
      <c r="DI292" s="172"/>
      <c r="DJ292" s="172"/>
      <c r="DK292" s="79" t="s">
        <v>452</v>
      </c>
      <c r="DL292" s="128">
        <v>500</v>
      </c>
      <c r="DM292" s="128">
        <v>500</v>
      </c>
      <c r="DN292" s="128">
        <v>500</v>
      </c>
      <c r="DO292" s="128">
        <v>500</v>
      </c>
      <c r="DP292" s="128">
        <v>500</v>
      </c>
      <c r="DQ292" s="128">
        <v>500</v>
      </c>
      <c r="DR292" s="128">
        <v>500</v>
      </c>
      <c r="DS292" s="219"/>
      <c r="DT292" s="361"/>
      <c r="DU292" s="361"/>
      <c r="DV292" s="361"/>
      <c r="DW292" s="361"/>
      <c r="DX292" s="361"/>
      <c r="DY292" s="361"/>
      <c r="DZ292" s="361"/>
      <c r="EA292" s="361"/>
      <c r="EB292" s="361"/>
      <c r="EC292" s="361"/>
      <c r="ED292" s="361"/>
      <c r="EE292" s="361"/>
      <c r="EF292" s="361"/>
      <c r="EG292" s="361"/>
      <c r="EH292" s="361"/>
      <c r="EI292" s="361"/>
      <c r="EJ292" s="361"/>
      <c r="EK292" s="361"/>
      <c r="EL292" s="361"/>
      <c r="EM292" s="361"/>
      <c r="EN292" s="361"/>
      <c r="EO292" s="361"/>
      <c r="EP292" s="361"/>
      <c r="EQ292" s="361"/>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7">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81"/>
        <v>0</v>
      </c>
      <c r="BV293" s="28"/>
      <c r="BW293" s="28"/>
      <c r="BX293" s="28"/>
      <c r="BY293" s="28"/>
      <c r="BZ293" s="28"/>
      <c r="CA293" s="28"/>
      <c r="CB293" s="99"/>
      <c r="CC293" s="99">
        <v>5</v>
      </c>
      <c r="CD293" s="99">
        <v>25</v>
      </c>
      <c r="CE293" s="99">
        <v>50</v>
      </c>
      <c r="CF293" s="99">
        <v>100</v>
      </c>
      <c r="CG293" s="99">
        <v>100</v>
      </c>
      <c r="CH293" s="99">
        <v>100</v>
      </c>
      <c r="CI293" s="176"/>
      <c r="CJ293" s="176"/>
      <c r="CK293" s="176"/>
      <c r="CL293" s="176"/>
      <c r="CM293" s="176"/>
      <c r="CN293" s="176"/>
      <c r="CO293" s="176"/>
      <c r="CP293" s="177"/>
      <c r="CQ293" s="177"/>
      <c r="CR293" s="177"/>
      <c r="CS293" s="177"/>
      <c r="CT293" s="177"/>
      <c r="CU293" s="177"/>
      <c r="CV293" s="177"/>
      <c r="CW293" s="168"/>
      <c r="CX293" s="169"/>
      <c r="CY293" s="169"/>
      <c r="CZ293" s="169"/>
      <c r="DA293" s="169"/>
      <c r="DB293" s="169"/>
      <c r="DC293" s="169"/>
      <c r="DD293" s="173"/>
      <c r="DE293" s="173"/>
      <c r="DF293" s="173"/>
      <c r="DG293" s="173"/>
      <c r="DH293" s="173"/>
      <c r="DI293" s="173"/>
      <c r="DJ293" s="173"/>
      <c r="DK293" s="80" t="s">
        <v>452</v>
      </c>
      <c r="DL293" s="129">
        <v>500</v>
      </c>
      <c r="DM293" s="129">
        <v>500</v>
      </c>
      <c r="DN293" s="129">
        <v>500</v>
      </c>
      <c r="DO293" s="129">
        <v>500</v>
      </c>
      <c r="DP293" s="129">
        <v>500</v>
      </c>
      <c r="DQ293" s="129">
        <v>500</v>
      </c>
      <c r="DR293" s="129">
        <v>500</v>
      </c>
      <c r="DS293" s="219"/>
      <c r="DT293" s="361"/>
      <c r="DU293" s="361"/>
      <c r="DV293" s="361"/>
      <c r="DW293" s="361"/>
      <c r="DX293" s="361"/>
      <c r="DY293" s="361"/>
      <c r="DZ293" s="361"/>
      <c r="EA293" s="361"/>
      <c r="EB293" s="361"/>
      <c r="EC293" s="361"/>
      <c r="ED293" s="361"/>
      <c r="EE293" s="361"/>
      <c r="EF293" s="361"/>
      <c r="EG293" s="361"/>
      <c r="EH293" s="361"/>
      <c r="EI293" s="361"/>
      <c r="EJ293" s="361"/>
      <c r="EK293" s="361"/>
      <c r="EL293" s="361"/>
      <c r="EM293" s="361"/>
      <c r="EN293" s="361"/>
      <c r="EO293" s="361"/>
      <c r="EP293" s="361"/>
      <c r="EQ293" s="361"/>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7">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81"/>
        <v>0</v>
      </c>
      <c r="BV294" s="27"/>
      <c r="BW294" s="27"/>
      <c r="BX294" s="27"/>
      <c r="BY294" s="27"/>
      <c r="BZ294" s="27"/>
      <c r="CA294" s="27"/>
      <c r="CB294" s="97"/>
      <c r="CC294" s="97">
        <v>5</v>
      </c>
      <c r="CD294" s="97">
        <v>25</v>
      </c>
      <c r="CE294" s="97">
        <v>50</v>
      </c>
      <c r="CF294" s="97">
        <v>100</v>
      </c>
      <c r="CG294" s="97">
        <v>100</v>
      </c>
      <c r="CH294" s="97">
        <v>100</v>
      </c>
      <c r="CI294" s="174"/>
      <c r="CJ294" s="174"/>
      <c r="CK294" s="174"/>
      <c r="CL294" s="174"/>
      <c r="CM294" s="174"/>
      <c r="CN294" s="174"/>
      <c r="CO294" s="174"/>
      <c r="CP294" s="175"/>
      <c r="CQ294" s="175"/>
      <c r="CR294" s="175"/>
      <c r="CS294" s="175"/>
      <c r="CT294" s="175"/>
      <c r="CU294" s="175"/>
      <c r="CV294" s="175"/>
      <c r="CW294" s="166"/>
      <c r="CX294" s="167"/>
      <c r="CY294" s="167"/>
      <c r="CZ294" s="167"/>
      <c r="DA294" s="167"/>
      <c r="DB294" s="167"/>
      <c r="DC294" s="167"/>
      <c r="DD294" s="172"/>
      <c r="DE294" s="172"/>
      <c r="DF294" s="172"/>
      <c r="DG294" s="172"/>
      <c r="DH294" s="172"/>
      <c r="DI294" s="172"/>
      <c r="DJ294" s="172"/>
      <c r="DK294" s="79" t="s">
        <v>452</v>
      </c>
      <c r="DL294" s="128">
        <v>500</v>
      </c>
      <c r="DM294" s="128">
        <v>500</v>
      </c>
      <c r="DN294" s="128">
        <v>500</v>
      </c>
      <c r="DO294" s="128">
        <v>500</v>
      </c>
      <c r="DP294" s="128">
        <v>500</v>
      </c>
      <c r="DQ294" s="128">
        <v>500</v>
      </c>
      <c r="DR294" s="128">
        <v>500</v>
      </c>
      <c r="DS294" s="219"/>
      <c r="DT294" s="361"/>
      <c r="DU294" s="361"/>
      <c r="DV294" s="361"/>
      <c r="DW294" s="361"/>
      <c r="DX294" s="361"/>
      <c r="DY294" s="361"/>
      <c r="DZ294" s="361"/>
      <c r="EA294" s="361"/>
      <c r="EB294" s="361"/>
      <c r="EC294" s="361"/>
      <c r="ED294" s="361"/>
      <c r="EE294" s="361"/>
      <c r="EF294" s="361"/>
      <c r="EG294" s="361"/>
      <c r="EH294" s="361"/>
      <c r="EI294" s="361"/>
      <c r="EJ294" s="361"/>
      <c r="EK294" s="361"/>
      <c r="EL294" s="361"/>
      <c r="EM294" s="361"/>
      <c r="EN294" s="361"/>
      <c r="EO294" s="361"/>
      <c r="EP294" s="361"/>
      <c r="EQ294" s="361"/>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7">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81"/>
        <v>0</v>
      </c>
      <c r="BV295" s="28"/>
      <c r="BW295" s="28"/>
      <c r="BX295" s="28"/>
      <c r="BY295" s="28"/>
      <c r="BZ295" s="28"/>
      <c r="CA295" s="28"/>
      <c r="CB295" s="99">
        <v>0.5</v>
      </c>
      <c r="CC295" s="99">
        <v>1.25</v>
      </c>
      <c r="CD295" s="99">
        <v>2</v>
      </c>
      <c r="CE295" s="99">
        <v>5</v>
      </c>
      <c r="CF295" s="99">
        <v>100</v>
      </c>
      <c r="CG295" s="99">
        <v>100</v>
      </c>
      <c r="CH295" s="99">
        <v>100</v>
      </c>
      <c r="CI295" s="176"/>
      <c r="CJ295" s="176"/>
      <c r="CK295" s="176"/>
      <c r="CL295" s="176"/>
      <c r="CM295" s="176"/>
      <c r="CN295" s="176"/>
      <c r="CO295" s="176"/>
      <c r="CP295" s="177"/>
      <c r="CQ295" s="177"/>
      <c r="CR295" s="177"/>
      <c r="CS295" s="177"/>
      <c r="CT295" s="177"/>
      <c r="CU295" s="177"/>
      <c r="CV295" s="177"/>
      <c r="CW295" s="168"/>
      <c r="CX295" s="169"/>
      <c r="CY295" s="169"/>
      <c r="CZ295" s="169"/>
      <c r="DA295" s="169"/>
      <c r="DB295" s="169"/>
      <c r="DC295" s="169"/>
      <c r="DD295" s="173"/>
      <c r="DE295" s="173"/>
      <c r="DF295" s="173"/>
      <c r="DG295" s="173"/>
      <c r="DH295" s="173"/>
      <c r="DI295" s="173"/>
      <c r="DJ295" s="173"/>
      <c r="DK295" s="80" t="s">
        <v>452</v>
      </c>
      <c r="DL295" s="129">
        <v>50</v>
      </c>
      <c r="DM295" s="129">
        <v>50</v>
      </c>
      <c r="DN295" s="129">
        <v>50</v>
      </c>
      <c r="DO295" s="129">
        <v>50</v>
      </c>
      <c r="DP295" s="129">
        <v>50</v>
      </c>
      <c r="DQ295" s="129">
        <v>50</v>
      </c>
      <c r="DR295" s="129">
        <v>50</v>
      </c>
      <c r="DS295" s="219"/>
      <c r="DT295" s="361"/>
      <c r="DU295" s="361"/>
      <c r="DV295" s="361"/>
      <c r="DW295" s="361"/>
      <c r="DX295" s="361"/>
      <c r="DY295" s="361"/>
      <c r="DZ295" s="361"/>
      <c r="EA295" s="361"/>
      <c r="EB295" s="361"/>
      <c r="EC295" s="361"/>
      <c r="ED295" s="361"/>
      <c r="EE295" s="361"/>
      <c r="EF295" s="361"/>
      <c r="EG295" s="361"/>
      <c r="EH295" s="361"/>
      <c r="EI295" s="361"/>
      <c r="EJ295" s="361"/>
      <c r="EK295" s="361"/>
      <c r="EL295" s="361"/>
      <c r="EM295" s="361"/>
      <c r="EN295" s="361"/>
      <c r="EO295" s="361"/>
      <c r="EP295" s="361"/>
      <c r="EQ295" s="361"/>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7">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81"/>
        <v>0</v>
      </c>
      <c r="BV296" s="27"/>
      <c r="BW296" s="27"/>
      <c r="BX296" s="27"/>
      <c r="BY296" s="27"/>
      <c r="BZ296" s="27"/>
      <c r="CA296" s="27"/>
      <c r="CB296" s="97"/>
      <c r="CC296" s="97">
        <v>5</v>
      </c>
      <c r="CD296" s="97">
        <v>25</v>
      </c>
      <c r="CE296" s="97">
        <v>50</v>
      </c>
      <c r="CF296" s="97">
        <v>100</v>
      </c>
      <c r="CG296" s="97">
        <v>100</v>
      </c>
      <c r="CH296" s="97">
        <v>100</v>
      </c>
      <c r="CI296" s="174"/>
      <c r="CJ296" s="174"/>
      <c r="CK296" s="174"/>
      <c r="CL296" s="174"/>
      <c r="CM296" s="174"/>
      <c r="CN296" s="174"/>
      <c r="CO296" s="174"/>
      <c r="CP296" s="175"/>
      <c r="CQ296" s="175"/>
      <c r="CR296" s="175"/>
      <c r="CS296" s="175"/>
      <c r="CT296" s="175"/>
      <c r="CU296" s="175"/>
      <c r="CV296" s="175"/>
      <c r="CW296" s="166"/>
      <c r="CX296" s="167"/>
      <c r="CY296" s="167"/>
      <c r="CZ296" s="167"/>
      <c r="DA296" s="167"/>
      <c r="DB296" s="167"/>
      <c r="DC296" s="167"/>
      <c r="DD296" s="172"/>
      <c r="DE296" s="172"/>
      <c r="DF296" s="172"/>
      <c r="DG296" s="172"/>
      <c r="DH296" s="172"/>
      <c r="DI296" s="172"/>
      <c r="DJ296" s="172"/>
      <c r="DK296" s="79" t="s">
        <v>452</v>
      </c>
      <c r="DL296" s="128">
        <v>500</v>
      </c>
      <c r="DM296" s="128">
        <v>500</v>
      </c>
      <c r="DN296" s="128">
        <v>500</v>
      </c>
      <c r="DO296" s="128">
        <v>500</v>
      </c>
      <c r="DP296" s="128">
        <v>500</v>
      </c>
      <c r="DQ296" s="128">
        <v>500</v>
      </c>
      <c r="DR296" s="128">
        <v>500</v>
      </c>
      <c r="DS296" s="219"/>
      <c r="DT296" s="361"/>
      <c r="DU296" s="361"/>
      <c r="DV296" s="361"/>
      <c r="DW296" s="361"/>
      <c r="DX296" s="361"/>
      <c r="DY296" s="361"/>
      <c r="DZ296" s="361"/>
      <c r="EA296" s="361"/>
      <c r="EB296" s="361"/>
      <c r="EC296" s="361"/>
      <c r="ED296" s="361"/>
      <c r="EE296" s="361"/>
      <c r="EF296" s="361"/>
      <c r="EG296" s="361"/>
      <c r="EH296" s="361"/>
      <c r="EI296" s="361"/>
      <c r="EJ296" s="361"/>
      <c r="EK296" s="361"/>
      <c r="EL296" s="361"/>
      <c r="EM296" s="361"/>
      <c r="EN296" s="361"/>
      <c r="EO296" s="361"/>
      <c r="EP296" s="361"/>
      <c r="EQ296" s="361"/>
    </row>
    <row r="297" spans="1:147" x14ac:dyDescent="0.35">
      <c r="A297" s="5" t="s">
        <v>1391</v>
      </c>
      <c r="B297" s="5" t="s">
        <v>1243</v>
      </c>
      <c r="C297" s="5" t="s">
        <v>788</v>
      </c>
      <c r="D297" s="5" t="s">
        <v>1376</v>
      </c>
      <c r="E297" s="5" t="s">
        <v>459</v>
      </c>
      <c r="F297" s="5" t="s">
        <v>462</v>
      </c>
      <c r="G297" s="222"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7">
        <v>0.08</v>
      </c>
      <c r="AF297" s="93">
        <v>0</v>
      </c>
      <c r="AG297" s="93">
        <v>12</v>
      </c>
      <c r="AH297" s="93">
        <v>12</v>
      </c>
      <c r="AI297" s="16">
        <f t="shared" ref="AI297" si="282">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81"/>
        <v>0</v>
      </c>
      <c r="BV297" s="27"/>
      <c r="BW297" s="27"/>
      <c r="BX297" s="27"/>
      <c r="BY297" s="27"/>
      <c r="BZ297" s="27"/>
      <c r="CA297" s="27"/>
      <c r="CB297" s="97"/>
      <c r="CC297" s="97">
        <v>5</v>
      </c>
      <c r="CD297" s="97">
        <v>25</v>
      </c>
      <c r="CE297" s="97">
        <v>50</v>
      </c>
      <c r="CF297" s="97">
        <v>100</v>
      </c>
      <c r="CG297" s="97">
        <v>100</v>
      </c>
      <c r="CH297" s="97">
        <v>100</v>
      </c>
      <c r="CI297" s="174"/>
      <c r="CJ297" s="174"/>
      <c r="CK297" s="174"/>
      <c r="CL297" s="174"/>
      <c r="CM297" s="174"/>
      <c r="CN297" s="174"/>
      <c r="CO297" s="174"/>
      <c r="CP297" s="175"/>
      <c r="CQ297" s="175"/>
      <c r="CR297" s="175"/>
      <c r="CS297" s="175"/>
      <c r="CT297" s="175"/>
      <c r="CU297" s="175"/>
      <c r="CV297" s="175"/>
      <c r="CW297" s="166"/>
      <c r="CX297" s="167"/>
      <c r="CY297" s="167"/>
      <c r="CZ297" s="167"/>
      <c r="DA297" s="167"/>
      <c r="DB297" s="167"/>
      <c r="DC297" s="167"/>
      <c r="DD297" s="172"/>
      <c r="DE297" s="172"/>
      <c r="DF297" s="172"/>
      <c r="DG297" s="172"/>
      <c r="DH297" s="172"/>
      <c r="DI297" s="172"/>
      <c r="DJ297" s="172"/>
      <c r="DK297" s="79" t="s">
        <v>1335</v>
      </c>
      <c r="DL297" s="128">
        <v>200</v>
      </c>
      <c r="DM297" s="128">
        <v>200</v>
      </c>
      <c r="DN297" s="128">
        <v>200</v>
      </c>
      <c r="DO297" s="128">
        <v>200</v>
      </c>
      <c r="DP297" s="128">
        <v>200</v>
      </c>
      <c r="DQ297" s="128">
        <v>200</v>
      </c>
      <c r="DR297" s="128">
        <v>200</v>
      </c>
      <c r="DS297" s="219"/>
      <c r="DT297" s="361"/>
      <c r="DU297" s="361"/>
      <c r="DV297" s="361"/>
      <c r="DW297" s="361"/>
      <c r="DX297" s="361"/>
      <c r="DY297" s="361"/>
      <c r="DZ297" s="361"/>
      <c r="EA297" s="361"/>
      <c r="EB297" s="361"/>
      <c r="EC297" s="361"/>
      <c r="ED297" s="361"/>
      <c r="EE297" s="361"/>
      <c r="EF297" s="361"/>
      <c r="EG297" s="361"/>
      <c r="EH297" s="361"/>
      <c r="EI297" s="361"/>
      <c r="EJ297" s="361"/>
      <c r="EK297" s="361"/>
      <c r="EL297" s="361"/>
      <c r="EM297" s="361"/>
      <c r="EN297" s="361"/>
      <c r="EO297" s="361"/>
      <c r="EP297" s="361"/>
      <c r="EQ297" s="361"/>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7">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81"/>
        <v>0</v>
      </c>
      <c r="BV298" s="28"/>
      <c r="BW298" s="28"/>
      <c r="BX298" s="28"/>
      <c r="BY298" s="28"/>
      <c r="BZ298" s="28"/>
      <c r="CA298" s="28"/>
      <c r="CB298" s="99">
        <v>1.7</v>
      </c>
      <c r="CC298" s="99">
        <v>3</v>
      </c>
      <c r="CD298" s="99">
        <v>3</v>
      </c>
      <c r="CE298" s="99">
        <v>3</v>
      </c>
      <c r="CF298" s="99">
        <v>3</v>
      </c>
      <c r="CG298" s="99">
        <v>3</v>
      </c>
      <c r="CH298" s="99">
        <v>3</v>
      </c>
      <c r="CI298" s="176"/>
      <c r="CJ298" s="176"/>
      <c r="CK298" s="176"/>
      <c r="CL298" s="176"/>
      <c r="CM298" s="176"/>
      <c r="CN298" s="176"/>
      <c r="CO298" s="176"/>
      <c r="CP298" s="177"/>
      <c r="CQ298" s="177"/>
      <c r="CR298" s="177"/>
      <c r="CS298" s="177"/>
      <c r="CT298" s="177"/>
      <c r="CU298" s="177"/>
      <c r="CV298" s="177"/>
      <c r="CW298" s="168"/>
      <c r="CX298" s="169"/>
      <c r="CY298" s="169"/>
      <c r="CZ298" s="169"/>
      <c r="DA298" s="169"/>
      <c r="DB298" s="169"/>
      <c r="DC298" s="169"/>
      <c r="DD298" s="173"/>
      <c r="DE298" s="173"/>
      <c r="DF298" s="173"/>
      <c r="DG298" s="173"/>
      <c r="DH298" s="173"/>
      <c r="DI298" s="173"/>
      <c r="DJ298" s="173"/>
      <c r="DK298" s="80" t="s">
        <v>452</v>
      </c>
      <c r="DL298" s="129">
        <v>100</v>
      </c>
      <c r="DM298" s="129">
        <v>100</v>
      </c>
      <c r="DN298" s="129">
        <v>100</v>
      </c>
      <c r="DO298" s="129">
        <v>100</v>
      </c>
      <c r="DP298" s="129">
        <v>100</v>
      </c>
      <c r="DQ298" s="129">
        <v>100</v>
      </c>
      <c r="DR298" s="129">
        <v>100</v>
      </c>
      <c r="DS298" s="219"/>
      <c r="DT298" s="361"/>
      <c r="DU298" s="361"/>
      <c r="DV298" s="361"/>
      <c r="DW298" s="361"/>
      <c r="DX298" s="361"/>
      <c r="DY298" s="361"/>
      <c r="DZ298" s="361"/>
      <c r="EA298" s="361"/>
      <c r="EB298" s="361"/>
      <c r="EC298" s="361"/>
      <c r="ED298" s="361"/>
      <c r="EE298" s="361"/>
      <c r="EF298" s="361"/>
      <c r="EG298" s="361"/>
      <c r="EH298" s="361"/>
      <c r="EI298" s="361"/>
      <c r="EJ298" s="361"/>
      <c r="EK298" s="361"/>
      <c r="EL298" s="361"/>
      <c r="EM298" s="361"/>
      <c r="EN298" s="361"/>
      <c r="EO298" s="361"/>
      <c r="EP298" s="361"/>
      <c r="EQ298" s="361"/>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7">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81"/>
        <v>0</v>
      </c>
      <c r="BV299" s="27"/>
      <c r="BW299" s="27"/>
      <c r="BX299" s="27"/>
      <c r="BY299" s="27"/>
      <c r="BZ299" s="27"/>
      <c r="CA299" s="27"/>
      <c r="CB299" s="97">
        <v>1</v>
      </c>
      <c r="CC299" s="97">
        <v>1.5</v>
      </c>
      <c r="CD299" s="97">
        <v>3</v>
      </c>
      <c r="CE299" s="97">
        <v>3</v>
      </c>
      <c r="CF299" s="97">
        <v>3</v>
      </c>
      <c r="CG299" s="97">
        <v>3</v>
      </c>
      <c r="CH299" s="97">
        <v>3</v>
      </c>
      <c r="CI299" s="174"/>
      <c r="CJ299" s="174"/>
      <c r="CK299" s="174"/>
      <c r="CL299" s="174"/>
      <c r="CM299" s="174"/>
      <c r="CN299" s="174"/>
      <c r="CO299" s="174"/>
      <c r="CP299" s="175"/>
      <c r="CQ299" s="175"/>
      <c r="CR299" s="175"/>
      <c r="CS299" s="175"/>
      <c r="CT299" s="175"/>
      <c r="CU299" s="175"/>
      <c r="CV299" s="175"/>
      <c r="CW299" s="166"/>
      <c r="CX299" s="167"/>
      <c r="CY299" s="167"/>
      <c r="CZ299" s="167"/>
      <c r="DA299" s="167"/>
      <c r="DB299" s="167"/>
      <c r="DC299" s="167"/>
      <c r="DD299" s="172"/>
      <c r="DE299" s="172"/>
      <c r="DF299" s="172"/>
      <c r="DG299" s="172"/>
      <c r="DH299" s="172"/>
      <c r="DI299" s="172"/>
      <c r="DJ299" s="172"/>
      <c r="DK299" s="79" t="s">
        <v>452</v>
      </c>
      <c r="DL299" s="128">
        <v>100</v>
      </c>
      <c r="DM299" s="128">
        <v>100</v>
      </c>
      <c r="DN299" s="128">
        <v>100</v>
      </c>
      <c r="DO299" s="128">
        <v>100</v>
      </c>
      <c r="DP299" s="128">
        <v>100</v>
      </c>
      <c r="DQ299" s="128">
        <v>100</v>
      </c>
      <c r="DR299" s="128">
        <v>100</v>
      </c>
      <c r="DS299" s="219"/>
      <c r="DT299" s="361"/>
      <c r="DU299" s="361"/>
      <c r="DV299" s="361"/>
      <c r="DW299" s="361"/>
      <c r="DX299" s="361"/>
      <c r="DY299" s="361"/>
      <c r="DZ299" s="361"/>
      <c r="EA299" s="361"/>
      <c r="EB299" s="361"/>
      <c r="EC299" s="361"/>
      <c r="ED299" s="361"/>
      <c r="EE299" s="361"/>
      <c r="EF299" s="361"/>
      <c r="EG299" s="361"/>
      <c r="EH299" s="361"/>
      <c r="EI299" s="361"/>
      <c r="EJ299" s="361"/>
      <c r="EK299" s="361"/>
      <c r="EL299" s="361"/>
      <c r="EM299" s="361"/>
      <c r="EN299" s="361"/>
      <c r="EO299" s="361"/>
      <c r="EP299" s="361"/>
      <c r="EQ299" s="361"/>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7">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81"/>
        <v>0</v>
      </c>
      <c r="BV300" s="28"/>
      <c r="BW300" s="28"/>
      <c r="BX300" s="28"/>
      <c r="BY300" s="28"/>
      <c r="BZ300" s="28"/>
      <c r="CA300" s="28"/>
      <c r="CB300" s="99">
        <v>0.2</v>
      </c>
      <c r="CC300" s="99">
        <v>1.5</v>
      </c>
      <c r="CD300" s="99">
        <v>3</v>
      </c>
      <c r="CE300" s="99">
        <v>3</v>
      </c>
      <c r="CF300" s="99">
        <v>3</v>
      </c>
      <c r="CG300" s="99">
        <v>3</v>
      </c>
      <c r="CH300" s="99">
        <v>3</v>
      </c>
      <c r="CI300" s="176"/>
      <c r="CJ300" s="176"/>
      <c r="CK300" s="176"/>
      <c r="CL300" s="176"/>
      <c r="CM300" s="176"/>
      <c r="CN300" s="176"/>
      <c r="CO300" s="176"/>
      <c r="CP300" s="177"/>
      <c r="CQ300" s="177"/>
      <c r="CR300" s="177"/>
      <c r="CS300" s="177"/>
      <c r="CT300" s="177"/>
      <c r="CU300" s="177"/>
      <c r="CV300" s="177"/>
      <c r="CW300" s="168"/>
      <c r="CX300" s="169"/>
      <c r="CY300" s="169"/>
      <c r="CZ300" s="169"/>
      <c r="DA300" s="169"/>
      <c r="DB300" s="169"/>
      <c r="DC300" s="169"/>
      <c r="DD300" s="173"/>
      <c r="DE300" s="173"/>
      <c r="DF300" s="173"/>
      <c r="DG300" s="173"/>
      <c r="DH300" s="173"/>
      <c r="DI300" s="173"/>
      <c r="DJ300" s="173"/>
      <c r="DK300" s="80" t="s">
        <v>452</v>
      </c>
      <c r="DL300" s="129">
        <v>100</v>
      </c>
      <c r="DM300" s="129">
        <v>100</v>
      </c>
      <c r="DN300" s="129">
        <v>100</v>
      </c>
      <c r="DO300" s="129">
        <v>100</v>
      </c>
      <c r="DP300" s="129">
        <v>100</v>
      </c>
      <c r="DQ300" s="129">
        <v>100</v>
      </c>
      <c r="DR300" s="129">
        <v>100</v>
      </c>
      <c r="DS300" s="219"/>
      <c r="DT300" s="361"/>
      <c r="DU300" s="361"/>
      <c r="DV300" s="361"/>
      <c r="DW300" s="361"/>
      <c r="DX300" s="361"/>
      <c r="DY300" s="361"/>
      <c r="DZ300" s="361"/>
      <c r="EA300" s="361"/>
      <c r="EB300" s="361"/>
      <c r="EC300" s="361"/>
      <c r="ED300" s="361"/>
      <c r="EE300" s="361"/>
      <c r="EF300" s="361"/>
      <c r="EG300" s="361"/>
      <c r="EH300" s="361"/>
      <c r="EI300" s="361"/>
      <c r="EJ300" s="361"/>
      <c r="EK300" s="361"/>
      <c r="EL300" s="361"/>
      <c r="EM300" s="361"/>
      <c r="EN300" s="361"/>
      <c r="EO300" s="361"/>
      <c r="EP300" s="361"/>
      <c r="EQ300" s="361"/>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7">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81"/>
        <v>0</v>
      </c>
      <c r="BV301" s="27"/>
      <c r="BW301" s="27"/>
      <c r="BX301" s="27"/>
      <c r="BY301" s="27"/>
      <c r="BZ301" s="27"/>
      <c r="CA301" s="27"/>
      <c r="CB301" s="97">
        <v>0.01</v>
      </c>
      <c r="CC301" s="97">
        <v>1.5</v>
      </c>
      <c r="CD301" s="97">
        <v>3</v>
      </c>
      <c r="CE301" s="97">
        <v>3</v>
      </c>
      <c r="CF301" s="97">
        <v>3</v>
      </c>
      <c r="CG301" s="97">
        <v>3</v>
      </c>
      <c r="CH301" s="97">
        <v>3</v>
      </c>
      <c r="CI301" s="174"/>
      <c r="CJ301" s="174"/>
      <c r="CK301" s="174"/>
      <c r="CL301" s="174"/>
      <c r="CM301" s="174"/>
      <c r="CN301" s="174"/>
      <c r="CO301" s="174"/>
      <c r="CP301" s="175"/>
      <c r="CQ301" s="175"/>
      <c r="CR301" s="175"/>
      <c r="CS301" s="175"/>
      <c r="CT301" s="175"/>
      <c r="CU301" s="175"/>
      <c r="CV301" s="175"/>
      <c r="CW301" s="166"/>
      <c r="CX301" s="167"/>
      <c r="CY301" s="167"/>
      <c r="CZ301" s="167"/>
      <c r="DA301" s="167"/>
      <c r="DB301" s="167"/>
      <c r="DC301" s="167"/>
      <c r="DD301" s="172"/>
      <c r="DE301" s="172"/>
      <c r="DF301" s="172"/>
      <c r="DG301" s="172"/>
      <c r="DH301" s="172"/>
      <c r="DI301" s="172"/>
      <c r="DJ301" s="172"/>
      <c r="DK301" s="79" t="s">
        <v>452</v>
      </c>
      <c r="DL301" s="128">
        <v>100</v>
      </c>
      <c r="DM301" s="128">
        <v>100</v>
      </c>
      <c r="DN301" s="128">
        <v>100</v>
      </c>
      <c r="DO301" s="128">
        <v>100</v>
      </c>
      <c r="DP301" s="128">
        <v>100</v>
      </c>
      <c r="DQ301" s="128">
        <v>100</v>
      </c>
      <c r="DR301" s="128">
        <v>100</v>
      </c>
      <c r="DS301" s="219"/>
      <c r="DT301" s="361"/>
      <c r="DU301" s="361"/>
      <c r="DV301" s="361"/>
      <c r="DW301" s="361"/>
      <c r="DX301" s="361"/>
      <c r="DY301" s="361"/>
      <c r="DZ301" s="361"/>
      <c r="EA301" s="361"/>
      <c r="EB301" s="361"/>
      <c r="EC301" s="361"/>
      <c r="ED301" s="361"/>
      <c r="EE301" s="361"/>
      <c r="EF301" s="361"/>
      <c r="EG301" s="361"/>
      <c r="EH301" s="361"/>
      <c r="EI301" s="361"/>
      <c r="EJ301" s="361"/>
      <c r="EK301" s="361"/>
      <c r="EL301" s="361"/>
      <c r="EM301" s="361"/>
      <c r="EN301" s="361"/>
      <c r="EO301" s="361"/>
      <c r="EP301" s="361"/>
      <c r="EQ301" s="361"/>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7">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81"/>
        <v>0</v>
      </c>
      <c r="BV302" s="28"/>
      <c r="BW302" s="28"/>
      <c r="BX302" s="28"/>
      <c r="BY302" s="28"/>
      <c r="BZ302" s="28"/>
      <c r="CA302" s="28"/>
      <c r="CB302" s="99">
        <v>0.2</v>
      </c>
      <c r="CC302" s="99">
        <v>1.5</v>
      </c>
      <c r="CD302" s="99">
        <v>3</v>
      </c>
      <c r="CE302" s="99">
        <v>3</v>
      </c>
      <c r="CF302" s="99">
        <v>3</v>
      </c>
      <c r="CG302" s="99">
        <v>3</v>
      </c>
      <c r="CH302" s="99">
        <v>3</v>
      </c>
      <c r="CI302" s="176"/>
      <c r="CJ302" s="176"/>
      <c r="CK302" s="176"/>
      <c r="CL302" s="176"/>
      <c r="CM302" s="176"/>
      <c r="CN302" s="176"/>
      <c r="CO302" s="176"/>
      <c r="CP302" s="177"/>
      <c r="CQ302" s="177"/>
      <c r="CR302" s="177"/>
      <c r="CS302" s="177"/>
      <c r="CT302" s="177"/>
      <c r="CU302" s="177"/>
      <c r="CV302" s="177"/>
      <c r="CW302" s="168"/>
      <c r="CX302" s="169"/>
      <c r="CY302" s="169"/>
      <c r="CZ302" s="169"/>
      <c r="DA302" s="169"/>
      <c r="DB302" s="169"/>
      <c r="DC302" s="169"/>
      <c r="DD302" s="173"/>
      <c r="DE302" s="173"/>
      <c r="DF302" s="173"/>
      <c r="DG302" s="173"/>
      <c r="DH302" s="173"/>
      <c r="DI302" s="173"/>
      <c r="DJ302" s="173"/>
      <c r="DK302" s="80" t="s">
        <v>452</v>
      </c>
      <c r="DL302" s="129">
        <v>100</v>
      </c>
      <c r="DM302" s="129">
        <v>100</v>
      </c>
      <c r="DN302" s="129">
        <v>100</v>
      </c>
      <c r="DO302" s="129">
        <v>100</v>
      </c>
      <c r="DP302" s="129">
        <v>100</v>
      </c>
      <c r="DQ302" s="129">
        <v>100</v>
      </c>
      <c r="DR302" s="129">
        <v>100</v>
      </c>
      <c r="DS302" s="219"/>
      <c r="DT302" s="361"/>
      <c r="DU302" s="361"/>
      <c r="DV302" s="361"/>
      <c r="DW302" s="361"/>
      <c r="DX302" s="361"/>
      <c r="DY302" s="361"/>
      <c r="DZ302" s="361"/>
      <c r="EA302" s="361"/>
      <c r="EB302" s="361"/>
      <c r="EC302" s="361"/>
      <c r="ED302" s="361"/>
      <c r="EE302" s="361"/>
      <c r="EF302" s="361"/>
      <c r="EG302" s="361"/>
      <c r="EH302" s="361"/>
      <c r="EI302" s="361"/>
      <c r="EJ302" s="361"/>
      <c r="EK302" s="361"/>
      <c r="EL302" s="361"/>
      <c r="EM302" s="361"/>
      <c r="EN302" s="361"/>
      <c r="EO302" s="361"/>
      <c r="EP302" s="361"/>
      <c r="EQ302" s="361"/>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7">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83">IF(BL303=1,BN303,0)</f>
        <v>0</v>
      </c>
      <c r="BV303" s="27"/>
      <c r="BW303" s="27"/>
      <c r="BX303" s="27"/>
      <c r="BY303" s="27"/>
      <c r="BZ303" s="27"/>
      <c r="CA303" s="27"/>
      <c r="CB303" s="97"/>
      <c r="CC303" s="97">
        <v>1.5</v>
      </c>
      <c r="CD303" s="97">
        <v>3</v>
      </c>
      <c r="CE303" s="97">
        <v>3</v>
      </c>
      <c r="CF303" s="97">
        <v>3</v>
      </c>
      <c r="CG303" s="97">
        <v>3</v>
      </c>
      <c r="CH303" s="97">
        <v>3</v>
      </c>
      <c r="CI303" s="174"/>
      <c r="CJ303" s="174"/>
      <c r="CK303" s="174"/>
      <c r="CL303" s="174"/>
      <c r="CM303" s="174"/>
      <c r="CN303" s="174"/>
      <c r="CO303" s="174"/>
      <c r="CP303" s="175"/>
      <c r="CQ303" s="175"/>
      <c r="CR303" s="175"/>
      <c r="CS303" s="175"/>
      <c r="CT303" s="175"/>
      <c r="CU303" s="175"/>
      <c r="CV303" s="175"/>
      <c r="CW303" s="166"/>
      <c r="CX303" s="167"/>
      <c r="CY303" s="167"/>
      <c r="CZ303" s="167"/>
      <c r="DA303" s="167"/>
      <c r="DB303" s="167"/>
      <c r="DC303" s="167"/>
      <c r="DD303" s="172"/>
      <c r="DE303" s="172"/>
      <c r="DF303" s="172"/>
      <c r="DG303" s="172"/>
      <c r="DH303" s="172"/>
      <c r="DI303" s="172"/>
      <c r="DJ303" s="172"/>
      <c r="DK303" s="79" t="s">
        <v>452</v>
      </c>
      <c r="DL303" s="128">
        <v>100</v>
      </c>
      <c r="DM303" s="128">
        <v>100</v>
      </c>
      <c r="DN303" s="128">
        <v>100</v>
      </c>
      <c r="DO303" s="128">
        <v>100</v>
      </c>
      <c r="DP303" s="128">
        <v>100</v>
      </c>
      <c r="DQ303" s="128">
        <v>100</v>
      </c>
      <c r="DR303" s="128">
        <v>100</v>
      </c>
      <c r="DS303" s="219"/>
      <c r="DT303" s="361"/>
      <c r="DU303" s="361"/>
      <c r="DV303" s="361"/>
      <c r="DW303" s="361"/>
      <c r="DX303" s="361"/>
      <c r="DY303" s="361"/>
      <c r="DZ303" s="361"/>
      <c r="EA303" s="361"/>
      <c r="EB303" s="361"/>
      <c r="EC303" s="361"/>
      <c r="ED303" s="361"/>
      <c r="EE303" s="361"/>
      <c r="EF303" s="361"/>
      <c r="EG303" s="361"/>
      <c r="EH303" s="361"/>
      <c r="EI303" s="361"/>
      <c r="EJ303" s="361"/>
      <c r="EK303" s="361"/>
      <c r="EL303" s="361"/>
      <c r="EM303" s="361"/>
      <c r="EN303" s="361"/>
      <c r="EO303" s="361"/>
      <c r="EP303" s="361"/>
      <c r="EQ303" s="361"/>
    </row>
    <row r="304" spans="1:147" x14ac:dyDescent="0.35">
      <c r="A304" s="5" t="s">
        <v>1405</v>
      </c>
      <c r="B304" s="5" t="s">
        <v>726</v>
      </c>
      <c r="C304" s="5" t="s">
        <v>788</v>
      </c>
      <c r="D304" s="5" t="s">
        <v>727</v>
      </c>
      <c r="E304" s="5" t="s">
        <v>459</v>
      </c>
      <c r="F304" s="5" t="s">
        <v>463</v>
      </c>
      <c r="G304" s="222"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7">
        <v>0.08</v>
      </c>
      <c r="AF304" s="93">
        <v>0</v>
      </c>
      <c r="AG304" s="93">
        <v>12</v>
      </c>
      <c r="AH304" s="93">
        <v>12</v>
      </c>
      <c r="AI304" s="16">
        <f t="shared" ref="AI304" si="284">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83"/>
        <v>0</v>
      </c>
      <c r="BV304" s="27"/>
      <c r="BW304" s="27"/>
      <c r="BX304" s="27"/>
      <c r="BY304" s="27"/>
      <c r="BZ304" s="27"/>
      <c r="CA304" s="27"/>
      <c r="CB304" s="97"/>
      <c r="CC304" s="97">
        <v>5</v>
      </c>
      <c r="CD304" s="97">
        <v>25</v>
      </c>
      <c r="CE304" s="97">
        <v>50</v>
      </c>
      <c r="CF304" s="97">
        <v>100</v>
      </c>
      <c r="CG304" s="97">
        <v>100</v>
      </c>
      <c r="CH304" s="97">
        <v>100</v>
      </c>
      <c r="CI304" s="174"/>
      <c r="CJ304" s="174"/>
      <c r="CK304" s="174"/>
      <c r="CL304" s="174"/>
      <c r="CM304" s="174"/>
      <c r="CN304" s="174"/>
      <c r="CO304" s="174"/>
      <c r="CP304" s="175"/>
      <c r="CQ304" s="175"/>
      <c r="CR304" s="175"/>
      <c r="CS304" s="175"/>
      <c r="CT304" s="175"/>
      <c r="CU304" s="175"/>
      <c r="CV304" s="175"/>
      <c r="CW304" s="166"/>
      <c r="CX304" s="167"/>
      <c r="CY304" s="167"/>
      <c r="CZ304" s="167"/>
      <c r="DA304" s="167"/>
      <c r="DB304" s="167"/>
      <c r="DC304" s="167"/>
      <c r="DD304" s="172"/>
      <c r="DE304" s="172"/>
      <c r="DF304" s="172"/>
      <c r="DG304" s="172"/>
      <c r="DH304" s="172"/>
      <c r="DI304" s="172"/>
      <c r="DJ304" s="172"/>
      <c r="DK304" s="79" t="s">
        <v>1335</v>
      </c>
      <c r="DL304" s="128">
        <v>200</v>
      </c>
      <c r="DM304" s="128">
        <v>200</v>
      </c>
      <c r="DN304" s="128">
        <v>200</v>
      </c>
      <c r="DO304" s="128">
        <v>200</v>
      </c>
      <c r="DP304" s="128">
        <v>200</v>
      </c>
      <c r="DQ304" s="128">
        <v>200</v>
      </c>
      <c r="DR304" s="128">
        <v>200</v>
      </c>
      <c r="DS304" s="219"/>
      <c r="DT304" s="361"/>
      <c r="DU304" s="361"/>
      <c r="DV304" s="361"/>
      <c r="DW304" s="361"/>
      <c r="DX304" s="361"/>
      <c r="DY304" s="361"/>
      <c r="DZ304" s="361"/>
      <c r="EA304" s="361"/>
      <c r="EB304" s="361"/>
      <c r="EC304" s="361"/>
      <c r="ED304" s="361"/>
      <c r="EE304" s="361"/>
      <c r="EF304" s="361"/>
      <c r="EG304" s="361"/>
      <c r="EH304" s="361"/>
      <c r="EI304" s="361"/>
      <c r="EJ304" s="361"/>
      <c r="EK304" s="361"/>
      <c r="EL304" s="361"/>
      <c r="EM304" s="361"/>
      <c r="EN304" s="361"/>
      <c r="EO304" s="361"/>
      <c r="EP304" s="361"/>
      <c r="EQ304" s="361"/>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7">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81"/>
        <v>0</v>
      </c>
      <c r="BV305" s="28"/>
      <c r="BW305" s="28"/>
      <c r="BX305" s="28"/>
      <c r="BY305" s="28"/>
      <c r="BZ305" s="28"/>
      <c r="CA305" s="28"/>
      <c r="CB305" s="99">
        <v>2</v>
      </c>
      <c r="CC305" s="99">
        <v>2</v>
      </c>
      <c r="CD305" s="99">
        <v>2</v>
      </c>
      <c r="CE305" s="99">
        <v>5</v>
      </c>
      <c r="CF305" s="99">
        <v>10</v>
      </c>
      <c r="CG305" s="99">
        <v>10</v>
      </c>
      <c r="CH305" s="99">
        <v>10</v>
      </c>
      <c r="CI305" s="176"/>
      <c r="CJ305" s="176"/>
      <c r="CK305" s="176"/>
      <c r="CL305" s="176"/>
      <c r="CM305" s="176"/>
      <c r="CN305" s="176"/>
      <c r="CO305" s="176"/>
      <c r="CP305" s="177"/>
      <c r="CQ305" s="177"/>
      <c r="CR305" s="177"/>
      <c r="CS305" s="177"/>
      <c r="CT305" s="177"/>
      <c r="CU305" s="177"/>
      <c r="CV305" s="177"/>
      <c r="CW305" s="168"/>
      <c r="CX305" s="169"/>
      <c r="CY305" s="169"/>
      <c r="CZ305" s="169"/>
      <c r="DA305" s="169"/>
      <c r="DB305" s="169"/>
      <c r="DC305" s="169"/>
      <c r="DD305" s="173"/>
      <c r="DE305" s="173"/>
      <c r="DF305" s="173"/>
      <c r="DG305" s="173"/>
      <c r="DH305" s="173"/>
      <c r="DI305" s="173"/>
      <c r="DJ305" s="173"/>
      <c r="DK305" s="80" t="s">
        <v>1409</v>
      </c>
      <c r="DL305" s="129">
        <v>100</v>
      </c>
      <c r="DM305" s="129">
        <v>100</v>
      </c>
      <c r="DN305" s="129">
        <v>100</v>
      </c>
      <c r="DO305" s="129">
        <v>100</v>
      </c>
      <c r="DP305" s="129">
        <v>100</v>
      </c>
      <c r="DQ305" s="129">
        <v>100</v>
      </c>
      <c r="DR305" s="129">
        <v>100</v>
      </c>
      <c r="DS305" s="219"/>
      <c r="DT305" s="361"/>
      <c r="DU305" s="361"/>
      <c r="DV305" s="361"/>
      <c r="DW305" s="361"/>
      <c r="DX305" s="361"/>
      <c r="DY305" s="361"/>
      <c r="DZ305" s="361"/>
      <c r="EA305" s="361"/>
      <c r="EB305" s="361"/>
      <c r="EC305" s="361"/>
      <c r="ED305" s="361"/>
      <c r="EE305" s="361"/>
      <c r="EF305" s="361"/>
      <c r="EG305" s="361"/>
      <c r="EH305" s="361"/>
      <c r="EI305" s="361"/>
      <c r="EJ305" s="361"/>
      <c r="EK305" s="361"/>
      <c r="EL305" s="361"/>
      <c r="EM305" s="361"/>
      <c r="EN305" s="361"/>
      <c r="EO305" s="361"/>
      <c r="EP305" s="361"/>
      <c r="EQ305" s="361"/>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7">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81"/>
        <v>0</v>
      </c>
      <c r="BV306" s="27"/>
      <c r="BW306" s="27"/>
      <c r="BX306" s="27"/>
      <c r="BY306" s="27"/>
      <c r="BZ306" s="27"/>
      <c r="CA306" s="27"/>
      <c r="CB306" s="97"/>
      <c r="CC306" s="97">
        <v>1</v>
      </c>
      <c r="CD306" s="97">
        <v>2</v>
      </c>
      <c r="CE306" s="97">
        <v>5</v>
      </c>
      <c r="CF306" s="97">
        <v>10</v>
      </c>
      <c r="CG306" s="97">
        <v>10</v>
      </c>
      <c r="CH306" s="97">
        <v>10</v>
      </c>
      <c r="CI306" s="174"/>
      <c r="CJ306" s="174"/>
      <c r="CK306" s="174"/>
      <c r="CL306" s="174"/>
      <c r="CM306" s="174"/>
      <c r="CN306" s="174"/>
      <c r="CO306" s="174"/>
      <c r="CP306" s="175"/>
      <c r="CQ306" s="175"/>
      <c r="CR306" s="175"/>
      <c r="CS306" s="175"/>
      <c r="CT306" s="175"/>
      <c r="CU306" s="175"/>
      <c r="CV306" s="175"/>
      <c r="CW306" s="166"/>
      <c r="CX306" s="167"/>
      <c r="CY306" s="167"/>
      <c r="CZ306" s="167"/>
      <c r="DA306" s="167"/>
      <c r="DB306" s="167"/>
      <c r="DC306" s="167"/>
      <c r="DD306" s="172"/>
      <c r="DE306" s="172"/>
      <c r="DF306" s="172"/>
      <c r="DG306" s="172"/>
      <c r="DH306" s="172"/>
      <c r="DI306" s="172"/>
      <c r="DJ306" s="172"/>
      <c r="DK306" s="79" t="s">
        <v>1409</v>
      </c>
      <c r="DL306" s="128">
        <v>100</v>
      </c>
      <c r="DM306" s="128">
        <v>100</v>
      </c>
      <c r="DN306" s="128">
        <v>100</v>
      </c>
      <c r="DO306" s="128">
        <v>100</v>
      </c>
      <c r="DP306" s="128">
        <v>100</v>
      </c>
      <c r="DQ306" s="128">
        <v>100</v>
      </c>
      <c r="DR306" s="128">
        <v>100</v>
      </c>
      <c r="DS306" s="219"/>
      <c r="DT306" s="361"/>
      <c r="DU306" s="361"/>
      <c r="DV306" s="361"/>
      <c r="DW306" s="361"/>
      <c r="DX306" s="361"/>
      <c r="DY306" s="361"/>
      <c r="DZ306" s="361"/>
      <c r="EA306" s="361"/>
      <c r="EB306" s="361"/>
      <c r="EC306" s="361"/>
      <c r="ED306" s="361"/>
      <c r="EE306" s="361"/>
      <c r="EF306" s="361"/>
      <c r="EG306" s="361"/>
      <c r="EH306" s="361"/>
      <c r="EI306" s="361"/>
      <c r="EJ306" s="361"/>
      <c r="EK306" s="361"/>
      <c r="EL306" s="361"/>
      <c r="EM306" s="361"/>
      <c r="EN306" s="361"/>
      <c r="EO306" s="361"/>
      <c r="EP306" s="361"/>
      <c r="EQ306" s="361"/>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7">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81"/>
        <v>0</v>
      </c>
      <c r="BV307" s="28"/>
      <c r="BW307" s="28"/>
      <c r="BX307" s="28"/>
      <c r="BY307" s="28"/>
      <c r="BZ307" s="28"/>
      <c r="CA307" s="28"/>
      <c r="CB307" s="99"/>
      <c r="CC307" s="99">
        <v>1</v>
      </c>
      <c r="CD307" s="99">
        <v>2</v>
      </c>
      <c r="CE307" s="99">
        <v>5</v>
      </c>
      <c r="CF307" s="99">
        <v>10</v>
      </c>
      <c r="CG307" s="99">
        <v>10</v>
      </c>
      <c r="CH307" s="99">
        <v>10</v>
      </c>
      <c r="CI307" s="176"/>
      <c r="CJ307" s="176"/>
      <c r="CK307" s="176"/>
      <c r="CL307" s="176"/>
      <c r="CM307" s="176"/>
      <c r="CN307" s="176"/>
      <c r="CO307" s="176"/>
      <c r="CP307" s="177"/>
      <c r="CQ307" s="177"/>
      <c r="CR307" s="177"/>
      <c r="CS307" s="177"/>
      <c r="CT307" s="177"/>
      <c r="CU307" s="177"/>
      <c r="CV307" s="177"/>
      <c r="CW307" s="168"/>
      <c r="CX307" s="169"/>
      <c r="CY307" s="169"/>
      <c r="CZ307" s="169"/>
      <c r="DA307" s="169"/>
      <c r="DB307" s="169"/>
      <c r="DC307" s="169"/>
      <c r="DD307" s="173"/>
      <c r="DE307" s="173"/>
      <c r="DF307" s="173"/>
      <c r="DG307" s="173"/>
      <c r="DH307" s="173"/>
      <c r="DI307" s="173"/>
      <c r="DJ307" s="173"/>
      <c r="DK307" s="80" t="s">
        <v>1409</v>
      </c>
      <c r="DL307" s="129">
        <v>100</v>
      </c>
      <c r="DM307" s="129">
        <v>100</v>
      </c>
      <c r="DN307" s="129">
        <v>100</v>
      </c>
      <c r="DO307" s="129">
        <v>100</v>
      </c>
      <c r="DP307" s="129">
        <v>100</v>
      </c>
      <c r="DQ307" s="129">
        <v>100</v>
      </c>
      <c r="DR307" s="129">
        <v>100</v>
      </c>
      <c r="DS307" s="219"/>
      <c r="DT307" s="361"/>
      <c r="DU307" s="361"/>
      <c r="DV307" s="361"/>
      <c r="DW307" s="361"/>
      <c r="DX307" s="361"/>
      <c r="DY307" s="361"/>
      <c r="DZ307" s="361"/>
      <c r="EA307" s="361"/>
      <c r="EB307" s="361"/>
      <c r="EC307" s="361"/>
      <c r="ED307" s="361"/>
      <c r="EE307" s="361"/>
      <c r="EF307" s="361"/>
      <c r="EG307" s="361"/>
      <c r="EH307" s="361"/>
      <c r="EI307" s="361"/>
      <c r="EJ307" s="361"/>
      <c r="EK307" s="361"/>
      <c r="EL307" s="361"/>
      <c r="EM307" s="361"/>
      <c r="EN307" s="361"/>
      <c r="EO307" s="361"/>
      <c r="EP307" s="361"/>
      <c r="EQ307" s="361"/>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7">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81"/>
        <v>0</v>
      </c>
      <c r="BV308" s="27"/>
      <c r="BW308" s="27"/>
      <c r="BX308" s="27"/>
      <c r="BY308" s="27"/>
      <c r="BZ308" s="27"/>
      <c r="CA308" s="27"/>
      <c r="CB308" s="97"/>
      <c r="CC308" s="97">
        <v>1</v>
      </c>
      <c r="CD308" s="97">
        <v>2</v>
      </c>
      <c r="CE308" s="97">
        <v>5</v>
      </c>
      <c r="CF308" s="97">
        <v>10</v>
      </c>
      <c r="CG308" s="97">
        <v>10</v>
      </c>
      <c r="CH308" s="97">
        <v>10</v>
      </c>
      <c r="CI308" s="174"/>
      <c r="CJ308" s="174"/>
      <c r="CK308" s="174"/>
      <c r="CL308" s="174"/>
      <c r="CM308" s="174"/>
      <c r="CN308" s="174"/>
      <c r="CO308" s="174"/>
      <c r="CP308" s="175"/>
      <c r="CQ308" s="175"/>
      <c r="CR308" s="175"/>
      <c r="CS308" s="175"/>
      <c r="CT308" s="175"/>
      <c r="CU308" s="175"/>
      <c r="CV308" s="175"/>
      <c r="CW308" s="166"/>
      <c r="CX308" s="167"/>
      <c r="CY308" s="167"/>
      <c r="CZ308" s="167"/>
      <c r="DA308" s="167"/>
      <c r="DB308" s="167"/>
      <c r="DC308" s="167"/>
      <c r="DD308" s="172"/>
      <c r="DE308" s="172"/>
      <c r="DF308" s="172"/>
      <c r="DG308" s="172"/>
      <c r="DH308" s="172"/>
      <c r="DI308" s="172"/>
      <c r="DJ308" s="172"/>
      <c r="DK308" s="79" t="s">
        <v>1409</v>
      </c>
      <c r="DL308" s="128">
        <v>100</v>
      </c>
      <c r="DM308" s="128">
        <v>100</v>
      </c>
      <c r="DN308" s="128">
        <v>100</v>
      </c>
      <c r="DO308" s="128">
        <v>100</v>
      </c>
      <c r="DP308" s="128">
        <v>100</v>
      </c>
      <c r="DQ308" s="128">
        <v>100</v>
      </c>
      <c r="DR308" s="128">
        <v>100</v>
      </c>
      <c r="DS308" s="219"/>
      <c r="DT308" s="361"/>
      <c r="DU308" s="361"/>
      <c r="DV308" s="361"/>
      <c r="DW308" s="361"/>
      <c r="DX308" s="361"/>
      <c r="DY308" s="361"/>
      <c r="DZ308" s="361"/>
      <c r="EA308" s="361"/>
      <c r="EB308" s="361"/>
      <c r="EC308" s="361"/>
      <c r="ED308" s="361"/>
      <c r="EE308" s="361"/>
      <c r="EF308" s="361"/>
      <c r="EG308" s="361"/>
      <c r="EH308" s="361"/>
      <c r="EI308" s="361"/>
      <c r="EJ308" s="361"/>
      <c r="EK308" s="361"/>
      <c r="EL308" s="361"/>
      <c r="EM308" s="361"/>
      <c r="EN308" s="361"/>
      <c r="EO308" s="361"/>
      <c r="EP308" s="361"/>
      <c r="EQ308" s="361"/>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7">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81"/>
        <v>0</v>
      </c>
      <c r="BV309" s="28"/>
      <c r="BW309" s="28"/>
      <c r="BX309" s="28"/>
      <c r="BY309" s="28"/>
      <c r="BZ309" s="28"/>
      <c r="CA309" s="28"/>
      <c r="CB309" s="99"/>
      <c r="CC309" s="99"/>
      <c r="CD309" s="99"/>
      <c r="CE309" s="99"/>
      <c r="CF309" s="99"/>
      <c r="CG309" s="99"/>
      <c r="CH309" s="99"/>
      <c r="CI309" s="176"/>
      <c r="CJ309" s="176"/>
      <c r="CK309" s="176"/>
      <c r="CL309" s="176"/>
      <c r="CM309" s="176"/>
      <c r="CN309" s="176"/>
      <c r="CO309" s="176"/>
      <c r="CP309" s="177"/>
      <c r="CQ309" s="177"/>
      <c r="CR309" s="177"/>
      <c r="CS309" s="177"/>
      <c r="CT309" s="177"/>
      <c r="CU309" s="177"/>
      <c r="CV309" s="177"/>
      <c r="CW309" s="168"/>
      <c r="CX309" s="169"/>
      <c r="CY309" s="169"/>
      <c r="CZ309" s="169"/>
      <c r="DA309" s="169"/>
      <c r="DB309" s="169"/>
      <c r="DC309" s="169"/>
      <c r="DD309" s="173"/>
      <c r="DE309" s="173"/>
      <c r="DF309" s="173"/>
      <c r="DG309" s="173"/>
      <c r="DH309" s="173"/>
      <c r="DI309" s="173"/>
      <c r="DJ309" s="173"/>
      <c r="DK309" s="80" t="s">
        <v>1409</v>
      </c>
      <c r="DL309" s="129">
        <v>0</v>
      </c>
      <c r="DM309" s="129">
        <v>0</v>
      </c>
      <c r="DN309" s="129">
        <v>0</v>
      </c>
      <c r="DO309" s="129">
        <v>0</v>
      </c>
      <c r="DP309" s="129">
        <v>0</v>
      </c>
      <c r="DQ309" s="129">
        <v>0</v>
      </c>
      <c r="DR309" s="129">
        <v>0</v>
      </c>
      <c r="DS309" s="219"/>
      <c r="DT309" s="361"/>
      <c r="DU309" s="361"/>
      <c r="DV309" s="361"/>
      <c r="DW309" s="361"/>
      <c r="DX309" s="361"/>
      <c r="DY309" s="361"/>
      <c r="DZ309" s="361"/>
      <c r="EA309" s="361"/>
      <c r="EB309" s="361"/>
      <c r="EC309" s="361"/>
      <c r="ED309" s="361"/>
      <c r="EE309" s="361"/>
      <c r="EF309" s="361"/>
      <c r="EG309" s="361"/>
      <c r="EH309" s="361"/>
      <c r="EI309" s="361"/>
      <c r="EJ309" s="361"/>
      <c r="EK309" s="361"/>
      <c r="EL309" s="361"/>
      <c r="EM309" s="361"/>
      <c r="EN309" s="361"/>
      <c r="EO309" s="361"/>
      <c r="EP309" s="361"/>
      <c r="EQ309" s="361"/>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7">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81"/>
        <v>0</v>
      </c>
      <c r="BV310" s="27"/>
      <c r="BW310" s="27"/>
      <c r="BX310" s="27"/>
      <c r="BY310" s="27"/>
      <c r="BZ310" s="27"/>
      <c r="CA310" s="27"/>
      <c r="CB310" s="97"/>
      <c r="CC310" s="97"/>
      <c r="CD310" s="97"/>
      <c r="CE310" s="97"/>
      <c r="CF310" s="97"/>
      <c r="CG310" s="97"/>
      <c r="CH310" s="97"/>
      <c r="CI310" s="174"/>
      <c r="CJ310" s="174"/>
      <c r="CK310" s="174"/>
      <c r="CL310" s="174"/>
      <c r="CM310" s="174"/>
      <c r="CN310" s="174"/>
      <c r="CO310" s="174"/>
      <c r="CP310" s="175"/>
      <c r="CQ310" s="175"/>
      <c r="CR310" s="175"/>
      <c r="CS310" s="175"/>
      <c r="CT310" s="175"/>
      <c r="CU310" s="175"/>
      <c r="CV310" s="175"/>
      <c r="CW310" s="166"/>
      <c r="CX310" s="167"/>
      <c r="CY310" s="167"/>
      <c r="CZ310" s="167"/>
      <c r="DA310" s="167"/>
      <c r="DB310" s="167"/>
      <c r="DC310" s="167"/>
      <c r="DD310" s="172"/>
      <c r="DE310" s="172"/>
      <c r="DF310" s="172"/>
      <c r="DG310" s="172"/>
      <c r="DH310" s="172"/>
      <c r="DI310" s="172"/>
      <c r="DJ310" s="172"/>
      <c r="DK310" s="79" t="s">
        <v>1409</v>
      </c>
      <c r="DL310" s="128">
        <v>100</v>
      </c>
      <c r="DM310" s="128">
        <v>100</v>
      </c>
      <c r="DN310" s="128">
        <v>100</v>
      </c>
      <c r="DO310" s="128">
        <v>100</v>
      </c>
      <c r="DP310" s="128">
        <v>100</v>
      </c>
      <c r="DQ310" s="128">
        <v>100</v>
      </c>
      <c r="DR310" s="128">
        <v>100</v>
      </c>
      <c r="DS310" s="219"/>
      <c r="DT310" s="361"/>
      <c r="DU310" s="361"/>
      <c r="DV310" s="361"/>
      <c r="DW310" s="361"/>
      <c r="DX310" s="361"/>
      <c r="DY310" s="361"/>
      <c r="DZ310" s="361"/>
      <c r="EA310" s="361"/>
      <c r="EB310" s="361"/>
      <c r="EC310" s="361"/>
      <c r="ED310" s="361"/>
      <c r="EE310" s="361"/>
      <c r="EF310" s="361"/>
      <c r="EG310" s="361"/>
      <c r="EH310" s="361"/>
      <c r="EI310" s="361"/>
      <c r="EJ310" s="361"/>
      <c r="EK310" s="361"/>
      <c r="EL310" s="361"/>
      <c r="EM310" s="361"/>
      <c r="EN310" s="361"/>
      <c r="EO310" s="361"/>
      <c r="EP310" s="361"/>
      <c r="EQ310" s="361"/>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7">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81"/>
        <v>0</v>
      </c>
      <c r="BV311" s="28"/>
      <c r="BW311" s="28"/>
      <c r="BX311" s="28"/>
      <c r="BY311" s="28"/>
      <c r="BZ311" s="28"/>
      <c r="CA311" s="28"/>
      <c r="CB311" s="99">
        <v>0.5</v>
      </c>
      <c r="CC311" s="99">
        <v>1</v>
      </c>
      <c r="CD311" s="99">
        <v>2</v>
      </c>
      <c r="CE311" s="99">
        <v>5</v>
      </c>
      <c r="CF311" s="99">
        <v>10</v>
      </c>
      <c r="CG311" s="99">
        <v>10</v>
      </c>
      <c r="CH311" s="99">
        <v>10</v>
      </c>
      <c r="CI311" s="176"/>
      <c r="CJ311" s="176"/>
      <c r="CK311" s="176"/>
      <c r="CL311" s="176"/>
      <c r="CM311" s="176"/>
      <c r="CN311" s="176"/>
      <c r="CO311" s="176"/>
      <c r="CP311" s="177"/>
      <c r="CQ311" s="177"/>
      <c r="CR311" s="177"/>
      <c r="CS311" s="177"/>
      <c r="CT311" s="177"/>
      <c r="CU311" s="177"/>
      <c r="CV311" s="177"/>
      <c r="CW311" s="168"/>
      <c r="CX311" s="169"/>
      <c r="CY311" s="169"/>
      <c r="CZ311" s="169"/>
      <c r="DA311" s="169"/>
      <c r="DB311" s="169"/>
      <c r="DC311" s="169"/>
      <c r="DD311" s="173"/>
      <c r="DE311" s="173"/>
      <c r="DF311" s="173"/>
      <c r="DG311" s="173"/>
      <c r="DH311" s="173"/>
      <c r="DI311" s="173"/>
      <c r="DJ311" s="173"/>
      <c r="DK311" s="80" t="s">
        <v>1409</v>
      </c>
      <c r="DL311" s="129">
        <v>100</v>
      </c>
      <c r="DM311" s="129">
        <v>100</v>
      </c>
      <c r="DN311" s="129">
        <v>100</v>
      </c>
      <c r="DO311" s="129">
        <v>100</v>
      </c>
      <c r="DP311" s="129">
        <v>100</v>
      </c>
      <c r="DQ311" s="129">
        <v>100</v>
      </c>
      <c r="DR311" s="129">
        <v>100</v>
      </c>
      <c r="DS311" s="219"/>
      <c r="DT311" s="361"/>
      <c r="DU311" s="361"/>
      <c r="DV311" s="361"/>
      <c r="DW311" s="361"/>
      <c r="DX311" s="361"/>
      <c r="DY311" s="361"/>
      <c r="DZ311" s="361"/>
      <c r="EA311" s="361"/>
      <c r="EB311" s="361"/>
      <c r="EC311" s="361"/>
      <c r="ED311" s="361"/>
      <c r="EE311" s="361"/>
      <c r="EF311" s="361"/>
      <c r="EG311" s="361"/>
      <c r="EH311" s="361"/>
      <c r="EI311" s="361"/>
      <c r="EJ311" s="361"/>
      <c r="EK311" s="361"/>
      <c r="EL311" s="361"/>
      <c r="EM311" s="361"/>
      <c r="EN311" s="361"/>
      <c r="EO311" s="361"/>
      <c r="EP311" s="361"/>
      <c r="EQ311" s="361"/>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7">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81"/>
        <v>0</v>
      </c>
      <c r="BV312" s="27"/>
      <c r="BW312" s="27"/>
      <c r="BX312" s="27"/>
      <c r="BY312" s="27"/>
      <c r="BZ312" s="27"/>
      <c r="CA312" s="27"/>
      <c r="CB312" s="97"/>
      <c r="CC312" s="97">
        <v>0.5</v>
      </c>
      <c r="CD312" s="97">
        <v>0.75</v>
      </c>
      <c r="CE312" s="97">
        <v>1</v>
      </c>
      <c r="CF312" s="97">
        <v>1.25</v>
      </c>
      <c r="CG312" s="97">
        <v>1.5</v>
      </c>
      <c r="CH312" s="97">
        <v>3</v>
      </c>
      <c r="CI312" s="174"/>
      <c r="CJ312" s="174"/>
      <c r="CK312" s="174"/>
      <c r="CL312" s="174"/>
      <c r="CM312" s="174"/>
      <c r="CN312" s="174"/>
      <c r="CO312" s="174"/>
      <c r="CP312" s="175"/>
      <c r="CQ312" s="175"/>
      <c r="CR312" s="175"/>
      <c r="CS312" s="175"/>
      <c r="CT312" s="175"/>
      <c r="CU312" s="175"/>
      <c r="CV312" s="175"/>
      <c r="CW312" s="166"/>
      <c r="CX312" s="167"/>
      <c r="CY312" s="167"/>
      <c r="CZ312" s="167"/>
      <c r="DA312" s="167"/>
      <c r="DB312" s="167"/>
      <c r="DC312" s="167"/>
      <c r="DD312" s="172"/>
      <c r="DE312" s="172"/>
      <c r="DF312" s="172"/>
      <c r="DG312" s="172"/>
      <c r="DH312" s="172"/>
      <c r="DI312" s="172"/>
      <c r="DJ312" s="172"/>
      <c r="DK312" s="79" t="s">
        <v>1409</v>
      </c>
      <c r="DL312" s="128">
        <v>100</v>
      </c>
      <c r="DM312" s="128">
        <v>100</v>
      </c>
      <c r="DN312" s="128">
        <v>100</v>
      </c>
      <c r="DO312" s="128">
        <v>100</v>
      </c>
      <c r="DP312" s="128">
        <v>100</v>
      </c>
      <c r="DQ312" s="128">
        <v>100</v>
      </c>
      <c r="DR312" s="128">
        <v>100</v>
      </c>
      <c r="DS312" s="219"/>
      <c r="DT312" s="361"/>
      <c r="DU312" s="361"/>
      <c r="DV312" s="361"/>
      <c r="DW312" s="361"/>
      <c r="DX312" s="361"/>
      <c r="DY312" s="361"/>
      <c r="DZ312" s="361"/>
      <c r="EA312" s="361"/>
      <c r="EB312" s="361"/>
      <c r="EC312" s="361"/>
      <c r="ED312" s="361"/>
      <c r="EE312" s="361"/>
      <c r="EF312" s="361"/>
      <c r="EG312" s="361"/>
      <c r="EH312" s="361"/>
      <c r="EI312" s="361"/>
      <c r="EJ312" s="361"/>
      <c r="EK312" s="361"/>
      <c r="EL312" s="361"/>
      <c r="EM312" s="361"/>
      <c r="EN312" s="361"/>
      <c r="EO312" s="361"/>
      <c r="EP312" s="361"/>
      <c r="EQ312" s="361"/>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7">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81"/>
        <v>0</v>
      </c>
      <c r="BV313" s="28"/>
      <c r="BW313" s="28"/>
      <c r="BX313" s="28"/>
      <c r="BY313" s="28"/>
      <c r="BZ313" s="28"/>
      <c r="CA313" s="28"/>
      <c r="CB313" s="99">
        <v>2.2000000000000002</v>
      </c>
      <c r="CC313" s="99">
        <v>5</v>
      </c>
      <c r="CD313" s="99">
        <v>5</v>
      </c>
      <c r="CE313" s="99">
        <v>5</v>
      </c>
      <c r="CF313" s="99">
        <v>10</v>
      </c>
      <c r="CG313" s="99">
        <v>10</v>
      </c>
      <c r="CH313" s="99">
        <v>10</v>
      </c>
      <c r="CI313" s="176"/>
      <c r="CJ313" s="176"/>
      <c r="CK313" s="176"/>
      <c r="CL313" s="176"/>
      <c r="CM313" s="176"/>
      <c r="CN313" s="176"/>
      <c r="CO313" s="176"/>
      <c r="CP313" s="177"/>
      <c r="CQ313" s="177"/>
      <c r="CR313" s="177"/>
      <c r="CS313" s="177"/>
      <c r="CT313" s="177"/>
      <c r="CU313" s="177"/>
      <c r="CV313" s="177"/>
      <c r="CW313" s="168"/>
      <c r="CX313" s="169"/>
      <c r="CY313" s="169"/>
      <c r="CZ313" s="169"/>
      <c r="DA313" s="169"/>
      <c r="DB313" s="169"/>
      <c r="DC313" s="169"/>
      <c r="DD313" s="173"/>
      <c r="DE313" s="173"/>
      <c r="DF313" s="173"/>
      <c r="DG313" s="173"/>
      <c r="DH313" s="173"/>
      <c r="DI313" s="173"/>
      <c r="DJ313" s="173"/>
      <c r="DK313" s="80" t="s">
        <v>1409</v>
      </c>
      <c r="DL313" s="129">
        <v>100</v>
      </c>
      <c r="DM313" s="129">
        <v>100</v>
      </c>
      <c r="DN313" s="129">
        <v>100</v>
      </c>
      <c r="DO313" s="129">
        <v>100</v>
      </c>
      <c r="DP313" s="129">
        <v>100</v>
      </c>
      <c r="DQ313" s="129">
        <v>100</v>
      </c>
      <c r="DR313" s="129">
        <v>100</v>
      </c>
      <c r="DS313" s="219"/>
      <c r="DT313" s="361"/>
      <c r="DU313" s="361"/>
      <c r="DV313" s="361"/>
      <c r="DW313" s="361"/>
      <c r="DX313" s="361"/>
      <c r="DY313" s="361"/>
      <c r="DZ313" s="361"/>
      <c r="EA313" s="361"/>
      <c r="EB313" s="361"/>
      <c r="EC313" s="361"/>
      <c r="ED313" s="361"/>
      <c r="EE313" s="361"/>
      <c r="EF313" s="361"/>
      <c r="EG313" s="361"/>
      <c r="EH313" s="361"/>
      <c r="EI313" s="361"/>
      <c r="EJ313" s="361"/>
      <c r="EK313" s="361"/>
      <c r="EL313" s="361"/>
      <c r="EM313" s="361"/>
      <c r="EN313" s="361"/>
      <c r="EO313" s="361"/>
      <c r="EP313" s="361"/>
      <c r="EQ313" s="361"/>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7">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81"/>
        <v>0</v>
      </c>
      <c r="BV314" s="27"/>
      <c r="BW314" s="27"/>
      <c r="BX314" s="27"/>
      <c r="BY314" s="27"/>
      <c r="BZ314" s="27"/>
      <c r="CA314" s="27"/>
      <c r="CB314" s="97"/>
      <c r="CC314" s="97">
        <v>1</v>
      </c>
      <c r="CD314" s="97">
        <v>2</v>
      </c>
      <c r="CE314" s="97">
        <v>5</v>
      </c>
      <c r="CF314" s="97">
        <v>10</v>
      </c>
      <c r="CG314" s="97">
        <v>10</v>
      </c>
      <c r="CH314" s="97">
        <v>10</v>
      </c>
      <c r="CI314" s="174"/>
      <c r="CJ314" s="174"/>
      <c r="CK314" s="174"/>
      <c r="CL314" s="174"/>
      <c r="CM314" s="174"/>
      <c r="CN314" s="174"/>
      <c r="CO314" s="174"/>
      <c r="CP314" s="175"/>
      <c r="CQ314" s="175"/>
      <c r="CR314" s="175"/>
      <c r="CS314" s="175"/>
      <c r="CT314" s="175"/>
      <c r="CU314" s="175"/>
      <c r="CV314" s="175"/>
      <c r="CW314" s="166"/>
      <c r="CX314" s="167"/>
      <c r="CY314" s="167"/>
      <c r="CZ314" s="167"/>
      <c r="DA314" s="167"/>
      <c r="DB314" s="167"/>
      <c r="DC314" s="167"/>
      <c r="DD314" s="172"/>
      <c r="DE314" s="172"/>
      <c r="DF314" s="172"/>
      <c r="DG314" s="172"/>
      <c r="DH314" s="172"/>
      <c r="DI314" s="172"/>
      <c r="DJ314" s="172"/>
      <c r="DK314" s="79" t="s">
        <v>1409</v>
      </c>
      <c r="DL314" s="128">
        <v>100</v>
      </c>
      <c r="DM314" s="128">
        <v>100</v>
      </c>
      <c r="DN314" s="128">
        <v>100</v>
      </c>
      <c r="DO314" s="128">
        <v>100</v>
      </c>
      <c r="DP314" s="128">
        <v>100</v>
      </c>
      <c r="DQ314" s="128">
        <v>100</v>
      </c>
      <c r="DR314" s="128">
        <v>100</v>
      </c>
      <c r="DS314" s="219"/>
      <c r="DT314" s="361"/>
      <c r="DU314" s="361"/>
      <c r="DV314" s="361"/>
      <c r="DW314" s="361"/>
      <c r="DX314" s="361"/>
      <c r="DY314" s="361"/>
      <c r="DZ314" s="361"/>
      <c r="EA314" s="361"/>
      <c r="EB314" s="361"/>
      <c r="EC314" s="361"/>
      <c r="ED314" s="361"/>
      <c r="EE314" s="361"/>
      <c r="EF314" s="361"/>
      <c r="EG314" s="361"/>
      <c r="EH314" s="361"/>
      <c r="EI314" s="361"/>
      <c r="EJ314" s="361"/>
      <c r="EK314" s="361"/>
      <c r="EL314" s="361"/>
      <c r="EM314" s="361"/>
      <c r="EN314" s="361"/>
      <c r="EO314" s="361"/>
      <c r="EP314" s="361"/>
      <c r="EQ314" s="361"/>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7">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5">IF(BL315=1,BN315,0)</f>
        <v>0</v>
      </c>
      <c r="BV315" s="28"/>
      <c r="BW315" s="28"/>
      <c r="BX315" s="28"/>
      <c r="BY315" s="28"/>
      <c r="BZ315" s="28"/>
      <c r="CA315" s="28"/>
      <c r="CB315" s="99">
        <v>0.1</v>
      </c>
      <c r="CC315" s="99">
        <v>0.1</v>
      </c>
      <c r="CD315" s="99">
        <v>0.1</v>
      </c>
      <c r="CE315" s="99"/>
      <c r="CF315" s="99"/>
      <c r="CG315" s="99"/>
      <c r="CH315" s="99"/>
      <c r="CI315" s="176"/>
      <c r="CJ315" s="176"/>
      <c r="CK315" s="176"/>
      <c r="CL315" s="176"/>
      <c r="CM315" s="176"/>
      <c r="CN315" s="176"/>
      <c r="CO315" s="176"/>
      <c r="CP315" s="177"/>
      <c r="CQ315" s="177"/>
      <c r="CR315" s="177"/>
      <c r="CS315" s="177"/>
      <c r="CT315" s="177"/>
      <c r="CU315" s="177"/>
      <c r="CV315" s="177"/>
      <c r="CW315" s="168"/>
      <c r="CX315" s="169"/>
      <c r="CY315" s="169"/>
      <c r="CZ315" s="169"/>
      <c r="DA315" s="169"/>
      <c r="DB315" s="169"/>
      <c r="DC315" s="169"/>
      <c r="DD315" s="173"/>
      <c r="DE315" s="173"/>
      <c r="DF315" s="173"/>
      <c r="DG315" s="173"/>
      <c r="DH315" s="173"/>
      <c r="DI315" s="173"/>
      <c r="DJ315" s="173"/>
      <c r="DK315" s="80" t="s">
        <v>1409</v>
      </c>
      <c r="DL315" s="129">
        <v>100</v>
      </c>
      <c r="DM315" s="129">
        <v>100</v>
      </c>
      <c r="DN315" s="129">
        <v>100</v>
      </c>
      <c r="DO315" s="129">
        <v>100</v>
      </c>
      <c r="DP315" s="129">
        <v>100</v>
      </c>
      <c r="DQ315" s="129">
        <v>100</v>
      </c>
      <c r="DR315" s="129">
        <v>100</v>
      </c>
      <c r="DS315" s="219"/>
      <c r="DT315" s="361"/>
      <c r="DU315" s="361"/>
      <c r="DV315" s="361"/>
      <c r="DW315" s="361"/>
      <c r="DX315" s="361"/>
      <c r="DY315" s="361"/>
      <c r="DZ315" s="361"/>
      <c r="EA315" s="361"/>
      <c r="EB315" s="361"/>
      <c r="EC315" s="361"/>
      <c r="ED315" s="361"/>
      <c r="EE315" s="361"/>
      <c r="EF315" s="361"/>
      <c r="EG315" s="361"/>
      <c r="EH315" s="361"/>
      <c r="EI315" s="361"/>
      <c r="EJ315" s="361"/>
      <c r="EK315" s="361"/>
      <c r="EL315" s="361"/>
      <c r="EM315" s="361"/>
      <c r="EN315" s="361"/>
      <c r="EO315" s="361"/>
      <c r="EP315" s="361"/>
      <c r="EQ315" s="361"/>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7">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5"/>
        <v>0</v>
      </c>
      <c r="BV316" s="27"/>
      <c r="BW316" s="27"/>
      <c r="BX316" s="27"/>
      <c r="BY316" s="27"/>
      <c r="BZ316" s="27"/>
      <c r="CA316" s="27"/>
      <c r="CB316" s="97"/>
      <c r="CC316" s="97">
        <v>0.1</v>
      </c>
      <c r="CD316" s="97">
        <v>0.1</v>
      </c>
      <c r="CE316" s="97"/>
      <c r="CF316" s="97"/>
      <c r="CG316" s="97"/>
      <c r="CH316" s="97"/>
      <c r="CI316" s="174"/>
      <c r="CJ316" s="174"/>
      <c r="CK316" s="174"/>
      <c r="CL316" s="174"/>
      <c r="CM316" s="174"/>
      <c r="CN316" s="174"/>
      <c r="CO316" s="174"/>
      <c r="CP316" s="175"/>
      <c r="CQ316" s="175"/>
      <c r="CR316" s="175"/>
      <c r="CS316" s="175"/>
      <c r="CT316" s="175"/>
      <c r="CU316" s="175"/>
      <c r="CV316" s="175"/>
      <c r="CW316" s="166"/>
      <c r="CX316" s="167"/>
      <c r="CY316" s="167"/>
      <c r="CZ316" s="167"/>
      <c r="DA316" s="167"/>
      <c r="DB316" s="167"/>
      <c r="DC316" s="167"/>
      <c r="DD316" s="172"/>
      <c r="DE316" s="172"/>
      <c r="DF316" s="172"/>
      <c r="DG316" s="172"/>
      <c r="DH316" s="172"/>
      <c r="DI316" s="172"/>
      <c r="DJ316" s="172"/>
      <c r="DK316" s="79" t="s">
        <v>1409</v>
      </c>
      <c r="DL316" s="128">
        <v>100</v>
      </c>
      <c r="DM316" s="128">
        <v>100</v>
      </c>
      <c r="DN316" s="128">
        <v>100</v>
      </c>
      <c r="DO316" s="128">
        <v>100</v>
      </c>
      <c r="DP316" s="128">
        <v>100</v>
      </c>
      <c r="DQ316" s="128">
        <v>100</v>
      </c>
      <c r="DR316" s="128">
        <v>100</v>
      </c>
      <c r="DS316" s="219"/>
      <c r="DT316" s="361"/>
      <c r="DU316" s="361"/>
      <c r="DV316" s="361"/>
      <c r="DW316" s="361"/>
      <c r="DX316" s="361"/>
      <c r="DY316" s="361"/>
      <c r="DZ316" s="361"/>
      <c r="EA316" s="361"/>
      <c r="EB316" s="361"/>
      <c r="EC316" s="361"/>
      <c r="ED316" s="361"/>
      <c r="EE316" s="361"/>
      <c r="EF316" s="361"/>
      <c r="EG316" s="361"/>
      <c r="EH316" s="361"/>
      <c r="EI316" s="361"/>
      <c r="EJ316" s="361"/>
      <c r="EK316" s="361"/>
      <c r="EL316" s="361"/>
      <c r="EM316" s="361"/>
      <c r="EN316" s="361"/>
      <c r="EO316" s="361"/>
      <c r="EP316" s="361"/>
      <c r="EQ316" s="361"/>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7">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6"/>
      <c r="CJ317" s="176"/>
      <c r="CK317" s="176"/>
      <c r="CL317" s="176"/>
      <c r="CM317" s="176"/>
      <c r="CN317" s="176"/>
      <c r="CO317" s="176"/>
      <c r="CP317" s="177"/>
      <c r="CQ317" s="177"/>
      <c r="CR317" s="177"/>
      <c r="CS317" s="177"/>
      <c r="CT317" s="177"/>
      <c r="CU317" s="177"/>
      <c r="CV317" s="177"/>
      <c r="CW317" s="168"/>
      <c r="CX317" s="169"/>
      <c r="CY317" s="169"/>
      <c r="CZ317" s="169"/>
      <c r="DA317" s="169"/>
      <c r="DB317" s="169"/>
      <c r="DC317" s="169"/>
      <c r="DD317" s="173"/>
      <c r="DE317" s="173"/>
      <c r="DF317" s="173"/>
      <c r="DG317" s="173"/>
      <c r="DH317" s="173"/>
      <c r="DI317" s="173"/>
      <c r="DJ317" s="173"/>
      <c r="DK317" s="80" t="s">
        <v>1409</v>
      </c>
      <c r="DL317" s="129">
        <v>15</v>
      </c>
      <c r="DM317" s="129">
        <v>15</v>
      </c>
      <c r="DN317" s="129">
        <v>15</v>
      </c>
      <c r="DO317" s="129">
        <v>15</v>
      </c>
      <c r="DP317" s="129">
        <v>15</v>
      </c>
      <c r="DQ317" s="129">
        <v>15</v>
      </c>
      <c r="DR317" s="129">
        <v>15</v>
      </c>
      <c r="DS317" s="219"/>
      <c r="DT317" s="361"/>
      <c r="DU317" s="361"/>
      <c r="DV317" s="361"/>
      <c r="DW317" s="361"/>
      <c r="DX317" s="361"/>
      <c r="DY317" s="361"/>
      <c r="DZ317" s="361"/>
      <c r="EA317" s="361"/>
      <c r="EB317" s="361"/>
      <c r="EC317" s="361"/>
      <c r="ED317" s="361"/>
      <c r="EE317" s="361"/>
      <c r="EF317" s="361"/>
      <c r="EG317" s="361"/>
      <c r="EH317" s="361"/>
      <c r="EI317" s="361"/>
      <c r="EJ317" s="361"/>
      <c r="EK317" s="361"/>
      <c r="EL317" s="361"/>
      <c r="EM317" s="361"/>
      <c r="EN317" s="361"/>
      <c r="EO317" s="361"/>
      <c r="EP317" s="361"/>
      <c r="EQ317" s="361"/>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7">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81"/>
        <v>0</v>
      </c>
      <c r="BV318" s="27"/>
      <c r="BW318" s="27"/>
      <c r="BX318" s="27"/>
      <c r="BY318" s="27"/>
      <c r="BZ318" s="27"/>
      <c r="CA318" s="27"/>
      <c r="CB318" s="97">
        <v>0.6</v>
      </c>
      <c r="CC318" s="97">
        <v>1</v>
      </c>
      <c r="CD318" s="97">
        <v>2</v>
      </c>
      <c r="CE318" s="97">
        <v>5</v>
      </c>
      <c r="CF318" s="97">
        <v>10</v>
      </c>
      <c r="CG318" s="97">
        <v>10</v>
      </c>
      <c r="CH318" s="97">
        <v>10</v>
      </c>
      <c r="CI318" s="174"/>
      <c r="CJ318" s="174"/>
      <c r="CK318" s="174"/>
      <c r="CL318" s="174"/>
      <c r="CM318" s="174"/>
      <c r="CN318" s="174"/>
      <c r="CO318" s="174"/>
      <c r="CP318" s="175"/>
      <c r="CQ318" s="175"/>
      <c r="CR318" s="175"/>
      <c r="CS318" s="175"/>
      <c r="CT318" s="175"/>
      <c r="CU318" s="175"/>
      <c r="CV318" s="175"/>
      <c r="CW318" s="166"/>
      <c r="CX318" s="167"/>
      <c r="CY318" s="167"/>
      <c r="CZ318" s="167"/>
      <c r="DA318" s="167"/>
      <c r="DB318" s="167"/>
      <c r="DC318" s="167"/>
      <c r="DD318" s="172"/>
      <c r="DE318" s="172"/>
      <c r="DF318" s="172"/>
      <c r="DG318" s="172"/>
      <c r="DH318" s="172"/>
      <c r="DI318" s="172"/>
      <c r="DJ318" s="172"/>
      <c r="DK318" s="79" t="s">
        <v>1409</v>
      </c>
      <c r="DL318" s="128">
        <v>100</v>
      </c>
      <c r="DM318" s="128">
        <v>100</v>
      </c>
      <c r="DN318" s="128">
        <v>100</v>
      </c>
      <c r="DO318" s="128">
        <v>100</v>
      </c>
      <c r="DP318" s="128">
        <v>100</v>
      </c>
      <c r="DQ318" s="128">
        <v>100</v>
      </c>
      <c r="DR318" s="128">
        <v>100</v>
      </c>
      <c r="DS318" s="219"/>
      <c r="DT318" s="361"/>
      <c r="DU318" s="361"/>
      <c r="DV318" s="361"/>
      <c r="DW318" s="361"/>
      <c r="DX318" s="361"/>
      <c r="DY318" s="361"/>
      <c r="DZ318" s="361"/>
      <c r="EA318" s="361"/>
      <c r="EB318" s="361"/>
      <c r="EC318" s="361"/>
      <c r="ED318" s="361"/>
      <c r="EE318" s="361"/>
      <c r="EF318" s="361"/>
      <c r="EG318" s="361"/>
      <c r="EH318" s="361"/>
      <c r="EI318" s="361"/>
      <c r="EJ318" s="361"/>
      <c r="EK318" s="361"/>
      <c r="EL318" s="361"/>
      <c r="EM318" s="361"/>
      <c r="EN318" s="361"/>
      <c r="EO318" s="361"/>
      <c r="EP318" s="361"/>
      <c r="EQ318" s="361"/>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7">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81"/>
        <v>0</v>
      </c>
      <c r="BV319" s="28"/>
      <c r="BW319" s="28"/>
      <c r="BX319" s="28"/>
      <c r="BY319" s="28"/>
      <c r="BZ319" s="28"/>
      <c r="CA319" s="28"/>
      <c r="CB319" s="99"/>
      <c r="CC319" s="99">
        <v>1</v>
      </c>
      <c r="CD319" s="99">
        <v>2</v>
      </c>
      <c r="CE319" s="99">
        <v>5</v>
      </c>
      <c r="CF319" s="99">
        <v>10</v>
      </c>
      <c r="CG319" s="99">
        <v>10</v>
      </c>
      <c r="CH319" s="99">
        <v>10</v>
      </c>
      <c r="CI319" s="176"/>
      <c r="CJ319" s="176"/>
      <c r="CK319" s="176"/>
      <c r="CL319" s="176"/>
      <c r="CM319" s="176"/>
      <c r="CN319" s="176"/>
      <c r="CO319" s="176"/>
      <c r="CP319" s="177"/>
      <c r="CQ319" s="177"/>
      <c r="CR319" s="177"/>
      <c r="CS319" s="177"/>
      <c r="CT319" s="177"/>
      <c r="CU319" s="177"/>
      <c r="CV319" s="177"/>
      <c r="CW319" s="168"/>
      <c r="CX319" s="169"/>
      <c r="CY319" s="169"/>
      <c r="CZ319" s="169"/>
      <c r="DA319" s="169"/>
      <c r="DB319" s="169"/>
      <c r="DC319" s="169"/>
      <c r="DD319" s="173"/>
      <c r="DE319" s="173"/>
      <c r="DF319" s="173"/>
      <c r="DG319" s="173"/>
      <c r="DH319" s="173"/>
      <c r="DI319" s="173"/>
      <c r="DJ319" s="173"/>
      <c r="DK319" s="80" t="s">
        <v>1409</v>
      </c>
      <c r="DL319" s="129">
        <v>100</v>
      </c>
      <c r="DM319" s="129">
        <v>100</v>
      </c>
      <c r="DN319" s="129">
        <v>100</v>
      </c>
      <c r="DO319" s="129">
        <v>100</v>
      </c>
      <c r="DP319" s="129">
        <v>100</v>
      </c>
      <c r="DQ319" s="129">
        <v>100</v>
      </c>
      <c r="DR319" s="129">
        <v>100</v>
      </c>
      <c r="DS319" s="219"/>
      <c r="DT319" s="361"/>
      <c r="DU319" s="361"/>
      <c r="DV319" s="361"/>
      <c r="DW319" s="361"/>
      <c r="DX319" s="361"/>
      <c r="DY319" s="361"/>
      <c r="DZ319" s="361"/>
      <c r="EA319" s="361"/>
      <c r="EB319" s="361"/>
      <c r="EC319" s="361"/>
      <c r="ED319" s="361"/>
      <c r="EE319" s="361"/>
      <c r="EF319" s="361"/>
      <c r="EG319" s="361"/>
      <c r="EH319" s="361"/>
      <c r="EI319" s="361"/>
      <c r="EJ319" s="361"/>
      <c r="EK319" s="361"/>
      <c r="EL319" s="361"/>
      <c r="EM319" s="361"/>
      <c r="EN319" s="361"/>
      <c r="EO319" s="361"/>
      <c r="EP319" s="361"/>
      <c r="EQ319" s="361"/>
    </row>
    <row r="320" spans="1:147" x14ac:dyDescent="0.35">
      <c r="A320" s="5" t="s">
        <v>1438</v>
      </c>
      <c r="B320" s="5" t="s">
        <v>740</v>
      </c>
      <c r="C320" s="5" t="s">
        <v>788</v>
      </c>
      <c r="D320" s="5" t="s">
        <v>741</v>
      </c>
      <c r="E320" s="5" t="s">
        <v>459</v>
      </c>
      <c r="F320" s="5" t="s">
        <v>464</v>
      </c>
      <c r="G320" s="222"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7">
        <v>0.08</v>
      </c>
      <c r="AF320" s="93">
        <v>0</v>
      </c>
      <c r="AG320" s="93">
        <v>12</v>
      </c>
      <c r="AH320" s="93">
        <v>12</v>
      </c>
      <c r="AI320" s="16">
        <f t="shared" ref="AI320" si="286">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81"/>
        <v>0</v>
      </c>
      <c r="BV320" s="27"/>
      <c r="BW320" s="27"/>
      <c r="BX320" s="27"/>
      <c r="BY320" s="27"/>
      <c r="BZ320" s="27"/>
      <c r="CA320" s="27"/>
      <c r="CB320" s="97"/>
      <c r="CC320" s="97">
        <v>5</v>
      </c>
      <c r="CD320" s="97">
        <v>25</v>
      </c>
      <c r="CE320" s="97">
        <v>50</v>
      </c>
      <c r="CF320" s="97">
        <v>100</v>
      </c>
      <c r="CG320" s="97">
        <v>100</v>
      </c>
      <c r="CH320" s="97">
        <v>100</v>
      </c>
      <c r="CI320" s="174"/>
      <c r="CJ320" s="174"/>
      <c r="CK320" s="174"/>
      <c r="CL320" s="174"/>
      <c r="CM320" s="174"/>
      <c r="CN320" s="174"/>
      <c r="CO320" s="174"/>
      <c r="CP320" s="175"/>
      <c r="CQ320" s="175"/>
      <c r="CR320" s="175"/>
      <c r="CS320" s="175"/>
      <c r="CT320" s="175"/>
      <c r="CU320" s="175"/>
      <c r="CV320" s="175"/>
      <c r="CW320" s="166"/>
      <c r="CX320" s="167"/>
      <c r="CY320" s="167"/>
      <c r="CZ320" s="167"/>
      <c r="DA320" s="167"/>
      <c r="DB320" s="167"/>
      <c r="DC320" s="167"/>
      <c r="DD320" s="172"/>
      <c r="DE320" s="172"/>
      <c r="DF320" s="172"/>
      <c r="DG320" s="172"/>
      <c r="DH320" s="172"/>
      <c r="DI320" s="172"/>
      <c r="DJ320" s="172"/>
      <c r="DK320" s="79" t="s">
        <v>1335</v>
      </c>
      <c r="DL320" s="128">
        <v>200</v>
      </c>
      <c r="DM320" s="128">
        <v>200</v>
      </c>
      <c r="DN320" s="128">
        <v>200</v>
      </c>
      <c r="DO320" s="128">
        <v>200</v>
      </c>
      <c r="DP320" s="128">
        <v>200</v>
      </c>
      <c r="DQ320" s="128">
        <v>200</v>
      </c>
      <c r="DR320" s="128">
        <v>200</v>
      </c>
      <c r="DS320" s="219"/>
      <c r="DT320" s="361"/>
      <c r="DU320" s="361"/>
      <c r="DV320" s="361"/>
      <c r="DW320" s="361"/>
      <c r="DX320" s="361"/>
      <c r="DY320" s="361"/>
      <c r="DZ320" s="361"/>
      <c r="EA320" s="361"/>
      <c r="EB320" s="361"/>
      <c r="EC320" s="361"/>
      <c r="ED320" s="361"/>
      <c r="EE320" s="361"/>
      <c r="EF320" s="361"/>
      <c r="EG320" s="361"/>
      <c r="EH320" s="361"/>
      <c r="EI320" s="361"/>
      <c r="EJ320" s="361"/>
      <c r="EK320" s="361"/>
      <c r="EL320" s="361"/>
      <c r="EM320" s="361"/>
      <c r="EN320" s="361"/>
      <c r="EO320" s="361"/>
      <c r="EP320" s="361"/>
      <c r="EQ320" s="361"/>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7">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81"/>
        <v>0</v>
      </c>
      <c r="BV321" s="28"/>
      <c r="BW321" s="28"/>
      <c r="BX321" s="28"/>
      <c r="BY321" s="28"/>
      <c r="BZ321" s="28"/>
      <c r="CA321" s="28"/>
      <c r="CB321" s="99"/>
      <c r="CC321" s="99">
        <v>1</v>
      </c>
      <c r="CD321" s="99">
        <v>2</v>
      </c>
      <c r="CE321" s="99">
        <v>5</v>
      </c>
      <c r="CF321" s="99">
        <v>10</v>
      </c>
      <c r="CG321" s="99">
        <v>10</v>
      </c>
      <c r="CH321" s="99">
        <v>10</v>
      </c>
      <c r="CI321" s="176"/>
      <c r="CJ321" s="176"/>
      <c r="CK321" s="176"/>
      <c r="CL321" s="176"/>
      <c r="CM321" s="176"/>
      <c r="CN321" s="176"/>
      <c r="CO321" s="176"/>
      <c r="CP321" s="177"/>
      <c r="CQ321" s="177"/>
      <c r="CR321" s="177"/>
      <c r="CS321" s="177"/>
      <c r="CT321" s="177"/>
      <c r="CU321" s="177"/>
      <c r="CV321" s="177"/>
      <c r="CW321" s="168"/>
      <c r="CX321" s="169"/>
      <c r="CY321" s="169"/>
      <c r="CZ321" s="169"/>
      <c r="DA321" s="169"/>
      <c r="DB321" s="169"/>
      <c r="DC321" s="169"/>
      <c r="DD321" s="173"/>
      <c r="DE321" s="173"/>
      <c r="DF321" s="173"/>
      <c r="DG321" s="173"/>
      <c r="DH321" s="173"/>
      <c r="DI321" s="173"/>
      <c r="DJ321" s="173"/>
      <c r="DK321" s="80" t="s">
        <v>1409</v>
      </c>
      <c r="DL321" s="129">
        <v>100</v>
      </c>
      <c r="DM321" s="129">
        <v>100</v>
      </c>
      <c r="DN321" s="129">
        <v>100</v>
      </c>
      <c r="DO321" s="129">
        <v>100</v>
      </c>
      <c r="DP321" s="129">
        <v>100</v>
      </c>
      <c r="DQ321" s="129">
        <v>100</v>
      </c>
      <c r="DR321" s="129">
        <v>100</v>
      </c>
      <c r="DS321" s="219"/>
      <c r="DT321" s="361"/>
      <c r="DU321" s="361"/>
      <c r="DV321" s="361"/>
      <c r="DW321" s="361"/>
      <c r="DX321" s="361"/>
      <c r="DY321" s="361"/>
      <c r="DZ321" s="361"/>
      <c r="EA321" s="361"/>
      <c r="EB321" s="361"/>
      <c r="EC321" s="361"/>
      <c r="ED321" s="361"/>
      <c r="EE321" s="361"/>
      <c r="EF321" s="361"/>
      <c r="EG321" s="361"/>
      <c r="EH321" s="361"/>
      <c r="EI321" s="361"/>
      <c r="EJ321" s="361"/>
      <c r="EK321" s="361"/>
      <c r="EL321" s="361"/>
      <c r="EM321" s="361"/>
      <c r="EN321" s="361"/>
      <c r="EO321" s="361"/>
      <c r="EP321" s="361"/>
      <c r="EQ321" s="361"/>
    </row>
    <row r="322" spans="1:147" x14ac:dyDescent="0.35">
      <c r="A322" s="6" t="s">
        <v>1442</v>
      </c>
      <c r="B322" s="6" t="s">
        <v>740</v>
      </c>
      <c r="C322" s="6" t="s">
        <v>788</v>
      </c>
      <c r="D322" s="6" t="s">
        <v>741</v>
      </c>
      <c r="E322" s="6" t="s">
        <v>459</v>
      </c>
      <c r="F322" s="6" t="s">
        <v>464</v>
      </c>
      <c r="G322" s="48" t="s">
        <v>1443</v>
      </c>
      <c r="H322" s="48" t="str">
        <f>H249</f>
        <v>[GW]</v>
      </c>
      <c r="I322" s="102">
        <f t="shared" ref="I322:AH322" si="287">I249</f>
        <v>9867</v>
      </c>
      <c r="J322" s="102">
        <f t="shared" si="287"/>
        <v>8745.75</v>
      </c>
      <c r="K322" s="102">
        <f t="shared" si="287"/>
        <v>7097</v>
      </c>
      <c r="L322" s="102">
        <f t="shared" si="287"/>
        <v>6600</v>
      </c>
      <c r="M322" s="102">
        <f t="shared" si="287"/>
        <v>6400</v>
      </c>
      <c r="N322" s="102">
        <f t="shared" si="287"/>
        <v>6200</v>
      </c>
      <c r="O322" s="102">
        <f t="shared" si="287"/>
        <v>6104</v>
      </c>
      <c r="P322" s="94">
        <v>0</v>
      </c>
      <c r="Q322" s="102">
        <f t="shared" si="287"/>
        <v>100.4</v>
      </c>
      <c r="R322" s="102">
        <f t="shared" si="287"/>
        <v>100.4</v>
      </c>
      <c r="S322" s="102">
        <f t="shared" si="287"/>
        <v>100.4</v>
      </c>
      <c r="T322" s="102">
        <f t="shared" si="287"/>
        <v>100.4</v>
      </c>
      <c r="U322" s="102">
        <f t="shared" si="287"/>
        <v>100.4</v>
      </c>
      <c r="V322" s="102">
        <f t="shared" si="287"/>
        <v>100.4</v>
      </c>
      <c r="W322" s="102">
        <f t="shared" si="287"/>
        <v>100.4</v>
      </c>
      <c r="X322" s="102">
        <f t="shared" si="287"/>
        <v>4.9400000000000004</v>
      </c>
      <c r="Y322" s="102">
        <f t="shared" si="287"/>
        <v>4.9400000000000004</v>
      </c>
      <c r="Z322" s="102">
        <f t="shared" si="287"/>
        <v>4.9400000000000004</v>
      </c>
      <c r="AA322" s="102">
        <f t="shared" si="287"/>
        <v>4.9400000000000004</v>
      </c>
      <c r="AB322" s="102">
        <f t="shared" si="287"/>
        <v>4.9400000000000004</v>
      </c>
      <c r="AC322" s="102">
        <f t="shared" si="287"/>
        <v>4.9400000000000004</v>
      </c>
      <c r="AD322" s="102">
        <f t="shared" si="287"/>
        <v>4.9400000000000004</v>
      </c>
      <c r="AE322" s="187">
        <v>0.08</v>
      </c>
      <c r="AF322" s="94">
        <f t="shared" si="287"/>
        <v>0</v>
      </c>
      <c r="AG322" s="94">
        <f t="shared" si="287"/>
        <v>60</v>
      </c>
      <c r="AH322" s="94">
        <f t="shared" si="287"/>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8">IF(BL322=1,BN322,0)</f>
        <v>0</v>
      </c>
      <c r="BV322" s="28"/>
      <c r="BW322" s="28"/>
      <c r="BX322" s="28"/>
      <c r="BY322" s="28"/>
      <c r="BZ322" s="28"/>
      <c r="CA322" s="28"/>
      <c r="CB322" s="99"/>
      <c r="CC322" s="99">
        <f t="shared" ref="CC322:CD322" si="289">CC249</f>
        <v>0</v>
      </c>
      <c r="CD322" s="99">
        <f t="shared" si="289"/>
        <v>0</v>
      </c>
      <c r="CE322" s="99"/>
      <c r="CF322" s="99"/>
      <c r="CG322" s="99"/>
      <c r="CH322" s="99"/>
      <c r="CI322" s="176"/>
      <c r="CJ322" s="176"/>
      <c r="CK322" s="176"/>
      <c r="CL322" s="176"/>
      <c r="CM322" s="176"/>
      <c r="CN322" s="176"/>
      <c r="CO322" s="176"/>
      <c r="CP322" s="177"/>
      <c r="CQ322" s="177"/>
      <c r="CR322" s="177"/>
      <c r="CS322" s="177"/>
      <c r="CT322" s="177"/>
      <c r="CU322" s="177"/>
      <c r="CV322" s="177"/>
      <c r="CW322" s="168"/>
      <c r="CX322" s="169"/>
      <c r="CY322" s="169"/>
      <c r="CZ322" s="169"/>
      <c r="DA322" s="169"/>
      <c r="DB322" s="169"/>
      <c r="DC322" s="169"/>
      <c r="DD322" s="173"/>
      <c r="DE322" s="173"/>
      <c r="DF322" s="173"/>
      <c r="DG322" s="173"/>
      <c r="DH322" s="173"/>
      <c r="DI322" s="173"/>
      <c r="DJ322" s="173"/>
      <c r="DK322" s="80" t="s">
        <v>1409</v>
      </c>
      <c r="DL322" s="129">
        <v>100</v>
      </c>
      <c r="DM322" s="129">
        <v>100</v>
      </c>
      <c r="DN322" s="129">
        <v>100</v>
      </c>
      <c r="DO322" s="129">
        <v>100</v>
      </c>
      <c r="DP322" s="129">
        <v>100</v>
      </c>
      <c r="DQ322" s="129">
        <v>100</v>
      </c>
      <c r="DR322" s="129">
        <v>100</v>
      </c>
      <c r="DS322" s="219"/>
      <c r="DT322" s="361"/>
      <c r="DU322" s="361"/>
      <c r="DV322" s="361"/>
      <c r="DW322" s="361"/>
      <c r="DX322" s="361"/>
      <c r="DY322" s="361"/>
      <c r="DZ322" s="361"/>
      <c r="EA322" s="361"/>
      <c r="EB322" s="361"/>
      <c r="EC322" s="361"/>
      <c r="ED322" s="361"/>
      <c r="EE322" s="361"/>
      <c r="EF322" s="361"/>
      <c r="EG322" s="361"/>
      <c r="EH322" s="361"/>
      <c r="EI322" s="361"/>
      <c r="EJ322" s="361"/>
      <c r="EK322" s="361"/>
      <c r="EL322" s="361"/>
      <c r="EM322" s="361"/>
      <c r="EN322" s="361"/>
      <c r="EO322" s="361"/>
      <c r="EP322" s="361"/>
      <c r="EQ322" s="361"/>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90">J322</f>
        <v>8745.75</v>
      </c>
      <c r="K323" s="102">
        <f t="shared" si="290"/>
        <v>7097</v>
      </c>
      <c r="L323" s="102">
        <f t="shared" si="290"/>
        <v>6600</v>
      </c>
      <c r="M323" s="102">
        <f t="shared" si="290"/>
        <v>6400</v>
      </c>
      <c r="N323" s="102">
        <f t="shared" si="290"/>
        <v>6200</v>
      </c>
      <c r="O323" s="102">
        <f t="shared" si="290"/>
        <v>6104</v>
      </c>
      <c r="P323" s="94">
        <v>0</v>
      </c>
      <c r="Q323" s="102">
        <f t="shared" si="290"/>
        <v>100.4</v>
      </c>
      <c r="R323" s="102">
        <f t="shared" si="290"/>
        <v>100.4</v>
      </c>
      <c r="S323" s="102">
        <f t="shared" si="290"/>
        <v>100.4</v>
      </c>
      <c r="T323" s="102">
        <f t="shared" si="290"/>
        <v>100.4</v>
      </c>
      <c r="U323" s="102">
        <f t="shared" si="290"/>
        <v>100.4</v>
      </c>
      <c r="V323" s="102">
        <f t="shared" si="290"/>
        <v>100.4</v>
      </c>
      <c r="W323" s="102">
        <f t="shared" si="290"/>
        <v>100.4</v>
      </c>
      <c r="X323" s="102">
        <f t="shared" si="290"/>
        <v>4.9400000000000004</v>
      </c>
      <c r="Y323" s="102">
        <f t="shared" si="290"/>
        <v>4.9400000000000004</v>
      </c>
      <c r="Z323" s="102">
        <f t="shared" si="290"/>
        <v>4.9400000000000004</v>
      </c>
      <c r="AA323" s="102">
        <f t="shared" si="290"/>
        <v>4.9400000000000004</v>
      </c>
      <c r="AB323" s="102">
        <f t="shared" si="290"/>
        <v>4.9400000000000004</v>
      </c>
      <c r="AC323" s="102">
        <f t="shared" si="290"/>
        <v>4.9400000000000004</v>
      </c>
      <c r="AD323" s="102">
        <f t="shared" si="290"/>
        <v>4.9400000000000004</v>
      </c>
      <c r="AE323" s="187">
        <v>0.08</v>
      </c>
      <c r="AF323" s="94">
        <f t="shared" si="290"/>
        <v>0</v>
      </c>
      <c r="AG323" s="94">
        <f t="shared" si="290"/>
        <v>60</v>
      </c>
      <c r="AH323" s="94">
        <f t="shared" si="290"/>
        <v>60</v>
      </c>
      <c r="AI323" s="17">
        <f t="shared" si="290"/>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91">IF(BL323=1,BN323,0)</f>
        <v>0</v>
      </c>
      <c r="BV323" s="28"/>
      <c r="BW323" s="28"/>
      <c r="BX323" s="28"/>
      <c r="BY323" s="28"/>
      <c r="BZ323" s="28"/>
      <c r="CA323" s="28"/>
      <c r="CB323" s="99">
        <f t="shared" ref="CB323:CE323" si="292">CB322</f>
        <v>0</v>
      </c>
      <c r="CC323" s="99">
        <f t="shared" si="292"/>
        <v>0</v>
      </c>
      <c r="CD323" s="99">
        <f t="shared" si="292"/>
        <v>0</v>
      </c>
      <c r="CE323" s="99">
        <f t="shared" si="292"/>
        <v>0</v>
      </c>
      <c r="CF323" s="99"/>
      <c r="CG323" s="99"/>
      <c r="CH323" s="99"/>
      <c r="CI323" s="176"/>
      <c r="CJ323" s="176"/>
      <c r="CK323" s="176"/>
      <c r="CL323" s="176"/>
      <c r="CM323" s="176"/>
      <c r="CN323" s="176"/>
      <c r="CO323" s="176"/>
      <c r="CP323" s="177"/>
      <c r="CQ323" s="177"/>
      <c r="CR323" s="177"/>
      <c r="CS323" s="177"/>
      <c r="CT323" s="177"/>
      <c r="CU323" s="177"/>
      <c r="CV323" s="177"/>
      <c r="CW323" s="168"/>
      <c r="CX323" s="169"/>
      <c r="CY323" s="169"/>
      <c r="CZ323" s="169"/>
      <c r="DA323" s="169"/>
      <c r="DB323" s="169"/>
      <c r="DC323" s="169"/>
      <c r="DD323" s="173"/>
      <c r="DE323" s="173"/>
      <c r="DF323" s="173"/>
      <c r="DG323" s="173"/>
      <c r="DH323" s="173"/>
      <c r="DI323" s="173"/>
      <c r="DJ323" s="173"/>
      <c r="DK323" s="80" t="s">
        <v>1409</v>
      </c>
      <c r="DL323" s="129">
        <v>100</v>
      </c>
      <c r="DM323" s="129">
        <v>100</v>
      </c>
      <c r="DN323" s="129">
        <v>100</v>
      </c>
      <c r="DO323" s="129">
        <v>100</v>
      </c>
      <c r="DP323" s="129">
        <v>100</v>
      </c>
      <c r="DQ323" s="129">
        <v>100</v>
      </c>
      <c r="DR323" s="129">
        <v>100</v>
      </c>
      <c r="DS323" s="219"/>
      <c r="DT323" s="361"/>
      <c r="DU323" s="361"/>
      <c r="DV323" s="361"/>
      <c r="DW323" s="361"/>
      <c r="DX323" s="361"/>
      <c r="DY323" s="361"/>
      <c r="DZ323" s="361"/>
      <c r="EA323" s="361"/>
      <c r="EB323" s="361"/>
      <c r="EC323" s="361"/>
      <c r="ED323" s="361"/>
      <c r="EE323" s="361"/>
      <c r="EF323" s="361"/>
      <c r="EG323" s="361"/>
      <c r="EH323" s="361"/>
      <c r="EI323" s="361"/>
      <c r="EJ323" s="361"/>
      <c r="EK323" s="361"/>
      <c r="EL323" s="361"/>
      <c r="EM323" s="361"/>
      <c r="EN323" s="361"/>
      <c r="EO323" s="361"/>
      <c r="EP323" s="361"/>
      <c r="EQ323" s="361"/>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7">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6">
        <v>10</v>
      </c>
      <c r="CC324" s="186">
        <v>10</v>
      </c>
      <c r="CD324" s="186">
        <v>10</v>
      </c>
      <c r="CE324" s="97">
        <v>0.5</v>
      </c>
      <c r="CF324" s="97">
        <v>0.5</v>
      </c>
      <c r="CG324" s="97">
        <v>0.5</v>
      </c>
      <c r="CH324" s="97">
        <v>0.5</v>
      </c>
      <c r="CI324" s="174"/>
      <c r="CJ324" s="174"/>
      <c r="CK324" s="174"/>
      <c r="CL324" s="174"/>
      <c r="CM324" s="174"/>
      <c r="CN324" s="174"/>
      <c r="CO324" s="174"/>
      <c r="CP324" s="175"/>
      <c r="CQ324" s="175"/>
      <c r="CR324" s="175"/>
      <c r="CS324" s="175"/>
      <c r="CT324" s="175"/>
      <c r="CU324" s="175"/>
      <c r="CV324" s="175"/>
      <c r="CW324" s="166"/>
      <c r="CX324" s="167"/>
      <c r="CY324" s="167"/>
      <c r="CZ324" s="167"/>
      <c r="DA324" s="167"/>
      <c r="DB324" s="167"/>
      <c r="DC324" s="167"/>
      <c r="DD324" s="172"/>
      <c r="DE324" s="172"/>
      <c r="DF324" s="172"/>
      <c r="DG324" s="172"/>
      <c r="DH324" s="172"/>
      <c r="DI324" s="172"/>
      <c r="DJ324" s="172"/>
      <c r="DK324" s="79" t="s">
        <v>1409</v>
      </c>
      <c r="DL324" s="128">
        <v>500</v>
      </c>
      <c r="DM324" s="128">
        <v>500</v>
      </c>
      <c r="DN324" s="128">
        <v>500</v>
      </c>
      <c r="DO324" s="128">
        <v>500</v>
      </c>
      <c r="DP324" s="128">
        <v>500</v>
      </c>
      <c r="DQ324" s="128">
        <v>500</v>
      </c>
      <c r="DR324" s="128">
        <v>500</v>
      </c>
      <c r="DS324" s="219"/>
      <c r="DT324" s="361"/>
      <c r="DU324" s="361"/>
      <c r="DV324" s="361"/>
      <c r="DW324" s="361"/>
      <c r="DX324" s="361"/>
      <c r="DY324" s="361"/>
      <c r="DZ324" s="361"/>
      <c r="EA324" s="361"/>
      <c r="EB324" s="361"/>
      <c r="EC324" s="361"/>
      <c r="ED324" s="361"/>
      <c r="EE324" s="361"/>
      <c r="EF324" s="361"/>
      <c r="EG324" s="361"/>
      <c r="EH324" s="361"/>
      <c r="EI324" s="361"/>
      <c r="EJ324" s="361"/>
      <c r="EK324" s="361"/>
      <c r="EL324" s="361"/>
      <c r="EM324" s="361"/>
      <c r="EN324" s="361"/>
      <c r="EO324" s="361"/>
      <c r="EP324" s="361"/>
      <c r="EQ324" s="361"/>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7">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81"/>
        <v>0</v>
      </c>
      <c r="BV325" s="28"/>
      <c r="BW325" s="28"/>
      <c r="BX325" s="28"/>
      <c r="BY325" s="28"/>
      <c r="BZ325" s="28"/>
      <c r="CA325" s="28"/>
      <c r="CB325" s="99"/>
      <c r="CC325" s="99">
        <v>1</v>
      </c>
      <c r="CD325" s="99">
        <v>2</v>
      </c>
      <c r="CE325" s="99">
        <v>5</v>
      </c>
      <c r="CF325" s="99">
        <v>10</v>
      </c>
      <c r="CG325" s="99">
        <v>10</v>
      </c>
      <c r="CH325" s="99">
        <v>10</v>
      </c>
      <c r="CI325" s="176"/>
      <c r="CJ325" s="176"/>
      <c r="CK325" s="176"/>
      <c r="CL325" s="176"/>
      <c r="CM325" s="176"/>
      <c r="CN325" s="176"/>
      <c r="CO325" s="176"/>
      <c r="CP325" s="177"/>
      <c r="CQ325" s="177"/>
      <c r="CR325" s="177"/>
      <c r="CS325" s="177"/>
      <c r="CT325" s="177"/>
      <c r="CU325" s="177"/>
      <c r="CV325" s="177"/>
      <c r="CW325" s="168"/>
      <c r="CX325" s="169"/>
      <c r="CY325" s="169"/>
      <c r="CZ325" s="169"/>
      <c r="DA325" s="169"/>
      <c r="DB325" s="169"/>
      <c r="DC325" s="169"/>
      <c r="DD325" s="173"/>
      <c r="DE325" s="173"/>
      <c r="DF325" s="173"/>
      <c r="DG325" s="173"/>
      <c r="DH325" s="173"/>
      <c r="DI325" s="173"/>
      <c r="DJ325" s="173"/>
      <c r="DK325" s="80" t="s">
        <v>1409</v>
      </c>
      <c r="DL325" s="129">
        <v>150</v>
      </c>
      <c r="DM325" s="129">
        <v>150</v>
      </c>
      <c r="DN325" s="129">
        <v>150</v>
      </c>
      <c r="DO325" s="129">
        <v>150</v>
      </c>
      <c r="DP325" s="129">
        <v>150</v>
      </c>
      <c r="DQ325" s="129">
        <v>150</v>
      </c>
      <c r="DR325" s="129">
        <v>150</v>
      </c>
      <c r="DS325" s="219"/>
      <c r="DT325" s="361"/>
      <c r="DU325" s="361"/>
      <c r="DV325" s="361"/>
      <c r="DW325" s="361"/>
      <c r="DX325" s="361"/>
      <c r="DY325" s="361"/>
      <c r="DZ325" s="361"/>
      <c r="EA325" s="361"/>
      <c r="EB325" s="361"/>
      <c r="EC325" s="361"/>
      <c r="ED325" s="361"/>
      <c r="EE325" s="361"/>
      <c r="EF325" s="361"/>
      <c r="EG325" s="361"/>
      <c r="EH325" s="361"/>
      <c r="EI325" s="361"/>
      <c r="EJ325" s="361"/>
      <c r="EK325" s="361"/>
      <c r="EL325" s="361"/>
      <c r="EM325" s="361"/>
      <c r="EN325" s="361"/>
      <c r="EO325" s="361"/>
      <c r="EP325" s="361"/>
      <c r="EQ325" s="361"/>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7">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81"/>
        <v>0</v>
      </c>
      <c r="BV326" s="27"/>
      <c r="BW326" s="27"/>
      <c r="BX326" s="27"/>
      <c r="BY326" s="27"/>
      <c r="BZ326" s="27"/>
      <c r="CA326" s="27"/>
      <c r="CB326" s="97"/>
      <c r="CC326" s="97">
        <v>1</v>
      </c>
      <c r="CD326" s="97">
        <v>2</v>
      </c>
      <c r="CE326" s="97">
        <v>5</v>
      </c>
      <c r="CF326" s="97">
        <v>10</v>
      </c>
      <c r="CG326" s="97">
        <v>10</v>
      </c>
      <c r="CH326" s="97">
        <v>10</v>
      </c>
      <c r="CI326" s="174"/>
      <c r="CJ326" s="174"/>
      <c r="CK326" s="174"/>
      <c r="CL326" s="174"/>
      <c r="CM326" s="174"/>
      <c r="CN326" s="174"/>
      <c r="CO326" s="174"/>
      <c r="CP326" s="175"/>
      <c r="CQ326" s="175"/>
      <c r="CR326" s="175"/>
      <c r="CS326" s="175"/>
      <c r="CT326" s="175"/>
      <c r="CU326" s="175"/>
      <c r="CV326" s="175"/>
      <c r="CW326" s="166"/>
      <c r="CX326" s="167"/>
      <c r="CY326" s="167"/>
      <c r="CZ326" s="167"/>
      <c r="DA326" s="167"/>
      <c r="DB326" s="167"/>
      <c r="DC326" s="167"/>
      <c r="DD326" s="172"/>
      <c r="DE326" s="172"/>
      <c r="DF326" s="172"/>
      <c r="DG326" s="172"/>
      <c r="DH326" s="172"/>
      <c r="DI326" s="172"/>
      <c r="DJ326" s="172"/>
      <c r="DK326" s="79" t="s">
        <v>1409</v>
      </c>
      <c r="DL326" s="128">
        <v>150</v>
      </c>
      <c r="DM326" s="128">
        <v>150</v>
      </c>
      <c r="DN326" s="128">
        <v>150</v>
      </c>
      <c r="DO326" s="128">
        <v>150</v>
      </c>
      <c r="DP326" s="128">
        <v>150</v>
      </c>
      <c r="DQ326" s="128">
        <v>150</v>
      </c>
      <c r="DR326" s="128">
        <v>150</v>
      </c>
      <c r="DS326" s="219"/>
      <c r="DT326" s="361"/>
      <c r="DU326" s="361"/>
      <c r="DV326" s="361"/>
      <c r="DW326" s="361"/>
      <c r="DX326" s="361"/>
      <c r="DY326" s="361"/>
      <c r="DZ326" s="361"/>
      <c r="EA326" s="361"/>
      <c r="EB326" s="361"/>
      <c r="EC326" s="361"/>
      <c r="ED326" s="361"/>
      <c r="EE326" s="361"/>
      <c r="EF326" s="361"/>
      <c r="EG326" s="361"/>
      <c r="EH326" s="361"/>
      <c r="EI326" s="361"/>
      <c r="EJ326" s="361"/>
      <c r="EK326" s="361"/>
      <c r="EL326" s="361"/>
      <c r="EM326" s="361"/>
      <c r="EN326" s="361"/>
      <c r="EO326" s="361"/>
      <c r="EP326" s="361"/>
      <c r="EQ326" s="361"/>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7">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81"/>
        <v>0</v>
      </c>
      <c r="BV327" s="28"/>
      <c r="BW327" s="28"/>
      <c r="BX327" s="28"/>
      <c r="BY327" s="28"/>
      <c r="BZ327" s="28"/>
      <c r="CA327" s="28"/>
      <c r="CB327" s="99"/>
      <c r="CC327" s="99">
        <v>1</v>
      </c>
      <c r="CD327" s="99">
        <v>2</v>
      </c>
      <c r="CE327" s="99">
        <v>5</v>
      </c>
      <c r="CF327" s="99">
        <v>10</v>
      </c>
      <c r="CG327" s="99">
        <v>10</v>
      </c>
      <c r="CH327" s="99">
        <v>10</v>
      </c>
      <c r="CI327" s="176"/>
      <c r="CJ327" s="176"/>
      <c r="CK327" s="176"/>
      <c r="CL327" s="176"/>
      <c r="CM327" s="176"/>
      <c r="CN327" s="176"/>
      <c r="CO327" s="176"/>
      <c r="CP327" s="177"/>
      <c r="CQ327" s="177"/>
      <c r="CR327" s="177"/>
      <c r="CS327" s="177"/>
      <c r="CT327" s="177"/>
      <c r="CU327" s="177"/>
      <c r="CV327" s="177"/>
      <c r="CW327" s="168"/>
      <c r="CX327" s="169"/>
      <c r="CY327" s="169"/>
      <c r="CZ327" s="169"/>
      <c r="DA327" s="169"/>
      <c r="DB327" s="169"/>
      <c r="DC327" s="169"/>
      <c r="DD327" s="173"/>
      <c r="DE327" s="173"/>
      <c r="DF327" s="173"/>
      <c r="DG327" s="173"/>
      <c r="DH327" s="173"/>
      <c r="DI327" s="173"/>
      <c r="DJ327" s="173"/>
      <c r="DK327" s="80" t="s">
        <v>1409</v>
      </c>
      <c r="DL327" s="129">
        <v>150</v>
      </c>
      <c r="DM327" s="129">
        <v>150</v>
      </c>
      <c r="DN327" s="129">
        <v>150</v>
      </c>
      <c r="DO327" s="129">
        <v>150</v>
      </c>
      <c r="DP327" s="129">
        <v>150</v>
      </c>
      <c r="DQ327" s="129">
        <v>150</v>
      </c>
      <c r="DR327" s="129">
        <v>150</v>
      </c>
      <c r="DS327" s="219"/>
      <c r="DT327" s="361"/>
      <c r="DU327" s="361"/>
      <c r="DV327" s="361"/>
      <c r="DW327" s="361"/>
      <c r="DX327" s="361"/>
      <c r="DY327" s="361"/>
      <c r="DZ327" s="361"/>
      <c r="EA327" s="361"/>
      <c r="EB327" s="361"/>
      <c r="EC327" s="361"/>
      <c r="ED327" s="361"/>
      <c r="EE327" s="361"/>
      <c r="EF327" s="361"/>
      <c r="EG327" s="361"/>
      <c r="EH327" s="361"/>
      <c r="EI327" s="361"/>
      <c r="EJ327" s="361"/>
      <c r="EK327" s="361"/>
      <c r="EL327" s="361"/>
      <c r="EM327" s="361"/>
      <c r="EN327" s="361"/>
      <c r="EO327" s="361"/>
      <c r="EP327" s="361"/>
      <c r="EQ327" s="361"/>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7">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81"/>
        <v>0</v>
      </c>
      <c r="BV328" s="27"/>
      <c r="BW328" s="27"/>
      <c r="BX328" s="27"/>
      <c r="BY328" s="27"/>
      <c r="BZ328" s="27"/>
      <c r="CA328" s="27"/>
      <c r="CB328" s="97"/>
      <c r="CC328" s="97">
        <v>1</v>
      </c>
      <c r="CD328" s="97">
        <v>2</v>
      </c>
      <c r="CE328" s="97">
        <v>5</v>
      </c>
      <c r="CF328" s="97">
        <v>10</v>
      </c>
      <c r="CG328" s="97">
        <v>10</v>
      </c>
      <c r="CH328" s="97">
        <v>10</v>
      </c>
      <c r="CI328" s="174"/>
      <c r="CJ328" s="174"/>
      <c r="CK328" s="174"/>
      <c r="CL328" s="174"/>
      <c r="CM328" s="174"/>
      <c r="CN328" s="174"/>
      <c r="CO328" s="174"/>
      <c r="CP328" s="175"/>
      <c r="CQ328" s="175"/>
      <c r="CR328" s="175"/>
      <c r="CS328" s="175"/>
      <c r="CT328" s="175"/>
      <c r="CU328" s="175"/>
      <c r="CV328" s="175"/>
      <c r="CW328" s="166"/>
      <c r="CX328" s="167"/>
      <c r="CY328" s="167"/>
      <c r="CZ328" s="167"/>
      <c r="DA328" s="167"/>
      <c r="DB328" s="167"/>
      <c r="DC328" s="167"/>
      <c r="DD328" s="172"/>
      <c r="DE328" s="172"/>
      <c r="DF328" s="172"/>
      <c r="DG328" s="172"/>
      <c r="DH328" s="172"/>
      <c r="DI328" s="172"/>
      <c r="DJ328" s="172"/>
      <c r="DK328" s="79" t="s">
        <v>1409</v>
      </c>
      <c r="DL328" s="128">
        <v>150</v>
      </c>
      <c r="DM328" s="128">
        <v>150</v>
      </c>
      <c r="DN328" s="128">
        <v>150</v>
      </c>
      <c r="DO328" s="128">
        <v>150</v>
      </c>
      <c r="DP328" s="128">
        <v>150</v>
      </c>
      <c r="DQ328" s="128">
        <v>150</v>
      </c>
      <c r="DR328" s="128">
        <v>150</v>
      </c>
      <c r="DS328" s="219"/>
      <c r="DT328" s="361"/>
      <c r="DU328" s="361"/>
      <c r="DV328" s="361"/>
      <c r="DW328" s="361"/>
      <c r="DX328" s="361"/>
      <c r="DY328" s="361"/>
      <c r="DZ328" s="361"/>
      <c r="EA328" s="361"/>
      <c r="EB328" s="361"/>
      <c r="EC328" s="361"/>
      <c r="ED328" s="361"/>
      <c r="EE328" s="361"/>
      <c r="EF328" s="361"/>
      <c r="EG328" s="361"/>
      <c r="EH328" s="361"/>
      <c r="EI328" s="361"/>
      <c r="EJ328" s="361"/>
      <c r="EK328" s="361"/>
      <c r="EL328" s="361"/>
      <c r="EM328" s="361"/>
      <c r="EN328" s="361"/>
      <c r="EO328" s="361"/>
      <c r="EP328" s="361"/>
      <c r="EQ328" s="361"/>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7">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81"/>
        <v>0</v>
      </c>
      <c r="BV329" s="28"/>
      <c r="BW329" s="28"/>
      <c r="BX329" s="28"/>
      <c r="BY329" s="28"/>
      <c r="BZ329" s="28"/>
      <c r="CA329" s="28"/>
      <c r="CB329" s="99">
        <v>30</v>
      </c>
      <c r="CC329" s="99">
        <v>30</v>
      </c>
      <c r="CD329" s="99">
        <v>30</v>
      </c>
      <c r="CE329" s="99">
        <v>30</v>
      </c>
      <c r="CF329" s="99">
        <v>30</v>
      </c>
      <c r="CG329" s="99">
        <v>30</v>
      </c>
      <c r="CH329" s="99">
        <v>30</v>
      </c>
      <c r="CI329" s="176"/>
      <c r="CJ329" s="176"/>
      <c r="CK329" s="176"/>
      <c r="CL329" s="176"/>
      <c r="CM329" s="176"/>
      <c r="CN329" s="176"/>
      <c r="CO329" s="176"/>
      <c r="CP329" s="177"/>
      <c r="CQ329" s="177"/>
      <c r="CR329" s="177"/>
      <c r="CS329" s="177"/>
      <c r="CT329" s="177"/>
      <c r="CU329" s="177"/>
      <c r="CV329" s="177"/>
      <c r="CW329" s="168"/>
      <c r="CX329" s="169"/>
      <c r="CY329" s="169"/>
      <c r="CZ329" s="169"/>
      <c r="DA329" s="169"/>
      <c r="DB329" s="169"/>
      <c r="DC329" s="169"/>
      <c r="DD329" s="173"/>
      <c r="DE329" s="173"/>
      <c r="DF329" s="173"/>
      <c r="DG329" s="173"/>
      <c r="DH329" s="173"/>
      <c r="DI329" s="173"/>
      <c r="DJ329" s="173"/>
      <c r="DK329" s="80"/>
      <c r="DL329" s="129"/>
      <c r="DM329" s="129"/>
      <c r="DN329" s="129"/>
      <c r="DO329" s="129"/>
      <c r="DP329" s="129"/>
      <c r="DQ329" s="129"/>
      <c r="DR329" s="129"/>
      <c r="DS329" s="219"/>
      <c r="DT329" s="361"/>
      <c r="DU329" s="361"/>
      <c r="DV329" s="361"/>
      <c r="DW329" s="361"/>
      <c r="DX329" s="361"/>
      <c r="DY329" s="361"/>
      <c r="DZ329" s="361"/>
      <c r="EA329" s="361"/>
      <c r="EB329" s="361"/>
      <c r="EC329" s="361"/>
      <c r="ED329" s="361"/>
      <c r="EE329" s="361"/>
      <c r="EF329" s="361"/>
      <c r="EG329" s="361"/>
      <c r="EH329" s="361"/>
      <c r="EI329" s="361"/>
      <c r="EJ329" s="361"/>
      <c r="EK329" s="361"/>
      <c r="EL329" s="361"/>
      <c r="EM329" s="361"/>
      <c r="EN329" s="361"/>
      <c r="EO329" s="361"/>
      <c r="EP329" s="361"/>
      <c r="EQ329" s="361"/>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7">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81"/>
        <v>0</v>
      </c>
      <c r="BV330" s="27"/>
      <c r="BW330" s="27"/>
      <c r="BX330" s="27"/>
      <c r="BY330" s="27"/>
      <c r="BZ330" s="27"/>
      <c r="CA330" s="27"/>
      <c r="CB330" s="97"/>
      <c r="CC330" s="97">
        <v>15</v>
      </c>
      <c r="CD330" s="97">
        <v>30</v>
      </c>
      <c r="CE330" s="97">
        <v>30</v>
      </c>
      <c r="CF330" s="97">
        <v>30</v>
      </c>
      <c r="CG330" s="97">
        <v>30</v>
      </c>
      <c r="CH330" s="97">
        <v>30</v>
      </c>
      <c r="CI330" s="174"/>
      <c r="CJ330" s="174"/>
      <c r="CK330" s="174"/>
      <c r="CL330" s="174"/>
      <c r="CM330" s="174"/>
      <c r="CN330" s="174"/>
      <c r="CO330" s="174"/>
      <c r="CP330" s="175"/>
      <c r="CQ330" s="175"/>
      <c r="CR330" s="175"/>
      <c r="CS330" s="175"/>
      <c r="CT330" s="175"/>
      <c r="CU330" s="175"/>
      <c r="CV330" s="175"/>
      <c r="CW330" s="166"/>
      <c r="CX330" s="167"/>
      <c r="CY330" s="167"/>
      <c r="CZ330" s="167"/>
      <c r="DA330" s="167"/>
      <c r="DB330" s="167"/>
      <c r="DC330" s="167"/>
      <c r="DD330" s="172"/>
      <c r="DE330" s="172"/>
      <c r="DF330" s="172"/>
      <c r="DG330" s="172"/>
      <c r="DH330" s="172"/>
      <c r="DI330" s="172"/>
      <c r="DJ330" s="172"/>
      <c r="DK330" s="79"/>
      <c r="DL330" s="128"/>
      <c r="DM330" s="128"/>
      <c r="DN330" s="128"/>
      <c r="DO330" s="128"/>
      <c r="DP330" s="128"/>
      <c r="DQ330" s="128"/>
      <c r="DR330" s="128"/>
      <c r="DS330" s="219"/>
      <c r="DT330" s="361"/>
      <c r="DU330" s="361"/>
      <c r="DV330" s="361"/>
      <c r="DW330" s="361"/>
      <c r="DX330" s="361"/>
      <c r="DY330" s="361"/>
      <c r="DZ330" s="361"/>
      <c r="EA330" s="361"/>
      <c r="EB330" s="361"/>
      <c r="EC330" s="361"/>
      <c r="ED330" s="361"/>
      <c r="EE330" s="361"/>
      <c r="EF330" s="361"/>
      <c r="EG330" s="361"/>
      <c r="EH330" s="361"/>
      <c r="EI330" s="361"/>
      <c r="EJ330" s="361"/>
      <c r="EK330" s="361"/>
      <c r="EL330" s="361"/>
      <c r="EM330" s="361"/>
      <c r="EN330" s="361"/>
      <c r="EO330" s="361"/>
      <c r="EP330" s="361"/>
      <c r="EQ330" s="361"/>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7">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81"/>
        <v>0</v>
      </c>
      <c r="BV331" s="28"/>
      <c r="BW331" s="28"/>
      <c r="BX331" s="28"/>
      <c r="BY331" s="28"/>
      <c r="BZ331" s="28"/>
      <c r="CA331" s="28"/>
      <c r="CB331" s="99"/>
      <c r="CC331" s="99">
        <v>15</v>
      </c>
      <c r="CD331" s="99">
        <v>30</v>
      </c>
      <c r="CE331" s="99">
        <v>30</v>
      </c>
      <c r="CF331" s="99">
        <v>30</v>
      </c>
      <c r="CG331" s="99">
        <v>30</v>
      </c>
      <c r="CH331" s="99">
        <v>30</v>
      </c>
      <c r="CI331" s="176"/>
      <c r="CJ331" s="176"/>
      <c r="CK331" s="176"/>
      <c r="CL331" s="176"/>
      <c r="CM331" s="176"/>
      <c r="CN331" s="176"/>
      <c r="CO331" s="176"/>
      <c r="CP331" s="177"/>
      <c r="CQ331" s="177"/>
      <c r="CR331" s="177"/>
      <c r="CS331" s="177"/>
      <c r="CT331" s="177"/>
      <c r="CU331" s="177"/>
      <c r="CV331" s="177"/>
      <c r="CW331" s="168"/>
      <c r="CX331" s="169"/>
      <c r="CY331" s="169"/>
      <c r="CZ331" s="169"/>
      <c r="DA331" s="169"/>
      <c r="DB331" s="169"/>
      <c r="DC331" s="169"/>
      <c r="DD331" s="173"/>
      <c r="DE331" s="173"/>
      <c r="DF331" s="173"/>
      <c r="DG331" s="173"/>
      <c r="DH331" s="173"/>
      <c r="DI331" s="173"/>
      <c r="DJ331" s="173"/>
      <c r="DK331" s="80"/>
      <c r="DL331" s="129"/>
      <c r="DM331" s="129"/>
      <c r="DN331" s="129"/>
      <c r="DO331" s="129"/>
      <c r="DP331" s="129"/>
      <c r="DQ331" s="129"/>
      <c r="DR331" s="129"/>
      <c r="DS331" s="219"/>
      <c r="DT331" s="361"/>
      <c r="DU331" s="361"/>
      <c r="DV331" s="361"/>
      <c r="DW331" s="361"/>
      <c r="DX331" s="361"/>
      <c r="DY331" s="361"/>
      <c r="DZ331" s="361"/>
      <c r="EA331" s="361"/>
      <c r="EB331" s="361"/>
      <c r="EC331" s="361"/>
      <c r="ED331" s="361"/>
      <c r="EE331" s="361"/>
      <c r="EF331" s="361"/>
      <c r="EG331" s="361"/>
      <c r="EH331" s="361"/>
      <c r="EI331" s="361"/>
      <c r="EJ331" s="361"/>
      <c r="EK331" s="361"/>
      <c r="EL331" s="361"/>
      <c r="EM331" s="361"/>
      <c r="EN331" s="361"/>
      <c r="EO331" s="361"/>
      <c r="EP331" s="361"/>
      <c r="EQ331" s="361"/>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7">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81"/>
        <v>0</v>
      </c>
      <c r="BV332" s="27"/>
      <c r="BW332" s="27"/>
      <c r="BX332" s="27"/>
      <c r="BY332" s="27"/>
      <c r="BZ332" s="27"/>
      <c r="CA332" s="27"/>
      <c r="CB332" s="97"/>
      <c r="CC332" s="97">
        <v>15</v>
      </c>
      <c r="CD332" s="97">
        <v>30</v>
      </c>
      <c r="CE332" s="97">
        <v>30</v>
      </c>
      <c r="CF332" s="97">
        <v>30</v>
      </c>
      <c r="CG332" s="97">
        <v>30</v>
      </c>
      <c r="CH332" s="97">
        <v>30</v>
      </c>
      <c r="CI332" s="174"/>
      <c r="CJ332" s="174"/>
      <c r="CK332" s="174"/>
      <c r="CL332" s="174"/>
      <c r="CM332" s="174"/>
      <c r="CN332" s="174"/>
      <c r="CO332" s="174"/>
      <c r="CP332" s="175"/>
      <c r="CQ332" s="175"/>
      <c r="CR332" s="175"/>
      <c r="CS332" s="175"/>
      <c r="CT332" s="175"/>
      <c r="CU332" s="175"/>
      <c r="CV332" s="175"/>
      <c r="CW332" s="166"/>
      <c r="CX332" s="167"/>
      <c r="CY332" s="167"/>
      <c r="CZ332" s="167"/>
      <c r="DA332" s="167"/>
      <c r="DB332" s="167"/>
      <c r="DC332" s="167"/>
      <c r="DD332" s="172"/>
      <c r="DE332" s="172"/>
      <c r="DF332" s="172"/>
      <c r="DG332" s="172"/>
      <c r="DH332" s="172"/>
      <c r="DI332" s="172"/>
      <c r="DJ332" s="172"/>
      <c r="DK332" s="79"/>
      <c r="DL332" s="128"/>
      <c r="DM332" s="128"/>
      <c r="DN332" s="128"/>
      <c r="DO332" s="128"/>
      <c r="DP332" s="128"/>
      <c r="DQ332" s="128"/>
      <c r="DR332" s="128"/>
      <c r="DS332" s="219"/>
      <c r="DT332" s="361"/>
      <c r="DU332" s="361"/>
      <c r="DV332" s="361"/>
      <c r="DW332" s="361"/>
      <c r="DX332" s="361"/>
      <c r="DY332" s="361"/>
      <c r="DZ332" s="361"/>
      <c r="EA332" s="361"/>
      <c r="EB332" s="361"/>
      <c r="EC332" s="361"/>
      <c r="ED332" s="361"/>
      <c r="EE332" s="361"/>
      <c r="EF332" s="361"/>
      <c r="EG332" s="361"/>
      <c r="EH332" s="361"/>
      <c r="EI332" s="361"/>
      <c r="EJ332" s="361"/>
      <c r="EK332" s="361"/>
      <c r="EL332" s="361"/>
      <c r="EM332" s="361"/>
      <c r="EN332" s="361"/>
      <c r="EO332" s="361"/>
      <c r="EP332" s="361"/>
      <c r="EQ332" s="361"/>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7">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81"/>
        <v>0</v>
      </c>
      <c r="BV333" s="28"/>
      <c r="BW333" s="28"/>
      <c r="BX333" s="28"/>
      <c r="BY333" s="28"/>
      <c r="BZ333" s="28"/>
      <c r="CA333" s="28"/>
      <c r="CB333" s="186">
        <v>15</v>
      </c>
      <c r="CC333" s="99">
        <v>15</v>
      </c>
      <c r="CD333" s="99">
        <v>30</v>
      </c>
      <c r="CE333" s="99">
        <v>30</v>
      </c>
      <c r="CF333" s="99">
        <v>30</v>
      </c>
      <c r="CG333" s="99">
        <v>30</v>
      </c>
      <c r="CH333" s="99">
        <v>30</v>
      </c>
      <c r="CI333" s="176"/>
      <c r="CJ333" s="176"/>
      <c r="CK333" s="176"/>
      <c r="CL333" s="176"/>
      <c r="CM333" s="176"/>
      <c r="CN333" s="176"/>
      <c r="CO333" s="176"/>
      <c r="CP333" s="177"/>
      <c r="CQ333" s="177"/>
      <c r="CR333" s="177"/>
      <c r="CS333" s="177"/>
      <c r="CT333" s="177"/>
      <c r="CU333" s="177"/>
      <c r="CV333" s="177"/>
      <c r="CW333" s="168"/>
      <c r="CX333" s="169"/>
      <c r="CY333" s="169"/>
      <c r="CZ333" s="169"/>
      <c r="DA333" s="169"/>
      <c r="DB333" s="169"/>
      <c r="DC333" s="169"/>
      <c r="DD333" s="173"/>
      <c r="DE333" s="173"/>
      <c r="DF333" s="173"/>
      <c r="DG333" s="173"/>
      <c r="DH333" s="173"/>
      <c r="DI333" s="173"/>
      <c r="DJ333" s="173"/>
      <c r="DK333" s="80"/>
      <c r="DL333" s="129"/>
      <c r="DM333" s="129"/>
      <c r="DN333" s="129"/>
      <c r="DO333" s="129"/>
      <c r="DP333" s="129"/>
      <c r="DQ333" s="129"/>
      <c r="DR333" s="129"/>
      <c r="DS333" s="219"/>
      <c r="DT333" s="361"/>
      <c r="DU333" s="361"/>
      <c r="DV333" s="361"/>
      <c r="DW333" s="361"/>
      <c r="DX333" s="361"/>
      <c r="DY333" s="361"/>
      <c r="DZ333" s="361"/>
      <c r="EA333" s="361"/>
      <c r="EB333" s="361"/>
      <c r="EC333" s="361"/>
      <c r="ED333" s="361"/>
      <c r="EE333" s="361"/>
      <c r="EF333" s="361"/>
      <c r="EG333" s="361"/>
      <c r="EH333" s="361"/>
      <c r="EI333" s="361"/>
      <c r="EJ333" s="361"/>
      <c r="EK333" s="361"/>
      <c r="EL333" s="361"/>
      <c r="EM333" s="361"/>
      <c r="EN333" s="361"/>
      <c r="EO333" s="361"/>
      <c r="EP333" s="361"/>
      <c r="EQ333" s="361"/>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7">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81"/>
        <v>0</v>
      </c>
      <c r="BV334" s="27"/>
      <c r="BW334" s="27"/>
      <c r="BX334" s="27"/>
      <c r="BY334" s="27"/>
      <c r="BZ334" s="27"/>
      <c r="CA334" s="27"/>
      <c r="CB334" s="97"/>
      <c r="CC334" s="97">
        <v>15</v>
      </c>
      <c r="CD334" s="97">
        <v>30</v>
      </c>
      <c r="CE334" s="97">
        <v>30</v>
      </c>
      <c r="CF334" s="97">
        <v>30</v>
      </c>
      <c r="CG334" s="97">
        <v>30</v>
      </c>
      <c r="CH334" s="97">
        <v>30</v>
      </c>
      <c r="CI334" s="174"/>
      <c r="CJ334" s="174"/>
      <c r="CK334" s="174"/>
      <c r="CL334" s="174"/>
      <c r="CM334" s="174"/>
      <c r="CN334" s="174"/>
      <c r="CO334" s="174"/>
      <c r="CP334" s="175"/>
      <c r="CQ334" s="175"/>
      <c r="CR334" s="175"/>
      <c r="CS334" s="175"/>
      <c r="CT334" s="175"/>
      <c r="CU334" s="175"/>
      <c r="CV334" s="175"/>
      <c r="CW334" s="166"/>
      <c r="CX334" s="167"/>
      <c r="CY334" s="167"/>
      <c r="CZ334" s="167"/>
      <c r="DA334" s="167"/>
      <c r="DB334" s="167"/>
      <c r="DC334" s="167"/>
      <c r="DD334" s="172"/>
      <c r="DE334" s="172"/>
      <c r="DF334" s="172"/>
      <c r="DG334" s="172"/>
      <c r="DH334" s="172"/>
      <c r="DI334" s="172"/>
      <c r="DJ334" s="172"/>
      <c r="DK334" s="79"/>
      <c r="DL334" s="128"/>
      <c r="DM334" s="128"/>
      <c r="DN334" s="128"/>
      <c r="DO334" s="128"/>
      <c r="DP334" s="128"/>
      <c r="DQ334" s="128"/>
      <c r="DR334" s="128"/>
      <c r="DS334" s="219"/>
      <c r="DT334" s="361"/>
      <c r="DU334" s="361"/>
      <c r="DV334" s="361"/>
      <c r="DW334" s="361"/>
      <c r="DX334" s="361"/>
      <c r="DY334" s="361"/>
      <c r="DZ334" s="361"/>
      <c r="EA334" s="361"/>
      <c r="EB334" s="361"/>
      <c r="EC334" s="361"/>
      <c r="ED334" s="361"/>
      <c r="EE334" s="361"/>
      <c r="EF334" s="361"/>
      <c r="EG334" s="361"/>
      <c r="EH334" s="361"/>
      <c r="EI334" s="361"/>
      <c r="EJ334" s="361"/>
      <c r="EK334" s="361"/>
      <c r="EL334" s="361"/>
      <c r="EM334" s="361"/>
      <c r="EN334" s="361"/>
      <c r="EO334" s="361"/>
      <c r="EP334" s="361"/>
      <c r="EQ334" s="361"/>
    </row>
    <row r="335" spans="1:147" x14ac:dyDescent="0.35">
      <c r="A335" s="226" t="s">
        <v>1468</v>
      </c>
      <c r="B335" s="226" t="s">
        <v>740</v>
      </c>
      <c r="C335" s="226" t="s">
        <v>817</v>
      </c>
      <c r="D335" s="226" t="s">
        <v>1469</v>
      </c>
      <c r="E335" s="226" t="s">
        <v>1470</v>
      </c>
      <c r="F335" s="226" t="s">
        <v>470</v>
      </c>
      <c r="G335" s="230" t="s">
        <v>1471</v>
      </c>
      <c r="H335" s="227"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5">
        <v>23.181827346496107</v>
      </c>
      <c r="Y335" s="255">
        <v>21.523009715156622</v>
      </c>
      <c r="Z335" s="255">
        <v>19.870137725568085</v>
      </c>
      <c r="AA335" s="255">
        <v>19.870137725568085</v>
      </c>
      <c r="AB335" s="255">
        <v>14.902603294176066</v>
      </c>
      <c r="AC335" s="255">
        <v>14.317137598067553</v>
      </c>
      <c r="AD335" s="255">
        <v>13.719857000987489</v>
      </c>
      <c r="AE335" s="187">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81"/>
        <v>0</v>
      </c>
      <c r="BV335" s="28"/>
      <c r="BW335" s="28"/>
      <c r="BX335" s="28"/>
      <c r="BY335" s="28"/>
      <c r="BZ335" s="28"/>
      <c r="CA335" s="28"/>
      <c r="CB335" s="99">
        <v>300</v>
      </c>
      <c r="CC335" s="99">
        <v>300</v>
      </c>
      <c r="CD335" s="99">
        <v>300</v>
      </c>
      <c r="CE335" s="99">
        <v>300</v>
      </c>
      <c r="CF335" s="99">
        <v>300</v>
      </c>
      <c r="CG335" s="99">
        <v>300</v>
      </c>
      <c r="CH335" s="99">
        <v>300</v>
      </c>
      <c r="CI335" s="176"/>
      <c r="CJ335" s="176"/>
      <c r="CK335" s="176"/>
      <c r="CL335" s="176"/>
      <c r="CM335" s="176"/>
      <c r="CN335" s="176"/>
      <c r="CO335" s="176"/>
      <c r="CP335" s="177"/>
      <c r="CQ335" s="177"/>
      <c r="CR335" s="177"/>
      <c r="CS335" s="177"/>
      <c r="CT335" s="177"/>
      <c r="CU335" s="177"/>
      <c r="CV335" s="177"/>
      <c r="CW335" s="168"/>
      <c r="CX335" s="169"/>
      <c r="CY335" s="169"/>
      <c r="CZ335" s="169"/>
      <c r="DA335" s="169"/>
      <c r="DB335" s="169"/>
      <c r="DC335" s="169"/>
      <c r="DD335" s="173"/>
      <c r="DE335" s="173"/>
      <c r="DF335" s="173"/>
      <c r="DG335" s="173"/>
      <c r="DH335" s="173"/>
      <c r="DI335" s="173"/>
      <c r="DJ335" s="173"/>
      <c r="DK335" s="80" t="s">
        <v>415</v>
      </c>
      <c r="DL335" s="129">
        <v>300</v>
      </c>
      <c r="DM335" s="129">
        <v>300</v>
      </c>
      <c r="DN335" s="129">
        <v>300</v>
      </c>
      <c r="DO335" s="129">
        <v>300</v>
      </c>
      <c r="DP335" s="129">
        <v>300</v>
      </c>
      <c r="DQ335" s="129">
        <v>300</v>
      </c>
      <c r="DR335" s="129">
        <v>300</v>
      </c>
      <c r="DS335" s="219"/>
      <c r="DT335" s="361"/>
      <c r="DU335" s="361"/>
      <c r="DV335" s="361"/>
      <c r="DW335" s="361"/>
      <c r="DX335" s="361"/>
      <c r="DY335" s="361"/>
      <c r="DZ335" s="361"/>
      <c r="EA335" s="361"/>
      <c r="EB335" s="361"/>
      <c r="EC335" s="361"/>
      <c r="ED335" s="361"/>
      <c r="EE335" s="361"/>
      <c r="EF335" s="361"/>
      <c r="EG335" s="361"/>
      <c r="EH335" s="361"/>
      <c r="EI335" s="361"/>
      <c r="EJ335" s="361"/>
      <c r="EK335" s="361"/>
      <c r="EL335" s="361"/>
      <c r="EM335" s="361"/>
      <c r="EN335" s="361"/>
      <c r="EO335" s="361"/>
      <c r="EP335" s="361"/>
      <c r="EQ335" s="361"/>
    </row>
    <row r="336" spans="1:147" x14ac:dyDescent="0.35">
      <c r="A336" s="224" t="s">
        <v>1472</v>
      </c>
      <c r="B336" s="224" t="s">
        <v>740</v>
      </c>
      <c r="C336" s="224" t="s">
        <v>817</v>
      </c>
      <c r="D336" s="224" t="s">
        <v>1469</v>
      </c>
      <c r="E336" s="224" t="s">
        <v>1470</v>
      </c>
      <c r="F336" s="224" t="s">
        <v>472</v>
      </c>
      <c r="G336" s="230" t="s">
        <v>1473</v>
      </c>
      <c r="H336" s="225"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5">
        <v>15.208573393610196</v>
      </c>
      <c r="Y336" s="255">
        <v>14.120296386118188</v>
      </c>
      <c r="Z336" s="255">
        <v>13.035920051665881</v>
      </c>
      <c r="AA336" s="255">
        <v>13.035920051665881</v>
      </c>
      <c r="AB336" s="255">
        <v>9.7769400387494105</v>
      </c>
      <c r="AC336" s="255">
        <v>9.3928418451247726</v>
      </c>
      <c r="AD336" s="255">
        <v>9.0009924166264419</v>
      </c>
      <c r="AE336" s="187">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81"/>
        <v>0</v>
      </c>
      <c r="BV336" s="27"/>
      <c r="BW336" s="27"/>
      <c r="BX336" s="27"/>
      <c r="BY336" s="27"/>
      <c r="BZ336" s="27"/>
      <c r="CA336" s="27"/>
      <c r="CB336" s="186">
        <v>779</v>
      </c>
      <c r="CC336" s="186">
        <v>779</v>
      </c>
      <c r="CD336" s="97">
        <v>100</v>
      </c>
      <c r="CE336" s="97">
        <v>100</v>
      </c>
      <c r="CF336" s="97">
        <v>100</v>
      </c>
      <c r="CG336" s="97">
        <v>100</v>
      </c>
      <c r="CH336" s="97">
        <v>100</v>
      </c>
      <c r="CI336" s="174"/>
      <c r="CJ336" s="174"/>
      <c r="CK336" s="174"/>
      <c r="CL336" s="174"/>
      <c r="CM336" s="174"/>
      <c r="CN336" s="174"/>
      <c r="CO336" s="174"/>
      <c r="CP336" s="175"/>
      <c r="CQ336" s="175"/>
      <c r="CR336" s="175"/>
      <c r="CS336" s="175"/>
      <c r="CT336" s="175"/>
      <c r="CU336" s="175"/>
      <c r="CV336" s="175"/>
      <c r="CW336" s="166"/>
      <c r="CX336" s="167"/>
      <c r="CY336" s="167"/>
      <c r="CZ336" s="167"/>
      <c r="DA336" s="167"/>
      <c r="DB336" s="167"/>
      <c r="DC336" s="167"/>
      <c r="DD336" s="172"/>
      <c r="DE336" s="172"/>
      <c r="DF336" s="172"/>
      <c r="DG336" s="172"/>
      <c r="DH336" s="172"/>
      <c r="DI336" s="172"/>
      <c r="DJ336" s="172"/>
      <c r="DK336" s="79" t="s">
        <v>415</v>
      </c>
      <c r="DL336" s="128">
        <v>2000</v>
      </c>
      <c r="DM336" s="128">
        <v>2000</v>
      </c>
      <c r="DN336" s="128">
        <v>2000</v>
      </c>
      <c r="DO336" s="128">
        <v>2000</v>
      </c>
      <c r="DP336" s="128">
        <v>2000</v>
      </c>
      <c r="DQ336" s="128">
        <v>2000</v>
      </c>
      <c r="DR336" s="128">
        <v>2000</v>
      </c>
      <c r="DS336" s="219"/>
      <c r="DT336" s="361"/>
      <c r="DU336" s="361"/>
      <c r="DV336" s="361"/>
      <c r="DW336" s="361"/>
      <c r="DX336" s="361"/>
      <c r="DY336" s="361"/>
      <c r="DZ336" s="361"/>
      <c r="EA336" s="361"/>
      <c r="EB336" s="361"/>
      <c r="EC336" s="361"/>
      <c r="ED336" s="361"/>
      <c r="EE336" s="361"/>
      <c r="EF336" s="361"/>
      <c r="EG336" s="361"/>
      <c r="EH336" s="361"/>
      <c r="EI336" s="361"/>
      <c r="EJ336" s="361"/>
      <c r="EK336" s="361"/>
      <c r="EL336" s="361"/>
      <c r="EM336" s="361"/>
      <c r="EN336" s="361"/>
      <c r="EO336" s="361"/>
      <c r="EP336" s="361"/>
      <c r="EQ336" s="361"/>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7">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81"/>
        <v>0</v>
      </c>
      <c r="BV337" s="28"/>
      <c r="BW337" s="28"/>
      <c r="BX337" s="28"/>
      <c r="BY337" s="28"/>
      <c r="BZ337" s="28"/>
      <c r="CA337" s="28"/>
      <c r="CB337" s="99">
        <v>450</v>
      </c>
      <c r="CC337" s="99">
        <v>450</v>
      </c>
      <c r="CD337" s="99">
        <v>450</v>
      </c>
      <c r="CE337" s="99">
        <v>450</v>
      </c>
      <c r="CF337" s="99">
        <v>450</v>
      </c>
      <c r="CG337" s="99">
        <v>450</v>
      </c>
      <c r="CH337" s="99">
        <v>450</v>
      </c>
      <c r="CI337" s="176"/>
      <c r="CJ337" s="176"/>
      <c r="CK337" s="176"/>
      <c r="CL337" s="176"/>
      <c r="CM337" s="176"/>
      <c r="CN337" s="176"/>
      <c r="CO337" s="176"/>
      <c r="CP337" s="177"/>
      <c r="CQ337" s="177"/>
      <c r="CR337" s="177"/>
      <c r="CS337" s="177"/>
      <c r="CT337" s="177"/>
      <c r="CU337" s="177"/>
      <c r="CV337" s="177"/>
      <c r="CW337" s="168"/>
      <c r="CX337" s="169"/>
      <c r="CY337" s="169"/>
      <c r="CZ337" s="169"/>
      <c r="DA337" s="169"/>
      <c r="DB337" s="169"/>
      <c r="DC337" s="169"/>
      <c r="DD337" s="173"/>
      <c r="DE337" s="173"/>
      <c r="DF337" s="173"/>
      <c r="DG337" s="173"/>
      <c r="DH337" s="173"/>
      <c r="DI337" s="173"/>
      <c r="DJ337" s="173"/>
      <c r="DK337" s="80" t="s">
        <v>415</v>
      </c>
      <c r="DL337" s="129">
        <v>2000</v>
      </c>
      <c r="DM337" s="129">
        <v>2000</v>
      </c>
      <c r="DN337" s="129">
        <v>2000</v>
      </c>
      <c r="DO337" s="129">
        <v>2000</v>
      </c>
      <c r="DP337" s="129">
        <v>2000</v>
      </c>
      <c r="DQ337" s="129">
        <v>2000</v>
      </c>
      <c r="DR337" s="129">
        <v>2000</v>
      </c>
      <c r="DS337" s="219"/>
      <c r="DT337" s="361"/>
      <c r="DU337" s="361"/>
      <c r="DV337" s="361"/>
      <c r="DW337" s="361"/>
      <c r="DX337" s="361"/>
      <c r="DY337" s="361"/>
      <c r="DZ337" s="361"/>
      <c r="EA337" s="361"/>
      <c r="EB337" s="361"/>
      <c r="EC337" s="361"/>
      <c r="ED337" s="361"/>
      <c r="EE337" s="361"/>
      <c r="EF337" s="361"/>
      <c r="EG337" s="361"/>
      <c r="EH337" s="361"/>
      <c r="EI337" s="361"/>
      <c r="EJ337" s="361"/>
      <c r="EK337" s="361"/>
      <c r="EL337" s="361"/>
      <c r="EM337" s="361"/>
      <c r="EN337" s="361"/>
      <c r="EO337" s="361"/>
      <c r="EP337" s="361"/>
      <c r="EQ337" s="361"/>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7">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81"/>
        <v>0</v>
      </c>
      <c r="BV338" s="27"/>
      <c r="BW338" s="27"/>
      <c r="BX338" s="27"/>
      <c r="BY338" s="27"/>
      <c r="BZ338" s="27"/>
      <c r="CA338" s="27"/>
      <c r="CB338" s="97">
        <v>0</v>
      </c>
      <c r="CC338" s="97"/>
      <c r="CD338" s="97">
        <v>450</v>
      </c>
      <c r="CE338" s="97">
        <v>500</v>
      </c>
      <c r="CF338" s="97">
        <v>500</v>
      </c>
      <c r="CG338" s="97">
        <v>500</v>
      </c>
      <c r="CH338" s="97">
        <v>500</v>
      </c>
      <c r="CI338" s="174"/>
      <c r="CJ338" s="174"/>
      <c r="CK338" s="174"/>
      <c r="CL338" s="174"/>
      <c r="CM338" s="174"/>
      <c r="CN338" s="174"/>
      <c r="CO338" s="174"/>
      <c r="CP338" s="175"/>
      <c r="CQ338" s="175"/>
      <c r="CR338" s="175"/>
      <c r="CS338" s="175"/>
      <c r="CT338" s="175"/>
      <c r="CU338" s="175"/>
      <c r="CV338" s="175"/>
      <c r="CW338" s="166"/>
      <c r="CX338" s="167"/>
      <c r="CY338" s="167"/>
      <c r="CZ338" s="167"/>
      <c r="DA338" s="167"/>
      <c r="DB338" s="167"/>
      <c r="DC338" s="167"/>
      <c r="DD338" s="172"/>
      <c r="DE338" s="172"/>
      <c r="DF338" s="172"/>
      <c r="DG338" s="172"/>
      <c r="DH338" s="172"/>
      <c r="DI338" s="172"/>
      <c r="DJ338" s="172"/>
      <c r="DK338" s="79" t="s">
        <v>415</v>
      </c>
      <c r="DL338" s="128">
        <v>2000</v>
      </c>
      <c r="DM338" s="128">
        <v>2000</v>
      </c>
      <c r="DN338" s="128">
        <v>2000</v>
      </c>
      <c r="DO338" s="128">
        <v>2000</v>
      </c>
      <c r="DP338" s="128">
        <v>2000</v>
      </c>
      <c r="DQ338" s="128">
        <v>2000</v>
      </c>
      <c r="DR338" s="128">
        <v>2000</v>
      </c>
      <c r="DS338" s="219"/>
      <c r="DT338" s="361"/>
      <c r="DU338" s="361"/>
      <c r="DV338" s="361"/>
      <c r="DW338" s="361"/>
      <c r="DX338" s="361"/>
      <c r="DY338" s="361"/>
      <c r="DZ338" s="361"/>
      <c r="EA338" s="361"/>
      <c r="EB338" s="361"/>
      <c r="EC338" s="361"/>
      <c r="ED338" s="361"/>
      <c r="EE338" s="361"/>
      <c r="EF338" s="361"/>
      <c r="EG338" s="361"/>
      <c r="EH338" s="361"/>
      <c r="EI338" s="361"/>
      <c r="EJ338" s="361"/>
      <c r="EK338" s="361"/>
      <c r="EL338" s="361"/>
      <c r="EM338" s="361"/>
      <c r="EN338" s="361"/>
      <c r="EO338" s="361"/>
      <c r="EP338" s="361"/>
      <c r="EQ338" s="361"/>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7">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81"/>
        <v>0</v>
      </c>
      <c r="BV339" s="28"/>
      <c r="BW339" s="28"/>
      <c r="BX339" s="28"/>
      <c r="BY339" s="28"/>
      <c r="BZ339" s="28"/>
      <c r="CA339" s="28"/>
      <c r="CB339" s="99">
        <v>550</v>
      </c>
      <c r="CC339" s="99">
        <v>550</v>
      </c>
      <c r="CD339" s="99">
        <v>550</v>
      </c>
      <c r="CE339" s="99">
        <v>550</v>
      </c>
      <c r="CF339" s="99">
        <v>550</v>
      </c>
      <c r="CG339" s="99">
        <v>550</v>
      </c>
      <c r="CH339" s="99">
        <v>550</v>
      </c>
      <c r="CI339" s="176"/>
      <c r="CJ339" s="176"/>
      <c r="CK339" s="176"/>
      <c r="CL339" s="176"/>
      <c r="CM339" s="176"/>
      <c r="CN339" s="176"/>
      <c r="CO339" s="176"/>
      <c r="CP339" s="177"/>
      <c r="CQ339" s="177"/>
      <c r="CR339" s="177"/>
      <c r="CS339" s="177"/>
      <c r="CT339" s="177"/>
      <c r="CU339" s="177"/>
      <c r="CV339" s="177"/>
      <c r="CW339" s="168"/>
      <c r="CX339" s="169"/>
      <c r="CY339" s="169"/>
      <c r="CZ339" s="169"/>
      <c r="DA339" s="169"/>
      <c r="DB339" s="169"/>
      <c r="DC339" s="169"/>
      <c r="DD339" s="173"/>
      <c r="DE339" s="173"/>
      <c r="DF339" s="173"/>
      <c r="DG339" s="173"/>
      <c r="DH339" s="173"/>
      <c r="DI339" s="173"/>
      <c r="DJ339" s="173"/>
      <c r="DK339" s="80" t="s">
        <v>415</v>
      </c>
      <c r="DL339" s="129">
        <v>2000</v>
      </c>
      <c r="DM339" s="129">
        <v>2000</v>
      </c>
      <c r="DN339" s="129">
        <v>2000</v>
      </c>
      <c r="DO339" s="129">
        <v>2000</v>
      </c>
      <c r="DP339" s="129">
        <v>2000</v>
      </c>
      <c r="DQ339" s="129">
        <v>2000</v>
      </c>
      <c r="DR339" s="129">
        <v>2000</v>
      </c>
      <c r="DS339" s="219"/>
      <c r="DT339" s="361"/>
      <c r="DU339" s="361"/>
      <c r="DV339" s="361"/>
      <c r="DW339" s="361"/>
      <c r="DX339" s="361"/>
      <c r="DY339" s="361"/>
      <c r="DZ339" s="361"/>
      <c r="EA339" s="361"/>
      <c r="EB339" s="361"/>
      <c r="EC339" s="361"/>
      <c r="ED339" s="361"/>
      <c r="EE339" s="361"/>
      <c r="EF339" s="361"/>
      <c r="EG339" s="361"/>
      <c r="EH339" s="361"/>
      <c r="EI339" s="361"/>
      <c r="EJ339" s="361"/>
      <c r="EK339" s="361"/>
      <c r="EL339" s="361"/>
      <c r="EM339" s="361"/>
      <c r="EN339" s="361"/>
      <c r="EO339" s="361"/>
      <c r="EP339" s="361"/>
      <c r="EQ339" s="361"/>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7">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81"/>
        <v>0</v>
      </c>
      <c r="BV340" s="27"/>
      <c r="BW340" s="27"/>
      <c r="BX340" s="27"/>
      <c r="BY340" s="27"/>
      <c r="BZ340" s="27"/>
      <c r="CA340" s="27"/>
      <c r="CB340" s="97"/>
      <c r="CC340" s="97"/>
      <c r="CD340" s="97">
        <v>550</v>
      </c>
      <c r="CE340" s="97">
        <v>550</v>
      </c>
      <c r="CF340" s="97">
        <v>550</v>
      </c>
      <c r="CG340" s="97">
        <v>550</v>
      </c>
      <c r="CH340" s="97">
        <v>550</v>
      </c>
      <c r="CI340" s="174"/>
      <c r="CJ340" s="174"/>
      <c r="CK340" s="174"/>
      <c r="CL340" s="174"/>
      <c r="CM340" s="174"/>
      <c r="CN340" s="174"/>
      <c r="CO340" s="174"/>
      <c r="CP340" s="175"/>
      <c r="CQ340" s="175"/>
      <c r="CR340" s="175"/>
      <c r="CS340" s="175"/>
      <c r="CT340" s="175"/>
      <c r="CU340" s="175"/>
      <c r="CV340" s="175"/>
      <c r="CW340" s="166"/>
      <c r="CX340" s="167"/>
      <c r="CY340" s="167"/>
      <c r="CZ340" s="167"/>
      <c r="DA340" s="167"/>
      <c r="DB340" s="167"/>
      <c r="DC340" s="167"/>
      <c r="DD340" s="172"/>
      <c r="DE340" s="172"/>
      <c r="DF340" s="172"/>
      <c r="DG340" s="172"/>
      <c r="DH340" s="172"/>
      <c r="DI340" s="172"/>
      <c r="DJ340" s="172"/>
      <c r="DK340" s="79" t="s">
        <v>415</v>
      </c>
      <c r="DL340" s="128">
        <v>2000</v>
      </c>
      <c r="DM340" s="128">
        <v>2000</v>
      </c>
      <c r="DN340" s="128">
        <v>2000</v>
      </c>
      <c r="DO340" s="128">
        <v>2000</v>
      </c>
      <c r="DP340" s="128">
        <v>2000</v>
      </c>
      <c r="DQ340" s="128">
        <v>2000</v>
      </c>
      <c r="DR340" s="128">
        <v>2000</v>
      </c>
      <c r="DS340" s="219"/>
      <c r="DT340" s="361"/>
      <c r="DU340" s="361"/>
      <c r="DV340" s="361"/>
      <c r="DW340" s="361"/>
      <c r="DX340" s="361"/>
      <c r="DY340" s="361"/>
      <c r="DZ340" s="361"/>
      <c r="EA340" s="361"/>
      <c r="EB340" s="361"/>
      <c r="EC340" s="361"/>
      <c r="ED340" s="361"/>
      <c r="EE340" s="361"/>
      <c r="EF340" s="361"/>
      <c r="EG340" s="361"/>
      <c r="EH340" s="361"/>
      <c r="EI340" s="361"/>
      <c r="EJ340" s="361"/>
      <c r="EK340" s="361"/>
      <c r="EL340" s="361"/>
      <c r="EM340" s="361"/>
      <c r="EN340" s="361"/>
      <c r="EO340" s="361"/>
      <c r="EP340" s="361"/>
      <c r="EQ340" s="361"/>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7">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81"/>
        <v>0</v>
      </c>
      <c r="BV341" s="28"/>
      <c r="BW341" s="28"/>
      <c r="BX341" s="28"/>
      <c r="BY341" s="28"/>
      <c r="BZ341" s="28"/>
      <c r="CA341" s="28"/>
      <c r="CB341" s="99">
        <v>20</v>
      </c>
      <c r="CC341" s="99">
        <v>20</v>
      </c>
      <c r="CD341" s="99">
        <v>20</v>
      </c>
      <c r="CE341" s="99">
        <v>20</v>
      </c>
      <c r="CF341" s="99">
        <v>20</v>
      </c>
      <c r="CG341" s="99">
        <v>20</v>
      </c>
      <c r="CH341" s="99">
        <v>20</v>
      </c>
      <c r="CI341" s="176"/>
      <c r="CJ341" s="176"/>
      <c r="CK341" s="176"/>
      <c r="CL341" s="176"/>
      <c r="CM341" s="176"/>
      <c r="CN341" s="176"/>
      <c r="CO341" s="176"/>
      <c r="CP341" s="177"/>
      <c r="CQ341" s="177"/>
      <c r="CR341" s="177"/>
      <c r="CS341" s="177"/>
      <c r="CT341" s="177"/>
      <c r="CU341" s="177"/>
      <c r="CV341" s="177"/>
      <c r="CW341" s="168"/>
      <c r="CX341" s="169"/>
      <c r="CY341" s="169"/>
      <c r="CZ341" s="169"/>
      <c r="DA341" s="169"/>
      <c r="DB341" s="169"/>
      <c r="DC341" s="169"/>
      <c r="DD341" s="173"/>
      <c r="DE341" s="173"/>
      <c r="DF341" s="173"/>
      <c r="DG341" s="173"/>
      <c r="DH341" s="173"/>
      <c r="DI341" s="173"/>
      <c r="DJ341" s="173"/>
      <c r="DK341" s="80" t="s">
        <v>415</v>
      </c>
      <c r="DL341" s="129">
        <v>2000</v>
      </c>
      <c r="DM341" s="129">
        <v>2000</v>
      </c>
      <c r="DN341" s="129">
        <v>2000</v>
      </c>
      <c r="DO341" s="129">
        <v>2000</v>
      </c>
      <c r="DP341" s="129">
        <v>2000</v>
      </c>
      <c r="DQ341" s="129">
        <v>2000</v>
      </c>
      <c r="DR341" s="129">
        <v>2000</v>
      </c>
      <c r="DS341" s="219"/>
      <c r="DT341" s="361"/>
      <c r="DU341" s="361"/>
      <c r="DV341" s="361"/>
      <c r="DW341" s="361"/>
      <c r="DX341" s="361"/>
      <c r="DY341" s="361"/>
      <c r="DZ341" s="361"/>
      <c r="EA341" s="361"/>
      <c r="EB341" s="361"/>
      <c r="EC341" s="361"/>
      <c r="ED341" s="361"/>
      <c r="EE341" s="361"/>
      <c r="EF341" s="361"/>
      <c r="EG341" s="361"/>
      <c r="EH341" s="361"/>
      <c r="EI341" s="361"/>
      <c r="EJ341" s="361"/>
      <c r="EK341" s="361"/>
      <c r="EL341" s="361"/>
      <c r="EM341" s="361"/>
      <c r="EN341" s="361"/>
      <c r="EO341" s="361"/>
      <c r="EP341" s="361"/>
      <c r="EQ341" s="361"/>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7">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81"/>
        <v>0</v>
      </c>
      <c r="BV342" s="27"/>
      <c r="BW342" s="27"/>
      <c r="BX342" s="27"/>
      <c r="BY342" s="27"/>
      <c r="BZ342" s="27"/>
      <c r="CA342" s="27"/>
      <c r="CB342" s="97">
        <v>0</v>
      </c>
      <c r="CC342" s="97"/>
      <c r="CD342" s="97">
        <v>20</v>
      </c>
      <c r="CE342" s="97">
        <v>20</v>
      </c>
      <c r="CF342" s="97">
        <v>20</v>
      </c>
      <c r="CG342" s="97">
        <v>20</v>
      </c>
      <c r="CH342" s="97">
        <v>20</v>
      </c>
      <c r="CI342" s="174"/>
      <c r="CJ342" s="174"/>
      <c r="CK342" s="174"/>
      <c r="CL342" s="174"/>
      <c r="CM342" s="174"/>
      <c r="CN342" s="174"/>
      <c r="CO342" s="174"/>
      <c r="CP342" s="175"/>
      <c r="CQ342" s="175"/>
      <c r="CR342" s="175"/>
      <c r="CS342" s="175"/>
      <c r="CT342" s="175"/>
      <c r="CU342" s="175"/>
      <c r="CV342" s="175"/>
      <c r="CW342" s="166"/>
      <c r="CX342" s="167"/>
      <c r="CY342" s="167"/>
      <c r="CZ342" s="167"/>
      <c r="DA342" s="167"/>
      <c r="DB342" s="167"/>
      <c r="DC342" s="167"/>
      <c r="DD342" s="172"/>
      <c r="DE342" s="172"/>
      <c r="DF342" s="172"/>
      <c r="DG342" s="172"/>
      <c r="DH342" s="172"/>
      <c r="DI342" s="172"/>
      <c r="DJ342" s="172"/>
      <c r="DK342" s="79" t="s">
        <v>415</v>
      </c>
      <c r="DL342" s="128">
        <v>2000</v>
      </c>
      <c r="DM342" s="128">
        <v>2000</v>
      </c>
      <c r="DN342" s="128">
        <v>2000</v>
      </c>
      <c r="DO342" s="128">
        <v>2000</v>
      </c>
      <c r="DP342" s="128">
        <v>2000</v>
      </c>
      <c r="DQ342" s="128">
        <v>2000</v>
      </c>
      <c r="DR342" s="128">
        <v>2000</v>
      </c>
      <c r="DS342" s="219"/>
      <c r="DT342" s="361"/>
      <c r="DU342" s="361"/>
      <c r="DV342" s="361"/>
      <c r="DW342" s="361"/>
      <c r="DX342" s="361"/>
      <c r="DY342" s="361"/>
      <c r="DZ342" s="361"/>
      <c r="EA342" s="361"/>
      <c r="EB342" s="361"/>
      <c r="EC342" s="361"/>
      <c r="ED342" s="361"/>
      <c r="EE342" s="361"/>
      <c r="EF342" s="361"/>
      <c r="EG342" s="361"/>
      <c r="EH342" s="361"/>
      <c r="EI342" s="361"/>
      <c r="EJ342" s="361"/>
      <c r="EK342" s="361"/>
      <c r="EL342" s="361"/>
      <c r="EM342" s="361"/>
      <c r="EN342" s="361"/>
      <c r="EO342" s="361"/>
      <c r="EP342" s="361"/>
      <c r="EQ342" s="361"/>
    </row>
    <row r="343" spans="1:147" x14ac:dyDescent="0.35">
      <c r="A343" s="224" t="s">
        <v>1487</v>
      </c>
      <c r="B343" s="224" t="s">
        <v>740</v>
      </c>
      <c r="C343" s="224" t="s">
        <v>817</v>
      </c>
      <c r="D343" s="224" t="s">
        <v>1469</v>
      </c>
      <c r="E343" s="224" t="s">
        <v>1470</v>
      </c>
      <c r="F343" s="224" t="s">
        <v>473</v>
      </c>
      <c r="G343" s="230" t="s">
        <v>1488</v>
      </c>
      <c r="H343" s="225"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7">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93">IF(BL343=1,BN343,0)</f>
        <v>0</v>
      </c>
      <c r="BV343" s="27"/>
      <c r="BW343" s="27"/>
      <c r="BX343" s="27"/>
      <c r="BY343" s="27"/>
      <c r="BZ343" s="27"/>
      <c r="CA343" s="27"/>
      <c r="CB343" s="186">
        <v>1000</v>
      </c>
      <c r="CC343" s="186">
        <v>1000</v>
      </c>
      <c r="CD343" s="186">
        <v>1000</v>
      </c>
      <c r="CE343" s="186">
        <v>1000</v>
      </c>
      <c r="CF343" s="186">
        <v>1000</v>
      </c>
      <c r="CG343" s="186">
        <v>1000</v>
      </c>
      <c r="CH343" s="186">
        <v>1000</v>
      </c>
      <c r="CI343" s="174"/>
      <c r="CJ343" s="174"/>
      <c r="CK343" s="174"/>
      <c r="CL343" s="174"/>
      <c r="CM343" s="174"/>
      <c r="CN343" s="174"/>
      <c r="CO343" s="174"/>
      <c r="CP343" s="175"/>
      <c r="CQ343" s="175"/>
      <c r="CR343" s="175"/>
      <c r="CS343" s="175"/>
      <c r="CT343" s="175"/>
      <c r="CU343" s="175"/>
      <c r="CV343" s="175"/>
      <c r="CW343" s="166"/>
      <c r="CX343" s="167"/>
      <c r="CY343" s="167"/>
      <c r="CZ343" s="167"/>
      <c r="DA343" s="167"/>
      <c r="DB343" s="167"/>
      <c r="DC343" s="167"/>
      <c r="DD343" s="172"/>
      <c r="DE343" s="172"/>
      <c r="DF343" s="172"/>
      <c r="DG343" s="172"/>
      <c r="DH343" s="172"/>
      <c r="DI343" s="172"/>
      <c r="DJ343" s="172"/>
      <c r="DK343" s="79" t="s">
        <v>415</v>
      </c>
      <c r="DL343" s="128">
        <v>2300</v>
      </c>
      <c r="DM343" s="128">
        <v>2300</v>
      </c>
      <c r="DN343" s="128">
        <v>2300</v>
      </c>
      <c r="DO343" s="128">
        <v>2300</v>
      </c>
      <c r="DP343" s="128">
        <v>2300</v>
      </c>
      <c r="DQ343" s="128">
        <v>2300</v>
      </c>
      <c r="DR343" s="128">
        <v>2300</v>
      </c>
      <c r="DS343" s="219"/>
      <c r="DT343" s="361"/>
      <c r="DU343" s="361"/>
      <c r="DV343" s="361"/>
      <c r="DW343" s="361"/>
      <c r="DX343" s="361"/>
      <c r="DY343" s="361"/>
      <c r="DZ343" s="361"/>
      <c r="EA343" s="361"/>
      <c r="EB343" s="361"/>
      <c r="EC343" s="361"/>
      <c r="ED343" s="361"/>
      <c r="EE343" s="361"/>
      <c r="EF343" s="361"/>
      <c r="EG343" s="361"/>
      <c r="EH343" s="361"/>
      <c r="EI343" s="361"/>
      <c r="EJ343" s="361"/>
      <c r="EK343" s="361"/>
      <c r="EL343" s="361"/>
      <c r="EM343" s="361"/>
      <c r="EN343" s="361"/>
      <c r="EO343" s="361"/>
      <c r="EP343" s="361"/>
      <c r="EQ343" s="361"/>
    </row>
    <row r="344" spans="1:147" x14ac:dyDescent="0.35">
      <c r="A344" s="226" t="s">
        <v>1489</v>
      </c>
      <c r="B344" s="226" t="s">
        <v>740</v>
      </c>
      <c r="C344" s="226" t="s">
        <v>817</v>
      </c>
      <c r="D344" s="226" t="s">
        <v>1469</v>
      </c>
      <c r="E344" s="226" t="s">
        <v>1470</v>
      </c>
      <c r="F344" s="226" t="s">
        <v>474</v>
      </c>
      <c r="G344" s="230" t="s">
        <v>1490</v>
      </c>
      <c r="H344" s="227"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7">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93"/>
        <v>0</v>
      </c>
      <c r="BV344" s="28"/>
      <c r="BW344" s="28"/>
      <c r="BX344" s="28"/>
      <c r="BY344" s="28"/>
      <c r="BZ344" s="28"/>
      <c r="CA344" s="28"/>
      <c r="CB344" s="99">
        <v>2000</v>
      </c>
      <c r="CC344" s="99">
        <v>1000</v>
      </c>
      <c r="CD344" s="186">
        <v>1000</v>
      </c>
      <c r="CE344" s="186">
        <v>1000</v>
      </c>
      <c r="CF344" s="186">
        <v>1000</v>
      </c>
      <c r="CG344" s="186">
        <v>1000</v>
      </c>
      <c r="CH344" s="186">
        <v>1000</v>
      </c>
      <c r="CI344" s="176"/>
      <c r="CJ344" s="176"/>
      <c r="CK344" s="176"/>
      <c r="CL344" s="176"/>
      <c r="CM344" s="176"/>
      <c r="CN344" s="176"/>
      <c r="CO344" s="176"/>
      <c r="CP344" s="177"/>
      <c r="CQ344" s="177"/>
      <c r="CR344" s="177"/>
      <c r="CS344" s="177"/>
      <c r="CT344" s="177"/>
      <c r="CU344" s="177"/>
      <c r="CV344" s="177"/>
      <c r="CW344" s="168"/>
      <c r="CX344" s="169"/>
      <c r="CY344" s="169"/>
      <c r="CZ344" s="169"/>
      <c r="DA344" s="169"/>
      <c r="DB344" s="169"/>
      <c r="DC344" s="169"/>
      <c r="DD344" s="173"/>
      <c r="DE344" s="173"/>
      <c r="DF344" s="173"/>
      <c r="DG344" s="173"/>
      <c r="DH344" s="173"/>
      <c r="DI344" s="173"/>
      <c r="DJ344" s="173"/>
      <c r="DK344" s="80" t="s">
        <v>415</v>
      </c>
      <c r="DL344" s="129">
        <v>1000</v>
      </c>
      <c r="DM344" s="129">
        <v>1000</v>
      </c>
      <c r="DN344" s="129">
        <v>1000</v>
      </c>
      <c r="DO344" s="129">
        <v>1000</v>
      </c>
      <c r="DP344" s="129">
        <v>1000</v>
      </c>
      <c r="DQ344" s="129">
        <v>1000</v>
      </c>
      <c r="DR344" s="129">
        <v>1000</v>
      </c>
      <c r="DS344" s="219"/>
      <c r="DT344" s="361"/>
      <c r="DU344" s="361"/>
      <c r="DV344" s="361"/>
      <c r="DW344" s="361"/>
      <c r="DX344" s="361"/>
      <c r="DY344" s="361"/>
      <c r="DZ344" s="361"/>
      <c r="EA344" s="361"/>
      <c r="EB344" s="361"/>
      <c r="EC344" s="361"/>
      <c r="ED344" s="361"/>
      <c r="EE344" s="361"/>
      <c r="EF344" s="361"/>
      <c r="EG344" s="361"/>
      <c r="EH344" s="361"/>
      <c r="EI344" s="361"/>
      <c r="EJ344" s="361"/>
      <c r="EK344" s="361"/>
      <c r="EL344" s="361"/>
      <c r="EM344" s="361"/>
      <c r="EN344" s="361"/>
      <c r="EO344" s="361"/>
      <c r="EP344" s="361"/>
      <c r="EQ344" s="361"/>
    </row>
    <row r="345" spans="1:147" x14ac:dyDescent="0.35">
      <c r="A345" s="224" t="s">
        <v>1491</v>
      </c>
      <c r="B345" s="224" t="s">
        <v>740</v>
      </c>
      <c r="C345" s="224" t="s">
        <v>817</v>
      </c>
      <c r="D345" s="224" t="s">
        <v>1469</v>
      </c>
      <c r="E345" s="224" t="s">
        <v>1470</v>
      </c>
      <c r="F345" s="224" t="s">
        <v>475</v>
      </c>
      <c r="G345" s="230" t="s">
        <v>1492</v>
      </c>
      <c r="H345" s="225"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7">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93"/>
        <v>0</v>
      </c>
      <c r="BV345" s="27"/>
      <c r="BW345" s="27"/>
      <c r="BX345" s="27"/>
      <c r="BY345" s="27"/>
      <c r="BZ345" s="27"/>
      <c r="CA345" s="27"/>
      <c r="CB345" s="186">
        <v>2000</v>
      </c>
      <c r="CC345" s="186">
        <v>2000</v>
      </c>
      <c r="CD345" s="186">
        <v>2000</v>
      </c>
      <c r="CE345" s="186">
        <v>2000</v>
      </c>
      <c r="CF345" s="186">
        <v>2000</v>
      </c>
      <c r="CG345" s="186">
        <v>2000</v>
      </c>
      <c r="CH345" s="186">
        <v>2000</v>
      </c>
      <c r="CI345" s="174"/>
      <c r="CJ345" s="174"/>
      <c r="CK345" s="174"/>
      <c r="CL345" s="174"/>
      <c r="CM345" s="174"/>
      <c r="CN345" s="174"/>
      <c r="CO345" s="174"/>
      <c r="CP345" s="175"/>
      <c r="CQ345" s="175"/>
      <c r="CR345" s="175"/>
      <c r="CS345" s="175"/>
      <c r="CT345" s="175"/>
      <c r="CU345" s="175"/>
      <c r="CV345" s="175"/>
      <c r="CW345" s="166"/>
      <c r="CX345" s="167"/>
      <c r="CY345" s="167"/>
      <c r="CZ345" s="167"/>
      <c r="DA345" s="167"/>
      <c r="DB345" s="167"/>
      <c r="DC345" s="167"/>
      <c r="DD345" s="172"/>
      <c r="DE345" s="172"/>
      <c r="DF345" s="172"/>
      <c r="DG345" s="172"/>
      <c r="DH345" s="172"/>
      <c r="DI345" s="172"/>
      <c r="DJ345" s="172"/>
      <c r="DK345" s="79" t="s">
        <v>415</v>
      </c>
      <c r="DL345" s="128">
        <v>2000</v>
      </c>
      <c r="DM345" s="128">
        <v>2000</v>
      </c>
      <c r="DN345" s="128">
        <v>2000</v>
      </c>
      <c r="DO345" s="128">
        <v>2000</v>
      </c>
      <c r="DP345" s="128">
        <v>2000</v>
      </c>
      <c r="DQ345" s="128">
        <v>2000</v>
      </c>
      <c r="DR345" s="128">
        <v>2000</v>
      </c>
      <c r="DS345" s="219"/>
      <c r="DT345" s="361"/>
      <c r="DU345" s="361"/>
      <c r="DV345" s="361"/>
      <c r="DW345" s="361"/>
      <c r="DX345" s="361"/>
      <c r="DY345" s="361"/>
      <c r="DZ345" s="361"/>
      <c r="EA345" s="361"/>
      <c r="EB345" s="361"/>
      <c r="EC345" s="361"/>
      <c r="ED345" s="361"/>
      <c r="EE345" s="361"/>
      <c r="EF345" s="361"/>
      <c r="EG345" s="361"/>
      <c r="EH345" s="361"/>
      <c r="EI345" s="361"/>
      <c r="EJ345" s="361"/>
      <c r="EK345" s="361"/>
      <c r="EL345" s="361"/>
      <c r="EM345" s="361"/>
      <c r="EN345" s="361"/>
      <c r="EO345" s="361"/>
      <c r="EP345" s="361"/>
      <c r="EQ345" s="361"/>
    </row>
    <row r="346" spans="1:147" x14ac:dyDescent="0.35">
      <c r="A346" s="226" t="s">
        <v>1493</v>
      </c>
      <c r="B346" s="226" t="s">
        <v>740</v>
      </c>
      <c r="C346" s="226" t="s">
        <v>817</v>
      </c>
      <c r="D346" s="226" t="s">
        <v>1469</v>
      </c>
      <c r="E346" s="226" t="s">
        <v>1470</v>
      </c>
      <c r="F346" s="226" t="s">
        <v>476</v>
      </c>
      <c r="G346" s="230" t="s">
        <v>1494</v>
      </c>
      <c r="H346" s="227"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7">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93"/>
        <v>0</v>
      </c>
      <c r="BV346" s="28"/>
      <c r="BW346" s="28"/>
      <c r="BX346" s="28"/>
      <c r="BY346" s="28"/>
      <c r="BZ346" s="28"/>
      <c r="CA346" s="28"/>
      <c r="CB346" s="186">
        <v>500</v>
      </c>
      <c r="CC346" s="186">
        <v>500</v>
      </c>
      <c r="CD346" s="186">
        <v>500</v>
      </c>
      <c r="CE346" s="186">
        <v>500</v>
      </c>
      <c r="CF346" s="186">
        <v>500</v>
      </c>
      <c r="CG346" s="186">
        <v>500</v>
      </c>
      <c r="CH346" s="186">
        <v>500</v>
      </c>
      <c r="CI346" s="176"/>
      <c r="CJ346" s="176"/>
      <c r="CK346" s="176"/>
      <c r="CL346" s="176"/>
      <c r="CM346" s="176"/>
      <c r="CN346" s="176"/>
      <c r="CO346" s="176"/>
      <c r="CP346" s="177"/>
      <c r="CQ346" s="177"/>
      <c r="CR346" s="177"/>
      <c r="CS346" s="177"/>
      <c r="CT346" s="177"/>
      <c r="CU346" s="177"/>
      <c r="CV346" s="177"/>
      <c r="CW346" s="168"/>
      <c r="CX346" s="169"/>
      <c r="CY346" s="169"/>
      <c r="CZ346" s="169"/>
      <c r="DA346" s="169"/>
      <c r="DB346" s="169"/>
      <c r="DC346" s="169"/>
      <c r="DD346" s="173"/>
      <c r="DE346" s="173"/>
      <c r="DF346" s="173"/>
      <c r="DG346" s="173"/>
      <c r="DH346" s="173"/>
      <c r="DI346" s="173"/>
      <c r="DJ346" s="173"/>
      <c r="DK346" s="80" t="s">
        <v>415</v>
      </c>
      <c r="DL346" s="129">
        <v>2000</v>
      </c>
      <c r="DM346" s="129">
        <v>2000</v>
      </c>
      <c r="DN346" s="129">
        <v>2000</v>
      </c>
      <c r="DO346" s="129">
        <v>2000</v>
      </c>
      <c r="DP346" s="129">
        <v>2000</v>
      </c>
      <c r="DQ346" s="129">
        <v>2000</v>
      </c>
      <c r="DR346" s="129">
        <v>2000</v>
      </c>
      <c r="DS346" s="219"/>
      <c r="DT346" s="361"/>
      <c r="DU346" s="361"/>
      <c r="DV346" s="361"/>
      <c r="DW346" s="361"/>
      <c r="DX346" s="361"/>
      <c r="DY346" s="361"/>
      <c r="DZ346" s="361"/>
      <c r="EA346" s="361"/>
      <c r="EB346" s="361"/>
      <c r="EC346" s="361"/>
      <c r="ED346" s="361"/>
      <c r="EE346" s="361"/>
      <c r="EF346" s="361"/>
      <c r="EG346" s="361"/>
      <c r="EH346" s="361"/>
      <c r="EI346" s="361"/>
      <c r="EJ346" s="361"/>
      <c r="EK346" s="361"/>
      <c r="EL346" s="361"/>
      <c r="EM346" s="361"/>
      <c r="EN346" s="361"/>
      <c r="EO346" s="361"/>
      <c r="EP346" s="361"/>
      <c r="EQ346" s="361"/>
    </row>
    <row r="347" spans="1:147" x14ac:dyDescent="0.35">
      <c r="A347" s="224" t="s">
        <v>1495</v>
      </c>
      <c r="B347" s="224" t="s">
        <v>740</v>
      </c>
      <c r="C347" s="224" t="s">
        <v>817</v>
      </c>
      <c r="D347" s="224" t="s">
        <v>1496</v>
      </c>
      <c r="E347" s="224" t="s">
        <v>1497</v>
      </c>
      <c r="F347" s="224" t="s">
        <v>477</v>
      </c>
      <c r="G347" s="230"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7">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4">IF(BL347=1,BN347,0)</f>
        <v>0</v>
      </c>
      <c r="BV347" s="27"/>
      <c r="BW347" s="27"/>
      <c r="BX347" s="27"/>
      <c r="BY347" s="27"/>
      <c r="BZ347" s="27"/>
      <c r="CA347" s="27"/>
      <c r="CB347" s="245">
        <v>0</v>
      </c>
      <c r="CC347" s="245">
        <v>0</v>
      </c>
      <c r="CD347" s="245">
        <v>0</v>
      </c>
      <c r="CE347" s="245">
        <v>0</v>
      </c>
      <c r="CF347" s="245">
        <v>0</v>
      </c>
      <c r="CG347" s="245">
        <v>0</v>
      </c>
      <c r="CH347" s="245">
        <v>0</v>
      </c>
      <c r="CI347" s="174"/>
      <c r="CJ347" s="174"/>
      <c r="CK347" s="174"/>
      <c r="CL347" s="174"/>
      <c r="CM347" s="174"/>
      <c r="CN347" s="174"/>
      <c r="CO347" s="174"/>
      <c r="CP347" s="175"/>
      <c r="CQ347" s="175"/>
      <c r="CR347" s="175"/>
      <c r="CS347" s="175"/>
      <c r="CT347" s="175"/>
      <c r="CU347" s="175"/>
      <c r="CV347" s="175"/>
      <c r="CW347" s="166"/>
      <c r="CX347" s="167"/>
      <c r="CY347" s="167"/>
      <c r="CZ347" s="167"/>
      <c r="DA347" s="167"/>
      <c r="DB347" s="167"/>
      <c r="DC347" s="167"/>
      <c r="DD347" s="172"/>
      <c r="DE347" s="172"/>
      <c r="DF347" s="172"/>
      <c r="DG347" s="172"/>
      <c r="DH347" s="172"/>
      <c r="DI347" s="172"/>
      <c r="DJ347" s="172"/>
      <c r="DK347" s="79" t="s">
        <v>415</v>
      </c>
      <c r="DL347" s="128">
        <v>200</v>
      </c>
      <c r="DM347" s="128">
        <v>200</v>
      </c>
      <c r="DN347" s="128">
        <v>200</v>
      </c>
      <c r="DO347" s="128">
        <v>200</v>
      </c>
      <c r="DP347" s="128">
        <v>200</v>
      </c>
      <c r="DQ347" s="128">
        <v>200</v>
      </c>
      <c r="DR347" s="128">
        <v>200</v>
      </c>
      <c r="DS347" s="219"/>
      <c r="DT347" s="361"/>
      <c r="DU347" s="361"/>
      <c r="DV347" s="361"/>
      <c r="DW347" s="361"/>
      <c r="DX347" s="361"/>
      <c r="DY347" s="361"/>
      <c r="DZ347" s="361"/>
      <c r="EA347" s="361"/>
      <c r="EB347" s="361"/>
      <c r="EC347" s="361"/>
      <c r="ED347" s="361"/>
      <c r="EE347" s="361"/>
      <c r="EF347" s="361"/>
      <c r="EG347" s="361"/>
      <c r="EH347" s="361"/>
      <c r="EI347" s="361"/>
      <c r="EJ347" s="361"/>
      <c r="EK347" s="361"/>
      <c r="EL347" s="361"/>
      <c r="EM347" s="361"/>
      <c r="EN347" s="361"/>
      <c r="EO347" s="361"/>
      <c r="EP347" s="361"/>
      <c r="EQ347" s="361"/>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7">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7">
        <v>2.5</v>
      </c>
      <c r="BO348" s="94"/>
      <c r="BP348" s="94"/>
      <c r="BQ348" s="94"/>
      <c r="BR348" s="94">
        <v>2.5</v>
      </c>
      <c r="BS348" s="94"/>
      <c r="BT348" s="94"/>
      <c r="BU348" s="28">
        <f t="shared" si="293"/>
        <v>2.5</v>
      </c>
      <c r="BV348" s="28"/>
      <c r="BW348" s="28"/>
      <c r="BX348" s="28"/>
      <c r="BY348" s="28"/>
      <c r="BZ348" s="28"/>
      <c r="CA348" s="28"/>
      <c r="CB348" s="186">
        <v>2.5</v>
      </c>
      <c r="CC348" s="99">
        <v>50</v>
      </c>
      <c r="CD348" s="99">
        <v>500</v>
      </c>
      <c r="CE348" s="99">
        <v>500</v>
      </c>
      <c r="CF348" s="99">
        <v>500</v>
      </c>
      <c r="CG348" s="99">
        <v>500</v>
      </c>
      <c r="CH348" s="99">
        <v>500</v>
      </c>
      <c r="CI348" s="176"/>
      <c r="CJ348" s="176"/>
      <c r="CK348" s="176"/>
      <c r="CL348" s="176"/>
      <c r="CM348" s="176"/>
      <c r="CN348" s="176"/>
      <c r="CO348" s="176"/>
      <c r="CP348" s="177"/>
      <c r="CQ348" s="177"/>
      <c r="CR348" s="177"/>
      <c r="CS348" s="177"/>
      <c r="CT348" s="177"/>
      <c r="CU348" s="177"/>
      <c r="CV348" s="177"/>
      <c r="CW348" s="168"/>
      <c r="CX348" s="169"/>
      <c r="CY348" s="169"/>
      <c r="CZ348" s="169"/>
      <c r="DA348" s="169"/>
      <c r="DB348" s="169"/>
      <c r="DC348" s="169"/>
      <c r="DD348" s="173"/>
      <c r="DE348" s="173"/>
      <c r="DF348" s="173"/>
      <c r="DG348" s="173"/>
      <c r="DH348" s="173"/>
      <c r="DI348" s="173"/>
      <c r="DJ348" s="173"/>
      <c r="DK348" s="80" t="s">
        <v>415</v>
      </c>
      <c r="DL348" s="129">
        <v>500</v>
      </c>
      <c r="DM348" s="129">
        <v>500</v>
      </c>
      <c r="DN348" s="129">
        <v>500</v>
      </c>
      <c r="DO348" s="129">
        <v>500</v>
      </c>
      <c r="DP348" s="129">
        <v>500</v>
      </c>
      <c r="DQ348" s="129">
        <v>500</v>
      </c>
      <c r="DR348" s="129">
        <v>500</v>
      </c>
      <c r="DS348" s="219"/>
      <c r="DT348" s="361"/>
      <c r="DU348" s="361"/>
      <c r="DV348" s="361"/>
      <c r="DW348" s="361"/>
      <c r="DX348" s="361"/>
      <c r="DY348" s="361"/>
      <c r="DZ348" s="361"/>
      <c r="EA348" s="361"/>
      <c r="EB348" s="361"/>
      <c r="EC348" s="361"/>
      <c r="ED348" s="361"/>
      <c r="EE348" s="361"/>
      <c r="EF348" s="361"/>
      <c r="EG348" s="361"/>
      <c r="EH348" s="361"/>
      <c r="EI348" s="361"/>
      <c r="EJ348" s="361"/>
      <c r="EK348" s="361"/>
      <c r="EL348" s="361"/>
      <c r="EM348" s="361"/>
      <c r="EN348" s="361"/>
      <c r="EO348" s="361"/>
      <c r="EP348" s="361"/>
      <c r="EQ348" s="361"/>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7">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93"/>
        <v>0</v>
      </c>
      <c r="BV349" s="27"/>
      <c r="BW349" s="27"/>
      <c r="BX349" s="27"/>
      <c r="BY349" s="27"/>
      <c r="BZ349" s="27"/>
      <c r="CA349" s="27"/>
      <c r="CB349" s="97">
        <v>0</v>
      </c>
      <c r="CC349" s="97">
        <v>50</v>
      </c>
      <c r="CD349" s="97">
        <v>500</v>
      </c>
      <c r="CE349" s="97">
        <v>500</v>
      </c>
      <c r="CF349" s="97">
        <v>500</v>
      </c>
      <c r="CG349" s="97">
        <v>500</v>
      </c>
      <c r="CH349" s="97">
        <v>500</v>
      </c>
      <c r="CI349" s="174"/>
      <c r="CJ349" s="174"/>
      <c r="CK349" s="174"/>
      <c r="CL349" s="174"/>
      <c r="CM349" s="174"/>
      <c r="CN349" s="174"/>
      <c r="CO349" s="174"/>
      <c r="CP349" s="175"/>
      <c r="CQ349" s="175"/>
      <c r="CR349" s="175"/>
      <c r="CS349" s="175"/>
      <c r="CT349" s="175"/>
      <c r="CU349" s="175"/>
      <c r="CV349" s="175"/>
      <c r="CW349" s="166"/>
      <c r="CX349" s="167"/>
      <c r="CY349" s="167"/>
      <c r="CZ349" s="167"/>
      <c r="DA349" s="167"/>
      <c r="DB349" s="167"/>
      <c r="DC349" s="167"/>
      <c r="DD349" s="172"/>
      <c r="DE349" s="172"/>
      <c r="DF349" s="172"/>
      <c r="DG349" s="172"/>
      <c r="DH349" s="172"/>
      <c r="DI349" s="172"/>
      <c r="DJ349" s="172"/>
      <c r="DK349" s="79" t="s">
        <v>415</v>
      </c>
      <c r="DL349" s="128">
        <v>500</v>
      </c>
      <c r="DM349" s="128">
        <v>500</v>
      </c>
      <c r="DN349" s="128">
        <v>500</v>
      </c>
      <c r="DO349" s="128">
        <v>500</v>
      </c>
      <c r="DP349" s="128">
        <v>500</v>
      </c>
      <c r="DQ349" s="128">
        <v>500</v>
      </c>
      <c r="DR349" s="128">
        <v>500</v>
      </c>
      <c r="DS349" s="219"/>
      <c r="DT349" s="361"/>
      <c r="DU349" s="361"/>
      <c r="DV349" s="361"/>
      <c r="DW349" s="361"/>
      <c r="DX349" s="361"/>
      <c r="DY349" s="361"/>
      <c r="DZ349" s="361"/>
      <c r="EA349" s="361"/>
      <c r="EB349" s="361"/>
      <c r="EC349" s="361"/>
      <c r="ED349" s="361"/>
      <c r="EE349" s="361"/>
      <c r="EF349" s="361"/>
      <c r="EG349" s="361"/>
      <c r="EH349" s="361"/>
      <c r="EI349" s="361"/>
      <c r="EJ349" s="361"/>
      <c r="EK349" s="361"/>
      <c r="EL349" s="361"/>
      <c r="EM349" s="361"/>
      <c r="EN349" s="361"/>
      <c r="EO349" s="361"/>
      <c r="EP349" s="361"/>
      <c r="EQ349" s="361"/>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7">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7">
        <v>5</v>
      </c>
      <c r="BO350" s="94"/>
      <c r="BP350" s="94"/>
      <c r="BQ350" s="94"/>
      <c r="BR350" s="94">
        <v>5</v>
      </c>
      <c r="BS350" s="94"/>
      <c r="BT350" s="94"/>
      <c r="BU350" s="28">
        <f t="shared" si="293"/>
        <v>5</v>
      </c>
      <c r="BV350" s="28"/>
      <c r="BW350" s="28"/>
      <c r="BX350" s="28"/>
      <c r="BY350" s="28"/>
      <c r="BZ350" s="28"/>
      <c r="CA350" s="28"/>
      <c r="CB350" s="186">
        <v>5</v>
      </c>
      <c r="CC350" s="99">
        <v>50</v>
      </c>
      <c r="CD350" s="99">
        <v>1000</v>
      </c>
      <c r="CE350" s="99">
        <v>1000</v>
      </c>
      <c r="CF350" s="99">
        <v>1000</v>
      </c>
      <c r="CG350" s="99">
        <v>1000</v>
      </c>
      <c r="CH350" s="99">
        <v>1000</v>
      </c>
      <c r="CI350" s="176"/>
      <c r="CJ350" s="176"/>
      <c r="CK350" s="176"/>
      <c r="CL350" s="176"/>
      <c r="CM350" s="176"/>
      <c r="CN350" s="176"/>
      <c r="CO350" s="176"/>
      <c r="CP350" s="177"/>
      <c r="CQ350" s="177"/>
      <c r="CR350" s="177"/>
      <c r="CS350" s="177"/>
      <c r="CT350" s="177"/>
      <c r="CU350" s="177"/>
      <c r="CV350" s="177"/>
      <c r="CW350" s="168"/>
      <c r="CX350" s="169"/>
      <c r="CY350" s="169"/>
      <c r="CZ350" s="169"/>
      <c r="DA350" s="169"/>
      <c r="DB350" s="169"/>
      <c r="DC350" s="169"/>
      <c r="DD350" s="173"/>
      <c r="DE350" s="173"/>
      <c r="DF350" s="173"/>
      <c r="DG350" s="173"/>
      <c r="DH350" s="173"/>
      <c r="DI350" s="173"/>
      <c r="DJ350" s="173"/>
      <c r="DK350" s="80" t="s">
        <v>415</v>
      </c>
      <c r="DL350" s="129">
        <v>500</v>
      </c>
      <c r="DM350" s="129">
        <v>500</v>
      </c>
      <c r="DN350" s="129">
        <v>500</v>
      </c>
      <c r="DO350" s="129">
        <v>500</v>
      </c>
      <c r="DP350" s="129">
        <v>500</v>
      </c>
      <c r="DQ350" s="129">
        <v>500</v>
      </c>
      <c r="DR350" s="129">
        <v>500</v>
      </c>
      <c r="DS350" s="219"/>
      <c r="DT350" s="361"/>
      <c r="DU350" s="361"/>
      <c r="DV350" s="361"/>
      <c r="DW350" s="361"/>
      <c r="DX350" s="361"/>
      <c r="DY350" s="361"/>
      <c r="DZ350" s="361"/>
      <c r="EA350" s="361"/>
      <c r="EB350" s="361"/>
      <c r="EC350" s="361"/>
      <c r="ED350" s="361"/>
      <c r="EE350" s="361"/>
      <c r="EF350" s="361"/>
      <c r="EG350" s="361"/>
      <c r="EH350" s="361"/>
      <c r="EI350" s="361"/>
      <c r="EJ350" s="361"/>
      <c r="EK350" s="361"/>
      <c r="EL350" s="361"/>
      <c r="EM350" s="361"/>
      <c r="EN350" s="361"/>
      <c r="EO350" s="361"/>
      <c r="EP350" s="361"/>
      <c r="EQ350" s="361"/>
    </row>
    <row r="351" spans="1:147" x14ac:dyDescent="0.35">
      <c r="A351" s="224" t="s">
        <v>1506</v>
      </c>
      <c r="B351" s="224" t="s">
        <v>740</v>
      </c>
      <c r="C351" s="224" t="s">
        <v>817</v>
      </c>
      <c r="D351" s="224" t="s">
        <v>1496</v>
      </c>
      <c r="E351" s="224" t="s">
        <v>1497</v>
      </c>
      <c r="F351" s="224" t="s">
        <v>479</v>
      </c>
      <c r="G351" s="230" t="s">
        <v>1507</v>
      </c>
      <c r="H351" s="225"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7">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93"/>
        <v>0</v>
      </c>
      <c r="BV351" s="27"/>
      <c r="BW351" s="27"/>
      <c r="BX351" s="27"/>
      <c r="BY351" s="27"/>
      <c r="BZ351" s="27"/>
      <c r="CA351" s="27"/>
      <c r="CB351" s="245">
        <v>0</v>
      </c>
      <c r="CC351" s="245">
        <v>0</v>
      </c>
      <c r="CD351" s="245">
        <v>0</v>
      </c>
      <c r="CE351" s="245">
        <v>0</v>
      </c>
      <c r="CF351" s="245">
        <v>0</v>
      </c>
      <c r="CG351" s="245">
        <v>0</v>
      </c>
      <c r="CH351" s="245">
        <v>0</v>
      </c>
      <c r="CI351" s="174"/>
      <c r="CJ351" s="174"/>
      <c r="CK351" s="174"/>
      <c r="CL351" s="174"/>
      <c r="CM351" s="174"/>
      <c r="CN351" s="174"/>
      <c r="CO351" s="174"/>
      <c r="CP351" s="175"/>
      <c r="CQ351" s="175"/>
      <c r="CR351" s="175"/>
      <c r="CS351" s="175"/>
      <c r="CT351" s="175"/>
      <c r="CU351" s="175"/>
      <c r="CV351" s="175"/>
      <c r="CW351" s="166"/>
      <c r="CX351" s="167"/>
      <c r="CY351" s="167"/>
      <c r="CZ351" s="167"/>
      <c r="DA351" s="167"/>
      <c r="DB351" s="167"/>
      <c r="DC351" s="167"/>
      <c r="DD351" s="172"/>
      <c r="DE351" s="172"/>
      <c r="DF351" s="172"/>
      <c r="DG351" s="172"/>
      <c r="DH351" s="172"/>
      <c r="DI351" s="172"/>
      <c r="DJ351" s="172"/>
      <c r="DK351" s="79" t="s">
        <v>415</v>
      </c>
      <c r="DL351" s="128">
        <v>200</v>
      </c>
      <c r="DM351" s="128">
        <v>200</v>
      </c>
      <c r="DN351" s="128">
        <v>200</v>
      </c>
      <c r="DO351" s="128">
        <v>200</v>
      </c>
      <c r="DP351" s="128">
        <v>200</v>
      </c>
      <c r="DQ351" s="128">
        <v>200</v>
      </c>
      <c r="DR351" s="128">
        <v>200</v>
      </c>
      <c r="DS351" s="219"/>
      <c r="DT351" s="361"/>
      <c r="DU351" s="361"/>
      <c r="DV351" s="361"/>
      <c r="DW351" s="361"/>
      <c r="DX351" s="361"/>
      <c r="DY351" s="361"/>
      <c r="DZ351" s="361"/>
      <c r="EA351" s="361"/>
      <c r="EB351" s="361"/>
      <c r="EC351" s="361"/>
      <c r="ED351" s="361"/>
      <c r="EE351" s="361"/>
      <c r="EF351" s="361"/>
      <c r="EG351" s="361"/>
      <c r="EH351" s="361"/>
      <c r="EI351" s="361"/>
      <c r="EJ351" s="361"/>
      <c r="EK351" s="361"/>
      <c r="EL351" s="361"/>
      <c r="EM351" s="361"/>
      <c r="EN351" s="361"/>
      <c r="EO351" s="361"/>
      <c r="EP351" s="361"/>
      <c r="EQ351" s="361"/>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7">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93"/>
        <v>0</v>
      </c>
      <c r="BV352" s="28"/>
      <c r="BW352" s="28"/>
      <c r="BX352" s="28"/>
      <c r="BY352" s="28"/>
      <c r="BZ352" s="28"/>
      <c r="CA352" s="28"/>
      <c r="CB352" s="99">
        <v>0</v>
      </c>
      <c r="CC352" s="99">
        <v>50</v>
      </c>
      <c r="CD352" s="99">
        <v>1000</v>
      </c>
      <c r="CE352" s="99">
        <v>1000</v>
      </c>
      <c r="CF352" s="99">
        <v>1000</v>
      </c>
      <c r="CG352" s="99">
        <v>1000</v>
      </c>
      <c r="CH352" s="99">
        <v>1000</v>
      </c>
      <c r="CI352" s="176"/>
      <c r="CJ352" s="176"/>
      <c r="CK352" s="176"/>
      <c r="CL352" s="176"/>
      <c r="CM352" s="176"/>
      <c r="CN352" s="176"/>
      <c r="CO352" s="176"/>
      <c r="CP352" s="177"/>
      <c r="CQ352" s="177"/>
      <c r="CR352" s="177"/>
      <c r="CS352" s="177"/>
      <c r="CT352" s="177"/>
      <c r="CU352" s="177"/>
      <c r="CV352" s="177"/>
      <c r="CW352" s="168"/>
      <c r="CX352" s="169"/>
      <c r="CY352" s="169"/>
      <c r="CZ352" s="169"/>
      <c r="DA352" s="169"/>
      <c r="DB352" s="169"/>
      <c r="DC352" s="169"/>
      <c r="DD352" s="173"/>
      <c r="DE352" s="173"/>
      <c r="DF352" s="173"/>
      <c r="DG352" s="173"/>
      <c r="DH352" s="173"/>
      <c r="DI352" s="173"/>
      <c r="DJ352" s="173"/>
      <c r="DK352" s="80" t="s">
        <v>415</v>
      </c>
      <c r="DL352" s="129">
        <v>500</v>
      </c>
      <c r="DM352" s="129">
        <v>500</v>
      </c>
      <c r="DN352" s="129">
        <v>500</v>
      </c>
      <c r="DO352" s="129">
        <v>500</v>
      </c>
      <c r="DP352" s="129">
        <v>500</v>
      </c>
      <c r="DQ352" s="129">
        <v>500</v>
      </c>
      <c r="DR352" s="129">
        <v>500</v>
      </c>
      <c r="DS352" s="219"/>
      <c r="DT352" s="361"/>
      <c r="DU352" s="361"/>
      <c r="DV352" s="361"/>
      <c r="DW352" s="361"/>
      <c r="DX352" s="361"/>
      <c r="DY352" s="361"/>
      <c r="DZ352" s="361"/>
      <c r="EA352" s="361"/>
      <c r="EB352" s="361"/>
      <c r="EC352" s="361"/>
      <c r="ED352" s="361"/>
      <c r="EE352" s="361"/>
      <c r="EF352" s="361"/>
      <c r="EG352" s="361"/>
      <c r="EH352" s="361"/>
      <c r="EI352" s="361"/>
      <c r="EJ352" s="361"/>
      <c r="EK352" s="361"/>
      <c r="EL352" s="361"/>
      <c r="EM352" s="361"/>
      <c r="EN352" s="361"/>
      <c r="EO352" s="361"/>
      <c r="EP352" s="361"/>
      <c r="EQ352" s="361"/>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7">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93"/>
        <v>0</v>
      </c>
      <c r="BV353" s="27"/>
      <c r="BW353" s="27"/>
      <c r="BX353" s="27"/>
      <c r="BY353" s="27"/>
      <c r="BZ353" s="27"/>
      <c r="CA353" s="27"/>
      <c r="CB353" s="97"/>
      <c r="CC353" s="97">
        <v>50</v>
      </c>
      <c r="CD353" s="97">
        <v>1000</v>
      </c>
      <c r="CE353" s="97">
        <v>1000</v>
      </c>
      <c r="CF353" s="97">
        <v>1000</v>
      </c>
      <c r="CG353" s="97">
        <v>1000</v>
      </c>
      <c r="CH353" s="97">
        <v>1000</v>
      </c>
      <c r="CI353" s="174"/>
      <c r="CJ353" s="174"/>
      <c r="CK353" s="174"/>
      <c r="CL353" s="174"/>
      <c r="CM353" s="174"/>
      <c r="CN353" s="174"/>
      <c r="CO353" s="174"/>
      <c r="CP353" s="175"/>
      <c r="CQ353" s="175"/>
      <c r="CR353" s="175"/>
      <c r="CS353" s="175"/>
      <c r="CT353" s="175"/>
      <c r="CU353" s="175"/>
      <c r="CV353" s="175"/>
      <c r="CW353" s="166"/>
      <c r="CX353" s="167"/>
      <c r="CY353" s="167"/>
      <c r="CZ353" s="167"/>
      <c r="DA353" s="167"/>
      <c r="DB353" s="167"/>
      <c r="DC353" s="167"/>
      <c r="DD353" s="172"/>
      <c r="DE353" s="172"/>
      <c r="DF353" s="172"/>
      <c r="DG353" s="172"/>
      <c r="DH353" s="172"/>
      <c r="DI353" s="172"/>
      <c r="DJ353" s="172"/>
      <c r="DK353" s="79" t="s">
        <v>1512</v>
      </c>
      <c r="DL353" s="128"/>
      <c r="DM353" s="128"/>
      <c r="DN353" s="128"/>
      <c r="DO353" s="128"/>
      <c r="DP353" s="128"/>
      <c r="DQ353" s="128"/>
      <c r="DR353" s="128"/>
      <c r="DS353" s="219"/>
      <c r="DT353" s="361"/>
      <c r="DU353" s="361"/>
      <c r="DV353" s="361"/>
      <c r="DW353" s="361"/>
      <c r="DX353" s="361"/>
      <c r="DY353" s="361"/>
      <c r="DZ353" s="361"/>
      <c r="EA353" s="361"/>
      <c r="EB353" s="361"/>
      <c r="EC353" s="361"/>
      <c r="ED353" s="361"/>
      <c r="EE353" s="361"/>
      <c r="EF353" s="361"/>
      <c r="EG353" s="361"/>
      <c r="EH353" s="361"/>
      <c r="EI353" s="361"/>
      <c r="EJ353" s="361"/>
      <c r="EK353" s="361"/>
      <c r="EL353" s="361"/>
      <c r="EM353" s="361"/>
      <c r="EN353" s="361"/>
      <c r="EO353" s="361"/>
      <c r="EP353" s="361"/>
      <c r="EQ353" s="361"/>
    </row>
    <row r="354" spans="1:244" x14ac:dyDescent="0.35">
      <c r="A354" s="226" t="s">
        <v>1513</v>
      </c>
      <c r="B354" s="226" t="s">
        <v>740</v>
      </c>
      <c r="C354" s="226" t="s">
        <v>817</v>
      </c>
      <c r="D354" s="226" t="s">
        <v>1496</v>
      </c>
      <c r="E354" s="226" t="s">
        <v>1497</v>
      </c>
      <c r="F354" s="226" t="s">
        <v>480</v>
      </c>
      <c r="G354" s="230" t="s">
        <v>1514</v>
      </c>
      <c r="H354" s="227"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4">
        <v>57.698690847699652</v>
      </c>
      <c r="Y354" s="364">
        <v>55.225889811369662</v>
      </c>
      <c r="Z354" s="364">
        <v>51.104554750819688</v>
      </c>
      <c r="AA354" s="364">
        <v>46.983219690269713</v>
      </c>
      <c r="AB354" s="364">
        <v>42.861884629719732</v>
      </c>
      <c r="AC354" s="364">
        <v>38.740549569169758</v>
      </c>
      <c r="AD354" s="364">
        <v>34.619214508619791</v>
      </c>
      <c r="AE354" s="187">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93"/>
        <v>0</v>
      </c>
      <c r="BV354" s="28"/>
      <c r="BW354" s="28"/>
      <c r="BX354" s="28"/>
      <c r="BY354" s="28"/>
      <c r="BZ354" s="28"/>
      <c r="CA354" s="28"/>
      <c r="CB354" s="245">
        <v>0</v>
      </c>
      <c r="CC354" s="245">
        <v>0</v>
      </c>
      <c r="CD354" s="245">
        <v>0</v>
      </c>
      <c r="CE354" s="245">
        <v>0</v>
      </c>
      <c r="CF354" s="245">
        <v>0</v>
      </c>
      <c r="CG354" s="245">
        <v>0</v>
      </c>
      <c r="CH354" s="245">
        <v>0</v>
      </c>
      <c r="CI354" s="176"/>
      <c r="CJ354" s="176"/>
      <c r="CK354" s="176"/>
      <c r="CL354" s="176"/>
      <c r="CM354" s="176"/>
      <c r="CN354" s="176"/>
      <c r="CO354" s="176"/>
      <c r="CP354" s="177"/>
      <c r="CQ354" s="177"/>
      <c r="CR354" s="177"/>
      <c r="CS354" s="177"/>
      <c r="CT354" s="177"/>
      <c r="CU354" s="177"/>
      <c r="CV354" s="177"/>
      <c r="CW354" s="168"/>
      <c r="CX354" s="169"/>
      <c r="CY354" s="169"/>
      <c r="CZ354" s="169"/>
      <c r="DA354" s="169"/>
      <c r="DB354" s="169"/>
      <c r="DC354" s="169"/>
      <c r="DD354" s="173"/>
      <c r="DE354" s="173"/>
      <c r="DF354" s="173"/>
      <c r="DG354" s="173"/>
      <c r="DH354" s="173"/>
      <c r="DI354" s="173"/>
      <c r="DJ354" s="173"/>
      <c r="DK354" s="80" t="s">
        <v>415</v>
      </c>
      <c r="DL354" s="129">
        <v>200</v>
      </c>
      <c r="DM354" s="129">
        <v>200</v>
      </c>
      <c r="DN354" s="129">
        <v>200</v>
      </c>
      <c r="DO354" s="129">
        <v>200</v>
      </c>
      <c r="DP354" s="129">
        <v>200</v>
      </c>
      <c r="DQ354" s="129">
        <v>200</v>
      </c>
      <c r="DR354" s="129">
        <v>200</v>
      </c>
      <c r="DS354" s="219"/>
      <c r="DT354" s="361"/>
      <c r="DU354" s="361"/>
      <c r="DV354" s="361"/>
      <c r="DW354" s="361"/>
      <c r="DX354" s="361"/>
      <c r="DY354" s="361"/>
      <c r="DZ354" s="361"/>
      <c r="EA354" s="361"/>
      <c r="EB354" s="361"/>
      <c r="EC354" s="361"/>
      <c r="ED354" s="361"/>
      <c r="EE354" s="361"/>
      <c r="EF354" s="361"/>
      <c r="EG354" s="361"/>
      <c r="EH354" s="361"/>
      <c r="EI354" s="361"/>
      <c r="EJ354" s="361"/>
      <c r="EK354" s="361"/>
      <c r="EL354" s="361"/>
      <c r="EM354" s="361"/>
      <c r="EN354" s="361"/>
      <c r="EO354" s="361"/>
      <c r="EP354" s="361"/>
      <c r="EQ354" s="361"/>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7">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93"/>
        <v>0</v>
      </c>
      <c r="BV355" s="27"/>
      <c r="BW355" s="27"/>
      <c r="BX355" s="27"/>
      <c r="BY355" s="27"/>
      <c r="BZ355" s="27"/>
      <c r="CA355" s="27"/>
      <c r="CB355" s="97"/>
      <c r="CC355" s="97">
        <v>50</v>
      </c>
      <c r="CD355" s="97">
        <v>1000</v>
      </c>
      <c r="CE355" s="97">
        <v>1000</v>
      </c>
      <c r="CF355" s="97">
        <v>1000</v>
      </c>
      <c r="CG355" s="97">
        <v>1000</v>
      </c>
      <c r="CH355" s="97">
        <v>1000</v>
      </c>
      <c r="CI355" s="174"/>
      <c r="CJ355" s="174"/>
      <c r="CK355" s="174"/>
      <c r="CL355" s="174"/>
      <c r="CM355" s="174"/>
      <c r="CN355" s="174"/>
      <c r="CO355" s="174"/>
      <c r="CP355" s="175"/>
      <c r="CQ355" s="175"/>
      <c r="CR355" s="175"/>
      <c r="CS355" s="175"/>
      <c r="CT355" s="175"/>
      <c r="CU355" s="175"/>
      <c r="CV355" s="175"/>
      <c r="CW355" s="166"/>
      <c r="CX355" s="167"/>
      <c r="CY355" s="167"/>
      <c r="CZ355" s="167"/>
      <c r="DA355" s="167"/>
      <c r="DB355" s="167"/>
      <c r="DC355" s="167"/>
      <c r="DD355" s="172"/>
      <c r="DE355" s="172"/>
      <c r="DF355" s="172"/>
      <c r="DG355" s="172"/>
      <c r="DH355" s="172"/>
      <c r="DI355" s="172"/>
      <c r="DJ355" s="172"/>
      <c r="DK355" s="79" t="s">
        <v>1512</v>
      </c>
      <c r="DL355" s="128"/>
      <c r="DM355" s="128"/>
      <c r="DN355" s="128"/>
      <c r="DO355" s="128"/>
      <c r="DP355" s="128"/>
      <c r="DQ355" s="128"/>
      <c r="DR355" s="128"/>
      <c r="DS355" s="219"/>
      <c r="DT355" s="361"/>
      <c r="DU355" s="361"/>
      <c r="DV355" s="361"/>
      <c r="DW355" s="361"/>
      <c r="DX355" s="361"/>
      <c r="DY355" s="361"/>
      <c r="DZ355" s="361"/>
      <c r="EA355" s="361"/>
      <c r="EB355" s="361"/>
      <c r="EC355" s="361"/>
      <c r="ED355" s="361"/>
      <c r="EE355" s="361"/>
      <c r="EF355" s="361"/>
      <c r="EG355" s="361"/>
      <c r="EH355" s="361"/>
      <c r="EI355" s="361"/>
      <c r="EJ355" s="361"/>
      <c r="EK355" s="361"/>
      <c r="EL355" s="361"/>
      <c r="EM355" s="361"/>
      <c r="EN355" s="361"/>
      <c r="EO355" s="361"/>
      <c r="EP355" s="361"/>
      <c r="EQ355" s="361"/>
    </row>
    <row r="356" spans="1:244" x14ac:dyDescent="0.35">
      <c r="A356" s="226" t="s">
        <v>1517</v>
      </c>
      <c r="B356" s="226" t="s">
        <v>740</v>
      </c>
      <c r="C356" s="226" t="s">
        <v>817</v>
      </c>
      <c r="D356" s="226" t="s">
        <v>1496</v>
      </c>
      <c r="E356" s="226" t="s">
        <v>1497</v>
      </c>
      <c r="F356" s="226" t="s">
        <v>481</v>
      </c>
      <c r="G356" s="230" t="s">
        <v>1518</v>
      </c>
      <c r="H356" s="227"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7">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93"/>
        <v>0</v>
      </c>
      <c r="BV356" s="28"/>
      <c r="BW356" s="28"/>
      <c r="BX356" s="28"/>
      <c r="BY356" s="28"/>
      <c r="BZ356" s="28"/>
      <c r="CA356" s="28"/>
      <c r="CB356" s="245">
        <v>100</v>
      </c>
      <c r="CC356" s="245">
        <v>0</v>
      </c>
      <c r="CD356" s="245">
        <v>0</v>
      </c>
      <c r="CE356" s="245">
        <v>0</v>
      </c>
      <c r="CF356" s="245">
        <v>0</v>
      </c>
      <c r="CG356" s="245">
        <v>0</v>
      </c>
      <c r="CH356" s="245">
        <v>0</v>
      </c>
      <c r="CI356" s="176"/>
      <c r="CJ356" s="176"/>
      <c r="CK356" s="176"/>
      <c r="CL356" s="176"/>
      <c r="CM356" s="176"/>
      <c r="CN356" s="176"/>
      <c r="CO356" s="176"/>
      <c r="CP356" s="177"/>
      <c r="CQ356" s="177"/>
      <c r="CR356" s="177"/>
      <c r="CS356" s="177"/>
      <c r="CT356" s="177"/>
      <c r="CU356" s="177"/>
      <c r="CV356" s="177"/>
      <c r="CW356" s="168"/>
      <c r="CX356" s="169"/>
      <c r="CY356" s="169"/>
      <c r="CZ356" s="169"/>
      <c r="DA356" s="169"/>
      <c r="DB356" s="169"/>
      <c r="DC356" s="169"/>
      <c r="DD356" s="173"/>
      <c r="DE356" s="173"/>
      <c r="DF356" s="173"/>
      <c r="DG356" s="173"/>
      <c r="DH356" s="173"/>
      <c r="DI356" s="173"/>
      <c r="DJ356" s="173"/>
      <c r="DK356" s="80" t="s">
        <v>1519</v>
      </c>
      <c r="DL356" s="129">
        <v>130</v>
      </c>
      <c r="DM356" s="129">
        <v>130</v>
      </c>
      <c r="DN356" s="129">
        <v>130</v>
      </c>
      <c r="DO356" s="129">
        <v>130</v>
      </c>
      <c r="DP356" s="129">
        <v>130</v>
      </c>
      <c r="DQ356" s="129">
        <v>130</v>
      </c>
      <c r="DR356" s="129">
        <v>130</v>
      </c>
      <c r="DS356" s="219"/>
      <c r="DT356" s="361"/>
      <c r="DU356" s="361"/>
      <c r="DV356" s="361"/>
      <c r="DW356" s="361"/>
      <c r="DX356" s="361"/>
      <c r="DY356" s="361"/>
      <c r="DZ356" s="361"/>
      <c r="EA356" s="361"/>
      <c r="EB356" s="361"/>
      <c r="EC356" s="361"/>
      <c r="ED356" s="361"/>
      <c r="EE356" s="361"/>
      <c r="EF356" s="361"/>
      <c r="EG356" s="361"/>
      <c r="EH356" s="361"/>
      <c r="EI356" s="361"/>
      <c r="EJ356" s="361"/>
      <c r="EK356" s="361"/>
      <c r="EL356" s="361"/>
      <c r="EM356" s="361"/>
      <c r="EN356" s="361"/>
      <c r="EO356" s="361"/>
      <c r="EP356" s="361"/>
      <c r="EQ356" s="361"/>
    </row>
    <row r="357" spans="1:244" s="262" customFormat="1" x14ac:dyDescent="0.35">
      <c r="A357" s="257" t="s">
        <v>1520</v>
      </c>
      <c r="B357" s="257" t="s">
        <v>740</v>
      </c>
      <c r="C357" s="257" t="s">
        <v>788</v>
      </c>
      <c r="D357" s="257" t="s">
        <v>1213</v>
      </c>
      <c r="E357" s="257" t="s">
        <v>1500</v>
      </c>
      <c r="F357" s="257" t="s">
        <v>481</v>
      </c>
      <c r="G357" s="269" t="s">
        <v>1521</v>
      </c>
      <c r="H357" s="269" t="s">
        <v>659</v>
      </c>
      <c r="I357" s="254">
        <v>45</v>
      </c>
      <c r="J357" s="254">
        <f>ROUND($I$357+($O$357-$I$357)/($O$4-$I$4)*($J$4-$I$4),2)</f>
        <v>42.64</v>
      </c>
      <c r="K357" s="254">
        <f>ROUND($I$357+($O$357-$I$357)/($O$4-$I$4)*($K$4-$I$4),2)</f>
        <v>38.71</v>
      </c>
      <c r="L357" s="254">
        <f>ROUND($I$357+($O$357-$I$357)/($O$4-$I$4)*($L$4-$I$4),2)</f>
        <v>34.79</v>
      </c>
      <c r="M357" s="254">
        <f>ROUND($I$357+($O$357-$I$357)/($O$4-$I$4)*($M$4-$I$4),2)</f>
        <v>30.86</v>
      </c>
      <c r="N357" s="254">
        <f>ROUND($I$357+($O$357-$I$357)/($O$4-$I$4)*($N$4-$I$4),2)</f>
        <v>26.93</v>
      </c>
      <c r="O357" s="254">
        <v>23</v>
      </c>
      <c r="P357" s="270">
        <v>0</v>
      </c>
      <c r="Q357" s="254">
        <f>ROUND(I357*0.04,2)</f>
        <v>1.8</v>
      </c>
      <c r="R357" s="254">
        <f t="shared" ref="R357:W364" si="295">ROUND(J357*0.04,2)</f>
        <v>1.71</v>
      </c>
      <c r="S357" s="254">
        <f t="shared" si="295"/>
        <v>1.55</v>
      </c>
      <c r="T357" s="254">
        <f t="shared" si="295"/>
        <v>1.39</v>
      </c>
      <c r="U357" s="254">
        <f t="shared" si="295"/>
        <v>1.23</v>
      </c>
      <c r="V357" s="254">
        <f t="shared" si="295"/>
        <v>1.08</v>
      </c>
      <c r="W357" s="254">
        <f t="shared" si="295"/>
        <v>0.92</v>
      </c>
      <c r="X357" s="254"/>
      <c r="Y357" s="254"/>
      <c r="Z357" s="254"/>
      <c r="AA357" s="254"/>
      <c r="AB357" s="254"/>
      <c r="AC357" s="254"/>
      <c r="AD357" s="254"/>
      <c r="AE357" s="187">
        <v>0.08</v>
      </c>
      <c r="AF357" s="270"/>
      <c r="AG357" s="270">
        <v>30</v>
      </c>
      <c r="AH357" s="270">
        <v>30</v>
      </c>
      <c r="AI357" s="271">
        <v>1</v>
      </c>
      <c r="AJ357" s="271" t="s">
        <v>660</v>
      </c>
      <c r="AK357" s="271" t="s">
        <v>745</v>
      </c>
      <c r="AL357" s="271"/>
      <c r="AM357" s="272"/>
      <c r="AN357" s="272"/>
      <c r="AO357" s="272"/>
      <c r="AP357" s="272"/>
      <c r="AQ357" s="272"/>
      <c r="AR357" s="272"/>
      <c r="AS357" s="273"/>
      <c r="AT357" s="273"/>
      <c r="AU357" s="273"/>
      <c r="AV357" s="274"/>
      <c r="AW357" s="274"/>
      <c r="AX357" s="274"/>
      <c r="AY357" s="258" t="s">
        <v>662</v>
      </c>
      <c r="AZ357" s="258"/>
      <c r="BA357" s="258"/>
      <c r="BB357" s="258"/>
      <c r="BC357" s="258"/>
      <c r="BD357" s="258"/>
      <c r="BE357" s="258"/>
      <c r="BF357" s="258"/>
      <c r="BG357" s="258"/>
      <c r="BH357" s="275"/>
      <c r="BI357" s="275"/>
      <c r="BJ357" s="275"/>
      <c r="BK357" s="275"/>
      <c r="BL357" s="276"/>
      <c r="BM357" s="277"/>
      <c r="BN357" s="278">
        <v>10.5</v>
      </c>
      <c r="BO357" s="270"/>
      <c r="BP357" s="270"/>
      <c r="BQ357" s="270"/>
      <c r="BR357" s="270"/>
      <c r="BS357" s="270"/>
      <c r="BT357" s="270"/>
      <c r="BU357" s="258">
        <f t="shared" si="293"/>
        <v>0</v>
      </c>
      <c r="BV357" s="258"/>
      <c r="BW357" s="258"/>
      <c r="BX357" s="258"/>
      <c r="BY357" s="258"/>
      <c r="BZ357" s="258"/>
      <c r="CA357" s="258"/>
      <c r="CB357" s="245">
        <v>10.5</v>
      </c>
      <c r="CC357" s="245">
        <v>50</v>
      </c>
      <c r="CD357" s="245">
        <v>500</v>
      </c>
      <c r="CE357" s="245">
        <v>500</v>
      </c>
      <c r="CF357" s="245">
        <v>1000</v>
      </c>
      <c r="CG357" s="245">
        <v>1000</v>
      </c>
      <c r="CH357" s="245">
        <v>1000</v>
      </c>
      <c r="CI357" s="258"/>
      <c r="CJ357" s="258"/>
      <c r="CK357" s="258"/>
      <c r="CL357" s="258"/>
      <c r="CM357" s="258"/>
      <c r="CN357" s="258"/>
      <c r="CO357" s="258"/>
      <c r="CP357" s="259"/>
      <c r="CQ357" s="259"/>
      <c r="CR357" s="259"/>
      <c r="CS357" s="259"/>
      <c r="CT357" s="259"/>
      <c r="CU357" s="259"/>
      <c r="CV357" s="259"/>
      <c r="CW357" s="279"/>
      <c r="CX357" s="280"/>
      <c r="CY357" s="280"/>
      <c r="CZ357" s="280"/>
      <c r="DA357" s="280"/>
      <c r="DB357" s="280"/>
      <c r="DC357" s="280"/>
      <c r="DD357" s="280"/>
      <c r="DE357" s="280"/>
      <c r="DF357" s="280"/>
      <c r="DG357" s="280"/>
      <c r="DH357" s="280"/>
      <c r="DI357" s="280"/>
      <c r="DJ357" s="280"/>
      <c r="DK357" s="266"/>
      <c r="DL357" s="279">
        <v>500</v>
      </c>
      <c r="DM357" s="279">
        <v>500</v>
      </c>
      <c r="DN357" s="279">
        <v>500</v>
      </c>
      <c r="DO357" s="279">
        <v>500</v>
      </c>
      <c r="DP357" s="279">
        <v>500</v>
      </c>
      <c r="DQ357" s="279">
        <v>500</v>
      </c>
      <c r="DR357" s="279">
        <v>500</v>
      </c>
      <c r="DS357" s="281"/>
      <c r="DT357" s="361"/>
      <c r="DU357" s="361"/>
      <c r="DV357" s="361"/>
      <c r="DW357" s="361"/>
      <c r="DX357" s="361"/>
      <c r="DY357" s="361"/>
      <c r="DZ357" s="361"/>
      <c r="EA357" s="361"/>
      <c r="EB357" s="361"/>
      <c r="EC357" s="361"/>
      <c r="ED357" s="361"/>
      <c r="EE357" s="361"/>
      <c r="EF357" s="361"/>
      <c r="EG357" s="361"/>
      <c r="EH357" s="361"/>
      <c r="EI357" s="361"/>
      <c r="EJ357" s="361"/>
      <c r="EK357" s="361"/>
      <c r="EL357" s="361"/>
      <c r="EM357" s="361"/>
      <c r="EN357" s="361"/>
      <c r="EO357" s="361"/>
      <c r="EP357" s="361"/>
      <c r="EQ357" s="36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2" customFormat="1" x14ac:dyDescent="0.35">
      <c r="A358" s="257" t="s">
        <v>1522</v>
      </c>
      <c r="B358" s="257" t="s">
        <v>740</v>
      </c>
      <c r="C358" s="257" t="s">
        <v>817</v>
      </c>
      <c r="D358" s="257" t="s">
        <v>1496</v>
      </c>
      <c r="E358" s="257" t="s">
        <v>1497</v>
      </c>
      <c r="F358" s="257" t="s">
        <v>482</v>
      </c>
      <c r="G358" s="230" t="s">
        <v>1523</v>
      </c>
      <c r="H358" s="269"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7">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6">IF(BL358=1,BN358,0)</f>
        <v>0</v>
      </c>
      <c r="BV358" s="28"/>
      <c r="BW358" s="28"/>
      <c r="BX358" s="28"/>
      <c r="BY358" s="28"/>
      <c r="BZ358" s="28"/>
      <c r="CA358" s="28"/>
      <c r="CB358" s="245">
        <v>0</v>
      </c>
      <c r="CC358" s="99">
        <v>300</v>
      </c>
      <c r="CD358" s="99">
        <v>300</v>
      </c>
      <c r="CE358" s="99">
        <v>300</v>
      </c>
      <c r="CF358" s="99">
        <v>300</v>
      </c>
      <c r="CG358" s="99">
        <v>300</v>
      </c>
      <c r="CH358" s="99">
        <v>300</v>
      </c>
      <c r="CI358" s="176"/>
      <c r="CJ358" s="176"/>
      <c r="CK358" s="176"/>
      <c r="CL358" s="176"/>
      <c r="CM358" s="176"/>
      <c r="CN358" s="176"/>
      <c r="CO358" s="176"/>
      <c r="CP358" s="177"/>
      <c r="CQ358" s="177"/>
      <c r="CR358" s="177"/>
      <c r="CS358" s="177"/>
      <c r="CT358" s="177"/>
      <c r="CU358" s="177"/>
      <c r="CV358" s="177"/>
      <c r="CW358" s="168"/>
      <c r="CX358" s="169"/>
      <c r="CY358" s="169"/>
      <c r="CZ358" s="169"/>
      <c r="DA358" s="169"/>
      <c r="DB358" s="169"/>
      <c r="DC358" s="169"/>
      <c r="DD358" s="173"/>
      <c r="DE358" s="173"/>
      <c r="DF358" s="173"/>
      <c r="DG358" s="173"/>
      <c r="DH358" s="173"/>
      <c r="DI358" s="173"/>
      <c r="DJ358" s="173"/>
      <c r="DK358" s="80" t="s">
        <v>1519</v>
      </c>
      <c r="DL358" s="129">
        <v>130</v>
      </c>
      <c r="DM358" s="129">
        <v>130</v>
      </c>
      <c r="DN358" s="129">
        <v>130</v>
      </c>
      <c r="DO358" s="129">
        <v>130</v>
      </c>
      <c r="DP358" s="129">
        <v>130</v>
      </c>
      <c r="DQ358" s="129">
        <v>130</v>
      </c>
      <c r="DR358" s="129">
        <v>130</v>
      </c>
      <c r="DS358" s="281"/>
      <c r="DT358" s="361"/>
      <c r="DU358" s="361"/>
      <c r="DV358" s="361"/>
      <c r="DW358" s="361"/>
      <c r="DX358" s="361"/>
      <c r="DY358" s="361"/>
      <c r="DZ358" s="361"/>
      <c r="EA358" s="361"/>
      <c r="EB358" s="361"/>
      <c r="EC358" s="361"/>
      <c r="ED358" s="361"/>
      <c r="EE358" s="361"/>
      <c r="EF358" s="361"/>
      <c r="EG358" s="361"/>
      <c r="EH358" s="361"/>
      <c r="EI358" s="361"/>
      <c r="EJ358" s="361"/>
      <c r="EK358" s="361"/>
      <c r="EL358" s="361"/>
      <c r="EM358" s="361"/>
      <c r="EN358" s="361"/>
      <c r="EO358" s="361"/>
      <c r="EP358" s="361"/>
      <c r="EQ358" s="36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4">
        <f>ROUND(23*1.333,2)</f>
        <v>30.66</v>
      </c>
      <c r="J359" s="254">
        <f>ROUND($I$359+($O$359-$I$359)/($O$4-$I$4)*($J$4-$I$4),2)</f>
        <v>29.45</v>
      </c>
      <c r="K359" s="254">
        <f>ROUND($I$359+($O$359-$I$359)/($O$4-$I$4)*($K$4-$I$4),2)</f>
        <v>27.42</v>
      </c>
      <c r="L359" s="254">
        <f>ROUND($I$359+($O$359-$I$359)/($O$4-$I$4)*($L$4-$I$4),2)</f>
        <v>25.4</v>
      </c>
      <c r="M359" s="254">
        <f>ROUND($I$359+($O$359-$I$359)/($O$4-$I$4)*($M$4-$I$4),2)</f>
        <v>23.37</v>
      </c>
      <c r="N359" s="254">
        <f>ROUND($I$359+($O$359-$I$359)/($O$4-$I$4)*($N$4-$I$4),2)</f>
        <v>21.35</v>
      </c>
      <c r="O359" s="254">
        <f t="shared" ref="O359:O364" si="297">ROUND(I359*0.63,2)</f>
        <v>19.32</v>
      </c>
      <c r="P359" s="93">
        <v>0</v>
      </c>
      <c r="Q359" s="254">
        <f t="shared" ref="Q359:Q364" si="298">ROUND(I359*0.04,2)</f>
        <v>1.23</v>
      </c>
      <c r="R359" s="254">
        <f t="shared" si="295"/>
        <v>1.18</v>
      </c>
      <c r="S359" s="254">
        <f t="shared" si="295"/>
        <v>1.1000000000000001</v>
      </c>
      <c r="T359" s="254">
        <f t="shared" si="295"/>
        <v>1.02</v>
      </c>
      <c r="U359" s="254">
        <f t="shared" si="295"/>
        <v>0.93</v>
      </c>
      <c r="V359" s="254">
        <f t="shared" si="295"/>
        <v>0.85</v>
      </c>
      <c r="W359" s="254">
        <f t="shared" si="295"/>
        <v>0.77</v>
      </c>
      <c r="X359" s="101">
        <v>0</v>
      </c>
      <c r="Y359" s="101">
        <v>0</v>
      </c>
      <c r="Z359" s="101">
        <v>0</v>
      </c>
      <c r="AA359" s="101">
        <v>0</v>
      </c>
      <c r="AB359" s="101">
        <v>0</v>
      </c>
      <c r="AC359" s="101">
        <v>0</v>
      </c>
      <c r="AD359" s="101">
        <v>0</v>
      </c>
      <c r="AE359" s="187">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93"/>
        <v>0</v>
      </c>
      <c r="BV359" s="27"/>
      <c r="BW359" s="27"/>
      <c r="BX359" s="27"/>
      <c r="BY359" s="27"/>
      <c r="BZ359" s="27"/>
      <c r="CA359" s="27"/>
      <c r="CB359" s="97"/>
      <c r="CC359" s="97">
        <v>50</v>
      </c>
      <c r="CD359" s="97">
        <v>1000</v>
      </c>
      <c r="CE359" s="97">
        <v>1000</v>
      </c>
      <c r="CF359" s="97">
        <v>1000</v>
      </c>
      <c r="CG359" s="97">
        <v>1000</v>
      </c>
      <c r="CH359" s="97">
        <v>1000</v>
      </c>
      <c r="CI359" s="174"/>
      <c r="CJ359" s="174"/>
      <c r="CK359" s="174"/>
      <c r="CL359" s="174"/>
      <c r="CM359" s="174"/>
      <c r="CN359" s="174"/>
      <c r="CO359" s="174"/>
      <c r="CP359" s="175"/>
      <c r="CQ359" s="175"/>
      <c r="CR359" s="175"/>
      <c r="CS359" s="175"/>
      <c r="CT359" s="175"/>
      <c r="CU359" s="175"/>
      <c r="CV359" s="175"/>
      <c r="CW359" s="166"/>
      <c r="CX359" s="167"/>
      <c r="CY359" s="167"/>
      <c r="CZ359" s="167"/>
      <c r="DA359" s="167"/>
      <c r="DB359" s="167"/>
      <c r="DC359" s="167"/>
      <c r="DD359" s="172"/>
      <c r="DE359" s="172"/>
      <c r="DF359" s="172"/>
      <c r="DG359" s="172"/>
      <c r="DH359" s="172"/>
      <c r="DI359" s="172"/>
      <c r="DJ359" s="172"/>
      <c r="DK359" s="79" t="s">
        <v>1527</v>
      </c>
      <c r="DL359" s="128">
        <v>2000</v>
      </c>
      <c r="DM359" s="128">
        <v>2000</v>
      </c>
      <c r="DN359" s="128">
        <v>2000</v>
      </c>
      <c r="DO359" s="128">
        <v>2000</v>
      </c>
      <c r="DP359" s="128">
        <v>2000</v>
      </c>
      <c r="DQ359" s="128">
        <v>2000</v>
      </c>
      <c r="DR359" s="128">
        <v>2000</v>
      </c>
      <c r="DS359" s="219"/>
      <c r="DT359" s="361"/>
      <c r="DU359" s="361"/>
      <c r="DV359" s="361"/>
      <c r="DW359" s="361"/>
      <c r="DX359" s="361"/>
      <c r="DY359" s="361"/>
      <c r="DZ359" s="361"/>
      <c r="EA359" s="361"/>
      <c r="EB359" s="361"/>
      <c r="EC359" s="361"/>
      <c r="ED359" s="361"/>
      <c r="EE359" s="361"/>
      <c r="EF359" s="361"/>
      <c r="EG359" s="361"/>
      <c r="EH359" s="361"/>
      <c r="EI359" s="361"/>
      <c r="EJ359" s="361"/>
      <c r="EK359" s="361"/>
      <c r="EL359" s="361"/>
      <c r="EM359" s="361"/>
      <c r="EN359" s="361"/>
      <c r="EO359" s="361"/>
      <c r="EP359" s="361"/>
      <c r="EQ359" s="361"/>
    </row>
    <row r="360" spans="1:244" x14ac:dyDescent="0.35">
      <c r="A360" s="6" t="s">
        <v>1528</v>
      </c>
      <c r="B360" s="6" t="s">
        <v>740</v>
      </c>
      <c r="C360" s="6" t="s">
        <v>788</v>
      </c>
      <c r="D360" s="6" t="s">
        <v>1213</v>
      </c>
      <c r="E360" s="6" t="s">
        <v>1525</v>
      </c>
      <c r="F360" s="6" t="s">
        <v>486</v>
      </c>
      <c r="G360" s="48" t="s">
        <v>1529</v>
      </c>
      <c r="H360" s="48" t="s">
        <v>659</v>
      </c>
      <c r="I360" s="254">
        <f>ROUND(24.8*1.333,2)</f>
        <v>33.06</v>
      </c>
      <c r="J360" s="254">
        <f>ROUND($I$360+($O$360-$I$360)/($O$4-$I$4)*($J$4-$I$4),2)</f>
        <v>31.75</v>
      </c>
      <c r="K360" s="254">
        <f>ROUND($I$360+($O$360-$I$360)/($O$4-$I$4)*($K$4-$I$4),2)</f>
        <v>29.57</v>
      </c>
      <c r="L360" s="254">
        <f>ROUND($I$360+($O$360-$I$360)/($O$4-$I$4)*($L$4-$I$4),2)</f>
        <v>27.38</v>
      </c>
      <c r="M360" s="254">
        <f>ROUND($I$360+($O$360-$I$360)/($O$4-$I$4)*($M$4-$I$4),2)</f>
        <v>25.2</v>
      </c>
      <c r="N360" s="254">
        <f>ROUND($I$360+($O$360-$I$360)/($O$4-$I$4)*($N$4-$I$4),2)</f>
        <v>23.01</v>
      </c>
      <c r="O360" s="254">
        <f t="shared" si="297"/>
        <v>20.83</v>
      </c>
      <c r="P360" s="94">
        <v>0</v>
      </c>
      <c r="Q360" s="254">
        <f t="shared" si="298"/>
        <v>1.32</v>
      </c>
      <c r="R360" s="254">
        <f t="shared" si="295"/>
        <v>1.27</v>
      </c>
      <c r="S360" s="254">
        <f t="shared" si="295"/>
        <v>1.18</v>
      </c>
      <c r="T360" s="254">
        <f t="shared" si="295"/>
        <v>1.1000000000000001</v>
      </c>
      <c r="U360" s="254">
        <f t="shared" si="295"/>
        <v>1.01</v>
      </c>
      <c r="V360" s="254">
        <f t="shared" si="295"/>
        <v>0.92</v>
      </c>
      <c r="W360" s="254">
        <f t="shared" si="295"/>
        <v>0.83</v>
      </c>
      <c r="X360" s="102"/>
      <c r="Y360" s="102"/>
      <c r="Z360" s="102"/>
      <c r="AA360" s="102"/>
      <c r="AB360" s="102"/>
      <c r="AC360" s="102"/>
      <c r="AD360" s="102"/>
      <c r="AE360" s="187">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93"/>
        <v>0</v>
      </c>
      <c r="BV360" s="28"/>
      <c r="BW360" s="28"/>
      <c r="BX360" s="28"/>
      <c r="BY360" s="28"/>
      <c r="BZ360" s="28"/>
      <c r="CA360" s="28"/>
      <c r="CB360" s="99"/>
      <c r="CC360" s="99">
        <v>50</v>
      </c>
      <c r="CD360" s="99">
        <v>1000</v>
      </c>
      <c r="CE360" s="99">
        <v>1000</v>
      </c>
      <c r="CF360" s="99">
        <v>1000</v>
      </c>
      <c r="CG360" s="99">
        <v>1000</v>
      </c>
      <c r="CH360" s="99">
        <v>1000</v>
      </c>
      <c r="CI360" s="176"/>
      <c r="CJ360" s="176"/>
      <c r="CK360" s="176"/>
      <c r="CL360" s="176"/>
      <c r="CM360" s="176"/>
      <c r="CN360" s="176"/>
      <c r="CO360" s="176"/>
      <c r="CP360" s="177"/>
      <c r="CQ360" s="177"/>
      <c r="CR360" s="177"/>
      <c r="CS360" s="177"/>
      <c r="CT360" s="177"/>
      <c r="CU360" s="177"/>
      <c r="CV360" s="177"/>
      <c r="CW360" s="168"/>
      <c r="CX360" s="169"/>
      <c r="CY360" s="169"/>
      <c r="CZ360" s="169"/>
      <c r="DA360" s="169"/>
      <c r="DB360" s="169"/>
      <c r="DC360" s="169"/>
      <c r="DD360" s="173"/>
      <c r="DE360" s="173"/>
      <c r="DF360" s="173"/>
      <c r="DG360" s="173"/>
      <c r="DH360" s="173"/>
      <c r="DI360" s="173"/>
      <c r="DJ360" s="173"/>
      <c r="DK360" s="80" t="s">
        <v>1530</v>
      </c>
      <c r="DL360" s="129"/>
      <c r="DM360" s="129"/>
      <c r="DN360" s="129"/>
      <c r="DO360" s="129"/>
      <c r="DP360" s="129"/>
      <c r="DQ360" s="129"/>
      <c r="DR360" s="129"/>
      <c r="DS360" s="219"/>
      <c r="DT360" s="361"/>
      <c r="DU360" s="361"/>
      <c r="DV360" s="361"/>
      <c r="DW360" s="361"/>
      <c r="DX360" s="361"/>
      <c r="DY360" s="361"/>
      <c r="DZ360" s="361"/>
      <c r="EA360" s="361"/>
      <c r="EB360" s="361"/>
      <c r="EC360" s="361"/>
      <c r="ED360" s="361"/>
      <c r="EE360" s="361"/>
      <c r="EF360" s="361"/>
      <c r="EG360" s="361"/>
      <c r="EH360" s="361"/>
      <c r="EI360" s="361"/>
      <c r="EJ360" s="361"/>
      <c r="EK360" s="361"/>
      <c r="EL360" s="361"/>
      <c r="EM360" s="361"/>
      <c r="EN360" s="361"/>
      <c r="EO360" s="361"/>
      <c r="EP360" s="361"/>
      <c r="EQ360" s="361"/>
    </row>
    <row r="361" spans="1:244" x14ac:dyDescent="0.35">
      <c r="A361" s="5" t="s">
        <v>1531</v>
      </c>
      <c r="B361" s="5" t="s">
        <v>740</v>
      </c>
      <c r="C361" s="5" t="s">
        <v>788</v>
      </c>
      <c r="D361" s="5" t="s">
        <v>1213</v>
      </c>
      <c r="E361" s="5" t="s">
        <v>1525</v>
      </c>
      <c r="F361" s="5" t="s">
        <v>487</v>
      </c>
      <c r="G361" s="47" t="s">
        <v>1532</v>
      </c>
      <c r="H361" s="47" t="s">
        <v>659</v>
      </c>
      <c r="I361" s="254">
        <f>ROUND(23*1.333,2)</f>
        <v>30.66</v>
      </c>
      <c r="J361" s="254">
        <f>ROUND($I$361+($O$361-$I$361)/($O$4-$I$4)*($J$4-$I$4),2)</f>
        <v>29.45</v>
      </c>
      <c r="K361" s="254">
        <f>ROUND($I$361+($O$361-$I$361)/($O$4-$I$4)*($K$4-$I$4),2)</f>
        <v>27.42</v>
      </c>
      <c r="L361" s="254">
        <f>ROUND($I$361+($O$361-$I$361)/($O$4-$I$4)*($L$4-$I$4),2)</f>
        <v>25.4</v>
      </c>
      <c r="M361" s="254">
        <f>ROUND($I$361+($O$361-$I$361)/($O$4-$I$4)*($M$4-$I$4),2)</f>
        <v>23.37</v>
      </c>
      <c r="N361" s="254">
        <f>ROUND($I$361+($O$361-$I$361)/($O$4-$I$4)*($N$4-$I$4),2)</f>
        <v>21.35</v>
      </c>
      <c r="O361" s="254">
        <f t="shared" si="297"/>
        <v>19.32</v>
      </c>
      <c r="P361" s="93">
        <v>0</v>
      </c>
      <c r="Q361" s="254">
        <f t="shared" si="298"/>
        <v>1.23</v>
      </c>
      <c r="R361" s="254">
        <f t="shared" si="295"/>
        <v>1.18</v>
      </c>
      <c r="S361" s="254">
        <f t="shared" si="295"/>
        <v>1.1000000000000001</v>
      </c>
      <c r="T361" s="254">
        <f t="shared" si="295"/>
        <v>1.02</v>
      </c>
      <c r="U361" s="254">
        <f t="shared" si="295"/>
        <v>0.93</v>
      </c>
      <c r="V361" s="254">
        <f t="shared" si="295"/>
        <v>0.85</v>
      </c>
      <c r="W361" s="254">
        <f t="shared" si="295"/>
        <v>0.77</v>
      </c>
      <c r="X361" s="101">
        <v>0</v>
      </c>
      <c r="Y361" s="101">
        <v>0</v>
      </c>
      <c r="Z361" s="101">
        <v>0</v>
      </c>
      <c r="AA361" s="101">
        <v>0</v>
      </c>
      <c r="AB361" s="101">
        <v>0</v>
      </c>
      <c r="AC361" s="101">
        <v>0</v>
      </c>
      <c r="AD361" s="101">
        <v>0</v>
      </c>
      <c r="AE361" s="187">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93"/>
        <v>0</v>
      </c>
      <c r="BV361" s="27"/>
      <c r="BW361" s="27"/>
      <c r="BX361" s="27"/>
      <c r="BY361" s="27"/>
      <c r="BZ361" s="27"/>
      <c r="CA361" s="27"/>
      <c r="CB361" s="97"/>
      <c r="CC361" s="97">
        <v>50</v>
      </c>
      <c r="CD361" s="97">
        <v>1000</v>
      </c>
      <c r="CE361" s="97">
        <v>1000</v>
      </c>
      <c r="CF361" s="97">
        <v>1000</v>
      </c>
      <c r="CG361" s="97">
        <v>1000</v>
      </c>
      <c r="CH361" s="97">
        <v>1000</v>
      </c>
      <c r="CI361" s="174"/>
      <c r="CJ361" s="174"/>
      <c r="CK361" s="174"/>
      <c r="CL361" s="174"/>
      <c r="CM361" s="174"/>
      <c r="CN361" s="174"/>
      <c r="CO361" s="174"/>
      <c r="CP361" s="175"/>
      <c r="CQ361" s="175"/>
      <c r="CR361" s="175"/>
      <c r="CS361" s="175"/>
      <c r="CT361" s="175"/>
      <c r="CU361" s="175"/>
      <c r="CV361" s="175"/>
      <c r="CW361" s="166"/>
      <c r="CX361" s="167"/>
      <c r="CY361" s="167"/>
      <c r="CZ361" s="167"/>
      <c r="DA361" s="167"/>
      <c r="DB361" s="167"/>
      <c r="DC361" s="167"/>
      <c r="DD361" s="172"/>
      <c r="DE361" s="172"/>
      <c r="DF361" s="172"/>
      <c r="DG361" s="172"/>
      <c r="DH361" s="172"/>
      <c r="DI361" s="172"/>
      <c r="DJ361" s="172"/>
      <c r="DK361" s="79" t="s">
        <v>1527</v>
      </c>
      <c r="DL361" s="128"/>
      <c r="DM361" s="128"/>
      <c r="DN361" s="128"/>
      <c r="DO361" s="128"/>
      <c r="DP361" s="128"/>
      <c r="DQ361" s="128"/>
      <c r="DR361" s="128"/>
      <c r="DS361" s="219"/>
      <c r="DT361" s="361"/>
      <c r="DU361" s="361"/>
      <c r="DV361" s="361"/>
      <c r="DW361" s="361"/>
      <c r="DX361" s="361"/>
      <c r="DY361" s="361"/>
      <c r="DZ361" s="361"/>
      <c r="EA361" s="361"/>
      <c r="EB361" s="361"/>
      <c r="EC361" s="361"/>
      <c r="ED361" s="361"/>
      <c r="EE361" s="361"/>
      <c r="EF361" s="361"/>
      <c r="EG361" s="361"/>
      <c r="EH361" s="361"/>
      <c r="EI361" s="361"/>
      <c r="EJ361" s="361"/>
      <c r="EK361" s="361"/>
      <c r="EL361" s="361"/>
      <c r="EM361" s="361"/>
      <c r="EN361" s="361"/>
      <c r="EO361" s="361"/>
      <c r="EP361" s="361"/>
      <c r="EQ361" s="361"/>
    </row>
    <row r="362" spans="1:244" x14ac:dyDescent="0.35">
      <c r="A362" s="6" t="s">
        <v>1533</v>
      </c>
      <c r="B362" s="6" t="s">
        <v>740</v>
      </c>
      <c r="C362" s="6" t="s">
        <v>788</v>
      </c>
      <c r="D362" s="6" t="s">
        <v>1213</v>
      </c>
      <c r="E362" s="6" t="s">
        <v>1525</v>
      </c>
      <c r="F362" s="6" t="s">
        <v>487</v>
      </c>
      <c r="G362" s="48" t="s">
        <v>1534</v>
      </c>
      <c r="H362" s="48" t="s">
        <v>659</v>
      </c>
      <c r="I362" s="254">
        <f>ROUND(24.8*1.333,2)</f>
        <v>33.06</v>
      </c>
      <c r="J362" s="254">
        <f>ROUND($I$362+($O$362-$I$362)/($O$4-$I$4)*($J$4-$I$4),2)</f>
        <v>31.75</v>
      </c>
      <c r="K362" s="254">
        <f>ROUND($I$362+($O$362-$I$362)/($O$4-$I$4)*($K$4-$I$4),2)</f>
        <v>29.57</v>
      </c>
      <c r="L362" s="254">
        <f>ROUND($I$362+($O$362-$I$362)/($O$4-$I$4)*($L$4-$I$4),2)</f>
        <v>27.38</v>
      </c>
      <c r="M362" s="254">
        <f>ROUND($I$362+($O$362-$I$362)/($O$4-$I$4)*($M$4-$I$4),2)</f>
        <v>25.2</v>
      </c>
      <c r="N362" s="254">
        <f>ROUND($I$362+($O$362-$I$362)/($O$4-$I$4)*($N$4-$I$4),2)</f>
        <v>23.01</v>
      </c>
      <c r="O362" s="254">
        <f t="shared" si="297"/>
        <v>20.83</v>
      </c>
      <c r="P362" s="94">
        <v>0</v>
      </c>
      <c r="Q362" s="254">
        <f t="shared" si="298"/>
        <v>1.32</v>
      </c>
      <c r="R362" s="254">
        <f t="shared" si="295"/>
        <v>1.27</v>
      </c>
      <c r="S362" s="254">
        <f t="shared" si="295"/>
        <v>1.18</v>
      </c>
      <c r="T362" s="254">
        <f t="shared" si="295"/>
        <v>1.1000000000000001</v>
      </c>
      <c r="U362" s="254">
        <f t="shared" si="295"/>
        <v>1.01</v>
      </c>
      <c r="V362" s="254">
        <f t="shared" si="295"/>
        <v>0.92</v>
      </c>
      <c r="W362" s="254">
        <f t="shared" si="295"/>
        <v>0.83</v>
      </c>
      <c r="X362" s="102"/>
      <c r="Y362" s="102"/>
      <c r="Z362" s="102"/>
      <c r="AA362" s="102"/>
      <c r="AB362" s="102"/>
      <c r="AC362" s="102"/>
      <c r="AD362" s="102"/>
      <c r="AE362" s="187">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93"/>
        <v>0</v>
      </c>
      <c r="BV362" s="28"/>
      <c r="BW362" s="28"/>
      <c r="BX362" s="28"/>
      <c r="BY362" s="28"/>
      <c r="BZ362" s="28"/>
      <c r="CA362" s="28"/>
      <c r="CB362" s="99"/>
      <c r="CC362" s="99">
        <v>50</v>
      </c>
      <c r="CD362" s="99">
        <v>1000</v>
      </c>
      <c r="CE362" s="99">
        <v>1000</v>
      </c>
      <c r="CF362" s="99">
        <v>1000</v>
      </c>
      <c r="CG362" s="99">
        <v>1000</v>
      </c>
      <c r="CH362" s="99">
        <v>1000</v>
      </c>
      <c r="CI362" s="176"/>
      <c r="CJ362" s="176"/>
      <c r="CK362" s="176"/>
      <c r="CL362" s="176"/>
      <c r="CM362" s="176"/>
      <c r="CN362" s="176"/>
      <c r="CO362" s="176"/>
      <c r="CP362" s="177"/>
      <c r="CQ362" s="177"/>
      <c r="CR362" s="177"/>
      <c r="CS362" s="177"/>
      <c r="CT362" s="177"/>
      <c r="CU362" s="177"/>
      <c r="CV362" s="177"/>
      <c r="CW362" s="168"/>
      <c r="CX362" s="169"/>
      <c r="CY362" s="169"/>
      <c r="CZ362" s="169"/>
      <c r="DA362" s="169"/>
      <c r="DB362" s="169"/>
      <c r="DC362" s="169"/>
      <c r="DD362" s="173"/>
      <c r="DE362" s="173"/>
      <c r="DF362" s="173"/>
      <c r="DG362" s="173"/>
      <c r="DH362" s="173"/>
      <c r="DI362" s="173"/>
      <c r="DJ362" s="173"/>
      <c r="DK362" s="80" t="s">
        <v>1530</v>
      </c>
      <c r="DL362" s="129"/>
      <c r="DM362" s="129"/>
      <c r="DN362" s="129"/>
      <c r="DO362" s="129"/>
      <c r="DP362" s="129"/>
      <c r="DQ362" s="129"/>
      <c r="DR362" s="129"/>
      <c r="DS362" s="219"/>
      <c r="DT362" s="361"/>
      <c r="DU362" s="361"/>
      <c r="DV362" s="361"/>
      <c r="DW362" s="361"/>
      <c r="DX362" s="361"/>
      <c r="DY362" s="361"/>
      <c r="DZ362" s="361"/>
      <c r="EA362" s="361"/>
      <c r="EB362" s="361"/>
      <c r="EC362" s="361"/>
      <c r="ED362" s="361"/>
      <c r="EE362" s="361"/>
      <c r="EF362" s="361"/>
      <c r="EG362" s="361"/>
      <c r="EH362" s="361"/>
      <c r="EI362" s="361"/>
      <c r="EJ362" s="361"/>
      <c r="EK362" s="361"/>
      <c r="EL362" s="361"/>
      <c r="EM362" s="361"/>
      <c r="EN362" s="361"/>
      <c r="EO362" s="361"/>
      <c r="EP362" s="361"/>
      <c r="EQ362" s="361"/>
    </row>
    <row r="363" spans="1:244" s="262" customFormat="1" x14ac:dyDescent="0.35">
      <c r="A363" s="257" t="s">
        <v>1535</v>
      </c>
      <c r="B363" s="257" t="s">
        <v>740</v>
      </c>
      <c r="C363" s="257" t="s">
        <v>788</v>
      </c>
      <c r="D363" s="257" t="s">
        <v>1213</v>
      </c>
      <c r="E363" s="257" t="s">
        <v>1525</v>
      </c>
      <c r="F363" s="257" t="s">
        <v>488</v>
      </c>
      <c r="G363" s="269" t="s">
        <v>1536</v>
      </c>
      <c r="H363" s="269" t="s">
        <v>659</v>
      </c>
      <c r="I363" s="254">
        <f>ROUND(23*1.333+(I367*-EnergyBalance!EG361),2)</f>
        <v>54.9</v>
      </c>
      <c r="J363" s="254">
        <f>ROUND($I363+($O363-$I363)/($O$4-$I$4)*($J$4-$I$4),2)</f>
        <v>52.72</v>
      </c>
      <c r="K363" s="254">
        <f>ROUND($I363+($O363-$I363)/($O$4-$I$4)*($K$4-$I$4),2)</f>
        <v>49.1</v>
      </c>
      <c r="L363" s="254">
        <f>ROUND($I363+($O363-$I363)/($O$4-$I$4)*($L$4-$I$4),2)</f>
        <v>45.47</v>
      </c>
      <c r="M363" s="254">
        <f>ROUND($I363+($O363-$I363)/($O$4-$I$4)*($M$4-$I$4),2)</f>
        <v>41.84</v>
      </c>
      <c r="N363" s="254">
        <f>ROUND($I363+($O363-$I363)/($O$4-$I$4)*($N$4-$I$4),2)</f>
        <v>38.22</v>
      </c>
      <c r="O363" s="254">
        <f t="shared" si="297"/>
        <v>34.590000000000003</v>
      </c>
      <c r="P363" s="270">
        <v>0</v>
      </c>
      <c r="Q363" s="254">
        <f t="shared" si="298"/>
        <v>2.2000000000000002</v>
      </c>
      <c r="R363" s="254">
        <f t="shared" si="295"/>
        <v>2.11</v>
      </c>
      <c r="S363" s="254">
        <f t="shared" si="295"/>
        <v>1.96</v>
      </c>
      <c r="T363" s="254">
        <f t="shared" si="295"/>
        <v>1.82</v>
      </c>
      <c r="U363" s="254">
        <f t="shared" si="295"/>
        <v>1.67</v>
      </c>
      <c r="V363" s="254">
        <f t="shared" si="295"/>
        <v>1.53</v>
      </c>
      <c r="W363" s="254">
        <f t="shared" si="295"/>
        <v>1.38</v>
      </c>
      <c r="X363" s="254">
        <v>0</v>
      </c>
      <c r="Y363" s="254">
        <v>0</v>
      </c>
      <c r="Z363" s="254">
        <v>0</v>
      </c>
      <c r="AA363" s="254">
        <v>0</v>
      </c>
      <c r="AB363" s="254">
        <v>0</v>
      </c>
      <c r="AC363" s="254">
        <v>0</v>
      </c>
      <c r="AD363" s="254">
        <v>0</v>
      </c>
      <c r="AE363" s="187">
        <v>0.08</v>
      </c>
      <c r="AF363" s="270"/>
      <c r="AG363" s="270">
        <v>30</v>
      </c>
      <c r="AH363" s="270">
        <v>30</v>
      </c>
      <c r="AI363" s="271">
        <v>1</v>
      </c>
      <c r="AJ363" s="271" t="s">
        <v>660</v>
      </c>
      <c r="AK363" s="271" t="s">
        <v>745</v>
      </c>
      <c r="AL363" s="271"/>
      <c r="AM363" s="272"/>
      <c r="AN363" s="272"/>
      <c r="AO363" s="272"/>
      <c r="AP363" s="272"/>
      <c r="AQ363" s="272"/>
      <c r="AR363" s="272"/>
      <c r="AS363" s="273"/>
      <c r="AT363" s="273"/>
      <c r="AU363" s="273"/>
      <c r="AV363" s="274"/>
      <c r="AW363" s="274"/>
      <c r="AX363" s="274"/>
      <c r="AY363" s="258" t="s">
        <v>662</v>
      </c>
      <c r="AZ363" s="258"/>
      <c r="BA363" s="258"/>
      <c r="BB363" s="288"/>
      <c r="BC363" s="288"/>
      <c r="BD363" s="288"/>
      <c r="BE363" s="288"/>
      <c r="BF363" s="288"/>
      <c r="BG363" s="288"/>
      <c r="BH363" s="289"/>
      <c r="BI363" s="289"/>
      <c r="BJ363" s="289"/>
      <c r="BK363" s="289"/>
      <c r="BL363" s="276"/>
      <c r="BM363" s="277"/>
      <c r="BN363" s="278">
        <v>0</v>
      </c>
      <c r="BO363" s="270"/>
      <c r="BP363" s="270"/>
      <c r="BQ363" s="270"/>
      <c r="BR363" s="270"/>
      <c r="BS363" s="270"/>
      <c r="BT363" s="270"/>
      <c r="BU363" s="258">
        <f t="shared" ref="BU363:BU366" si="299">IF(BL363=1,BN363,0)</f>
        <v>0</v>
      </c>
      <c r="BV363" s="258"/>
      <c r="BW363" s="258"/>
      <c r="BX363" s="258"/>
      <c r="BY363" s="258"/>
      <c r="BZ363" s="258"/>
      <c r="CA363" s="258"/>
      <c r="CB363" s="245"/>
      <c r="CC363" s="97"/>
      <c r="CD363" s="97"/>
      <c r="CE363" s="97"/>
      <c r="CF363" s="97"/>
      <c r="CG363" s="97"/>
      <c r="CH363" s="97"/>
      <c r="CI363" s="258"/>
      <c r="CJ363" s="258"/>
      <c r="CK363" s="258"/>
      <c r="CL363" s="258"/>
      <c r="CM363" s="258"/>
      <c r="CN363" s="258"/>
      <c r="CO363" s="258"/>
      <c r="CP363" s="259"/>
      <c r="CQ363" s="259"/>
      <c r="CR363" s="259"/>
      <c r="CS363" s="259"/>
      <c r="CT363" s="259"/>
      <c r="CU363" s="259"/>
      <c r="CV363" s="259"/>
      <c r="CW363" s="279"/>
      <c r="CX363" s="280"/>
      <c r="CY363" s="280"/>
      <c r="CZ363" s="280"/>
      <c r="DA363" s="280"/>
      <c r="DB363" s="280"/>
      <c r="DC363" s="280"/>
      <c r="DD363" s="280"/>
      <c r="DE363" s="280"/>
      <c r="DF363" s="280"/>
      <c r="DG363" s="280"/>
      <c r="DH363" s="280"/>
      <c r="DI363" s="280"/>
      <c r="DJ363" s="280"/>
      <c r="DK363" s="266" t="s">
        <v>1527</v>
      </c>
      <c r="DL363" s="279"/>
      <c r="DM363" s="279"/>
      <c r="DN363" s="279"/>
      <c r="DO363" s="279"/>
      <c r="DP363" s="279"/>
      <c r="DQ363" s="279"/>
      <c r="DR363" s="279"/>
      <c r="DS363" s="281"/>
      <c r="DT363" s="361"/>
      <c r="DU363" s="361"/>
      <c r="DV363" s="361"/>
      <c r="DW363" s="361"/>
      <c r="DX363" s="361"/>
      <c r="DY363" s="361"/>
      <c r="DZ363" s="361"/>
      <c r="EA363" s="361"/>
      <c r="EB363" s="361"/>
      <c r="EC363" s="361"/>
      <c r="ED363" s="361"/>
      <c r="EE363" s="361"/>
      <c r="EF363" s="361"/>
      <c r="EG363" s="361"/>
      <c r="EH363" s="361"/>
      <c r="EI363" s="361"/>
      <c r="EJ363" s="361"/>
      <c r="EK363" s="361"/>
      <c r="EL363" s="361"/>
      <c r="EM363" s="361"/>
      <c r="EN363" s="361"/>
      <c r="EO363" s="361"/>
      <c r="EP363" s="361"/>
      <c r="EQ363" s="36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2" customFormat="1" x14ac:dyDescent="0.35">
      <c r="A364" s="257" t="s">
        <v>1537</v>
      </c>
      <c r="B364" s="257" t="s">
        <v>740</v>
      </c>
      <c r="C364" s="257" t="s">
        <v>788</v>
      </c>
      <c r="D364" s="257" t="s">
        <v>1213</v>
      </c>
      <c r="E364" s="257" t="s">
        <v>1525</v>
      </c>
      <c r="F364" s="257" t="s">
        <v>488</v>
      </c>
      <c r="G364" s="269" t="s">
        <v>1538</v>
      </c>
      <c r="H364" s="269" t="s">
        <v>659</v>
      </c>
      <c r="I364" s="254">
        <f>ROUND(24.8*1.333+(I372*-EnergyBalance!EI362),2)</f>
        <v>52.76</v>
      </c>
      <c r="J364" s="254">
        <f>ROUND($I364+($O364-$I364)/($O$4-$I$4)*($J$4-$I$4),2)</f>
        <v>50.67</v>
      </c>
      <c r="K364" s="254">
        <f>ROUND($I364+($O364-$I364)/($O$4-$I$4)*($K$4-$I$4),2)</f>
        <v>47.18</v>
      </c>
      <c r="L364" s="254">
        <f>ROUND($I364+($O364-$I364)/($O$4-$I$4)*($L$4-$I$4),2)</f>
        <v>43.7</v>
      </c>
      <c r="M364" s="254">
        <f>ROUND($I364+($O364-$I364)/($O$4-$I$4)*($M$4-$I$4),2)</f>
        <v>40.21</v>
      </c>
      <c r="N364" s="254">
        <f>ROUND($I364+($O364-$I364)/($O$4-$I$4)*($N$4-$I$4),2)</f>
        <v>36.729999999999997</v>
      </c>
      <c r="O364" s="254">
        <f t="shared" si="297"/>
        <v>33.24</v>
      </c>
      <c r="P364" s="270">
        <v>0</v>
      </c>
      <c r="Q364" s="254">
        <f t="shared" si="298"/>
        <v>2.11</v>
      </c>
      <c r="R364" s="254">
        <f t="shared" si="295"/>
        <v>2.0299999999999998</v>
      </c>
      <c r="S364" s="254">
        <f t="shared" si="295"/>
        <v>1.89</v>
      </c>
      <c r="T364" s="254">
        <f t="shared" si="295"/>
        <v>1.75</v>
      </c>
      <c r="U364" s="254">
        <f t="shared" si="295"/>
        <v>1.61</v>
      </c>
      <c r="V364" s="254">
        <f t="shared" si="295"/>
        <v>1.47</v>
      </c>
      <c r="W364" s="254">
        <f t="shared" si="295"/>
        <v>1.33</v>
      </c>
      <c r="X364" s="254"/>
      <c r="Y364" s="254"/>
      <c r="Z364" s="254"/>
      <c r="AA364" s="254"/>
      <c r="AB364" s="254"/>
      <c r="AC364" s="254"/>
      <c r="AD364" s="254"/>
      <c r="AE364" s="187">
        <v>0.08</v>
      </c>
      <c r="AF364" s="270"/>
      <c r="AG364" s="270">
        <v>30</v>
      </c>
      <c r="AH364" s="270">
        <v>30</v>
      </c>
      <c r="AI364" s="271">
        <v>1</v>
      </c>
      <c r="AJ364" s="271" t="s">
        <v>660</v>
      </c>
      <c r="AK364" s="271" t="s">
        <v>745</v>
      </c>
      <c r="AL364" s="271"/>
      <c r="AM364" s="272"/>
      <c r="AN364" s="272"/>
      <c r="AO364" s="272"/>
      <c r="AP364" s="272"/>
      <c r="AQ364" s="272"/>
      <c r="AR364" s="272"/>
      <c r="AS364" s="273"/>
      <c r="AT364" s="273"/>
      <c r="AU364" s="273"/>
      <c r="AV364" s="274"/>
      <c r="AW364" s="274"/>
      <c r="AX364" s="274"/>
      <c r="AY364" s="258" t="s">
        <v>662</v>
      </c>
      <c r="AZ364" s="258"/>
      <c r="BA364" s="258"/>
      <c r="BB364" s="258"/>
      <c r="BC364" s="258"/>
      <c r="BD364" s="258"/>
      <c r="BE364" s="258"/>
      <c r="BF364" s="258"/>
      <c r="BG364" s="258"/>
      <c r="BH364" s="275"/>
      <c r="BI364" s="275"/>
      <c r="BJ364" s="275"/>
      <c r="BK364" s="275"/>
      <c r="BL364" s="276"/>
      <c r="BM364" s="277"/>
      <c r="BN364" s="278">
        <v>0</v>
      </c>
      <c r="BO364" s="270"/>
      <c r="BP364" s="270"/>
      <c r="BQ364" s="270"/>
      <c r="BR364" s="270"/>
      <c r="BS364" s="270"/>
      <c r="BT364" s="270"/>
      <c r="BU364" s="258">
        <f t="shared" si="299"/>
        <v>0</v>
      </c>
      <c r="BV364" s="258"/>
      <c r="BW364" s="258"/>
      <c r="BX364" s="258"/>
      <c r="BY364" s="258"/>
      <c r="BZ364" s="258"/>
      <c r="CA364" s="258"/>
      <c r="CB364" s="245"/>
      <c r="CC364" s="99"/>
      <c r="CD364" s="99"/>
      <c r="CE364" s="99"/>
      <c r="CF364" s="99"/>
      <c r="CG364" s="99"/>
      <c r="CH364" s="99"/>
      <c r="CI364" s="258"/>
      <c r="CJ364" s="258"/>
      <c r="CK364" s="258"/>
      <c r="CL364" s="258"/>
      <c r="CM364" s="258"/>
      <c r="CN364" s="258"/>
      <c r="CO364" s="258"/>
      <c r="CP364" s="259"/>
      <c r="CQ364" s="259"/>
      <c r="CR364" s="259"/>
      <c r="CS364" s="259"/>
      <c r="CT364" s="259"/>
      <c r="CU364" s="259"/>
      <c r="CV364" s="259"/>
      <c r="CW364" s="279"/>
      <c r="CX364" s="280"/>
      <c r="CY364" s="280"/>
      <c r="CZ364" s="280"/>
      <c r="DA364" s="280"/>
      <c r="DB364" s="280"/>
      <c r="DC364" s="280"/>
      <c r="DD364" s="280"/>
      <c r="DE364" s="280"/>
      <c r="DF364" s="280"/>
      <c r="DG364" s="280"/>
      <c r="DH364" s="280"/>
      <c r="DI364" s="280"/>
      <c r="DJ364" s="280"/>
      <c r="DK364" s="266" t="s">
        <v>1530</v>
      </c>
      <c r="DL364" s="279"/>
      <c r="DM364" s="279"/>
      <c r="DN364" s="279"/>
      <c r="DO364" s="279"/>
      <c r="DP364" s="279"/>
      <c r="DQ364" s="279"/>
      <c r="DR364" s="279"/>
      <c r="DS364" s="281"/>
      <c r="DT364" s="361"/>
      <c r="DU364" s="361"/>
      <c r="DV364" s="361"/>
      <c r="DW364" s="361"/>
      <c r="DX364" s="361"/>
      <c r="DY364" s="361"/>
      <c r="DZ364" s="361"/>
      <c r="EA364" s="361"/>
      <c r="EB364" s="361"/>
      <c r="EC364" s="361"/>
      <c r="ED364" s="361"/>
      <c r="EE364" s="361"/>
      <c r="EF364" s="361"/>
      <c r="EG364" s="361"/>
      <c r="EH364" s="361"/>
      <c r="EI364" s="361"/>
      <c r="EJ364" s="361"/>
      <c r="EK364" s="361"/>
      <c r="EL364" s="361"/>
      <c r="EM364" s="361"/>
      <c r="EN364" s="361"/>
      <c r="EO364" s="361"/>
      <c r="EP364" s="361"/>
      <c r="EQ364" s="36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4">
        <v>61.176390923174552</v>
      </c>
      <c r="J365" s="254">
        <v>61.176390923174552</v>
      </c>
      <c r="K365" s="254">
        <v>61.176390923174552</v>
      </c>
      <c r="L365" s="254">
        <v>61.176390923174552</v>
      </c>
      <c r="M365" s="254">
        <v>61.176390923174552</v>
      </c>
      <c r="N365" s="254">
        <v>61.176390923174552</v>
      </c>
      <c r="O365" s="254">
        <v>61.176390923174552</v>
      </c>
      <c r="P365" s="93">
        <v>0</v>
      </c>
      <c r="Q365" s="254">
        <f>ROUND(I365*0.03,2)</f>
        <v>1.84</v>
      </c>
      <c r="R365" s="254">
        <f t="shared" ref="R365:W366" si="300">ROUND(J365*0.03,2)</f>
        <v>1.84</v>
      </c>
      <c r="S365" s="254">
        <f t="shared" si="300"/>
        <v>1.84</v>
      </c>
      <c r="T365" s="254">
        <f t="shared" si="300"/>
        <v>1.84</v>
      </c>
      <c r="U365" s="254">
        <f t="shared" si="300"/>
        <v>1.84</v>
      </c>
      <c r="V365" s="254">
        <f t="shared" si="300"/>
        <v>1.84</v>
      </c>
      <c r="W365" s="254">
        <f t="shared" si="300"/>
        <v>1.84</v>
      </c>
      <c r="X365" s="101">
        <v>0</v>
      </c>
      <c r="Y365" s="101">
        <v>0</v>
      </c>
      <c r="Z365" s="101">
        <v>0</v>
      </c>
      <c r="AA365" s="101">
        <v>0</v>
      </c>
      <c r="AB365" s="101">
        <v>0</v>
      </c>
      <c r="AC365" s="101">
        <v>0</v>
      </c>
      <c r="AD365" s="101">
        <v>0</v>
      </c>
      <c r="AE365" s="187">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9"/>
        <v>0</v>
      </c>
      <c r="BV365" s="27"/>
      <c r="BW365" s="27"/>
      <c r="BX365" s="27"/>
      <c r="BY365" s="27"/>
      <c r="BZ365" s="27"/>
      <c r="CA365" s="27"/>
      <c r="CB365" s="97"/>
      <c r="CC365" s="97">
        <v>50</v>
      </c>
      <c r="CD365" s="97">
        <v>100</v>
      </c>
      <c r="CE365" s="97">
        <v>100</v>
      </c>
      <c r="CF365" s="97">
        <v>200</v>
      </c>
      <c r="CG365" s="97">
        <v>200</v>
      </c>
      <c r="CH365" s="97">
        <v>200</v>
      </c>
      <c r="CI365" s="174"/>
      <c r="CJ365" s="174"/>
      <c r="CK365" s="174"/>
      <c r="CL365" s="174"/>
      <c r="CM365" s="174"/>
      <c r="CN365" s="174"/>
      <c r="CO365" s="174"/>
      <c r="CP365" s="175"/>
      <c r="CQ365" s="175"/>
      <c r="CR365" s="175"/>
      <c r="CS365" s="175"/>
      <c r="CT365" s="175"/>
      <c r="CU365" s="175"/>
      <c r="CV365" s="175"/>
      <c r="CW365" s="166"/>
      <c r="CX365" s="167"/>
      <c r="CY365" s="167"/>
      <c r="CZ365" s="167"/>
      <c r="DA365" s="167"/>
      <c r="DB365" s="167"/>
      <c r="DC365" s="167"/>
      <c r="DD365" s="172"/>
      <c r="DE365" s="172"/>
      <c r="DF365" s="172"/>
      <c r="DG365" s="172"/>
      <c r="DH365" s="172"/>
      <c r="DI365" s="172"/>
      <c r="DJ365" s="172"/>
      <c r="DK365" s="79" t="s">
        <v>1541</v>
      </c>
      <c r="DL365" s="128"/>
      <c r="DM365" s="128"/>
      <c r="DN365" s="128"/>
      <c r="DO365" s="128"/>
      <c r="DP365" s="128"/>
      <c r="DQ365" s="128"/>
      <c r="DR365" s="128"/>
      <c r="DS365" s="219"/>
      <c r="DT365" s="361"/>
      <c r="DU365" s="361"/>
      <c r="DV365" s="361"/>
      <c r="DW365" s="361"/>
      <c r="DX365" s="361"/>
      <c r="DY365" s="361"/>
      <c r="DZ365" s="361"/>
      <c r="EA365" s="361"/>
      <c r="EB365" s="361"/>
      <c r="EC365" s="361"/>
      <c r="ED365" s="361"/>
      <c r="EE365" s="361"/>
      <c r="EF365" s="361"/>
      <c r="EG365" s="361"/>
      <c r="EH365" s="361"/>
      <c r="EI365" s="361"/>
      <c r="EJ365" s="361"/>
      <c r="EK365" s="361"/>
      <c r="EL365" s="361"/>
      <c r="EM365" s="361"/>
      <c r="EN365" s="361"/>
      <c r="EO365" s="361"/>
      <c r="EP365" s="361"/>
      <c r="EQ365" s="361"/>
    </row>
    <row r="366" spans="1:244" s="348" customFormat="1" x14ac:dyDescent="0.35">
      <c r="A366" s="328" t="s">
        <v>1542</v>
      </c>
      <c r="B366" s="328" t="s">
        <v>740</v>
      </c>
      <c r="C366" s="328" t="s">
        <v>788</v>
      </c>
      <c r="D366" s="328" t="s">
        <v>1213</v>
      </c>
      <c r="E366" s="328" t="s">
        <v>1500</v>
      </c>
      <c r="F366" s="328" t="s">
        <v>489</v>
      </c>
      <c r="G366" s="329" t="s">
        <v>1543</v>
      </c>
      <c r="H366" s="329" t="s">
        <v>659</v>
      </c>
      <c r="I366" s="330">
        <v>74.124183794860471</v>
      </c>
      <c r="J366" s="330">
        <v>74.124183794860471</v>
      </c>
      <c r="K366" s="330">
        <v>74.124183794860471</v>
      </c>
      <c r="L366" s="330">
        <v>74.124183794860471</v>
      </c>
      <c r="M366" s="330">
        <v>74.124183794860471</v>
      </c>
      <c r="N366" s="330">
        <v>74.124183794860471</v>
      </c>
      <c r="O366" s="330">
        <v>74.124183794860471</v>
      </c>
      <c r="P366" s="331"/>
      <c r="Q366" s="330">
        <f>ROUND(I366*0.03,2)</f>
        <v>2.2200000000000002</v>
      </c>
      <c r="R366" s="330">
        <f t="shared" si="300"/>
        <v>2.2200000000000002</v>
      </c>
      <c r="S366" s="330">
        <f t="shared" si="300"/>
        <v>2.2200000000000002</v>
      </c>
      <c r="T366" s="330">
        <f t="shared" si="300"/>
        <v>2.2200000000000002</v>
      </c>
      <c r="U366" s="330">
        <f t="shared" si="300"/>
        <v>2.2200000000000002</v>
      </c>
      <c r="V366" s="330">
        <f t="shared" si="300"/>
        <v>2.2200000000000002</v>
      </c>
      <c r="W366" s="330">
        <f t="shared" si="300"/>
        <v>2.2200000000000002</v>
      </c>
      <c r="X366" s="330">
        <v>0</v>
      </c>
      <c r="Y366" s="330">
        <v>0</v>
      </c>
      <c r="Z366" s="330">
        <v>0</v>
      </c>
      <c r="AA366" s="330">
        <v>0</v>
      </c>
      <c r="AB366" s="330">
        <v>0</v>
      </c>
      <c r="AC366" s="330">
        <v>0</v>
      </c>
      <c r="AD366" s="330">
        <v>0</v>
      </c>
      <c r="AE366" s="187">
        <v>0.08</v>
      </c>
      <c r="AF366" s="331"/>
      <c r="AG366" s="331">
        <v>30</v>
      </c>
      <c r="AH366" s="331">
        <v>30</v>
      </c>
      <c r="AI366" s="332">
        <v>1</v>
      </c>
      <c r="AJ366" s="332" t="s">
        <v>660</v>
      </c>
      <c r="AK366" s="332" t="s">
        <v>745</v>
      </c>
      <c r="AL366" s="332"/>
      <c r="AM366" s="333"/>
      <c r="AN366" s="333"/>
      <c r="AO366" s="333"/>
      <c r="AP366" s="333"/>
      <c r="AQ366" s="333"/>
      <c r="AR366" s="333"/>
      <c r="AS366" s="334"/>
      <c r="AT366" s="334"/>
      <c r="AU366" s="334"/>
      <c r="AV366" s="335"/>
      <c r="AW366" s="335"/>
      <c r="AX366" s="335"/>
      <c r="AY366" s="336" t="s">
        <v>662</v>
      </c>
      <c r="AZ366" s="336"/>
      <c r="BA366" s="337"/>
      <c r="BB366" s="338"/>
      <c r="BC366" s="338"/>
      <c r="BD366" s="338"/>
      <c r="BE366" s="338"/>
      <c r="BF366" s="338"/>
      <c r="BG366" s="338"/>
      <c r="BH366" s="339"/>
      <c r="BI366" s="339"/>
      <c r="BJ366" s="339"/>
      <c r="BK366" s="339"/>
      <c r="BL366" s="340"/>
      <c r="BM366" s="341"/>
      <c r="BN366" s="342">
        <v>0</v>
      </c>
      <c r="BO366" s="331"/>
      <c r="BP366" s="331"/>
      <c r="BQ366" s="331"/>
      <c r="BR366" s="331"/>
      <c r="BS366" s="331"/>
      <c r="BT366" s="331"/>
      <c r="BU366" s="336">
        <f t="shared" si="299"/>
        <v>0</v>
      </c>
      <c r="BV366" s="336"/>
      <c r="BW366" s="336"/>
      <c r="BX366" s="336"/>
      <c r="BY366" s="336"/>
      <c r="BZ366" s="336"/>
      <c r="CA366" s="336"/>
      <c r="CB366" s="343"/>
      <c r="CC366" s="343">
        <v>50</v>
      </c>
      <c r="CD366" s="97">
        <v>100</v>
      </c>
      <c r="CE366" s="97">
        <v>100</v>
      </c>
      <c r="CF366" s="97">
        <v>200</v>
      </c>
      <c r="CG366" s="97">
        <v>200</v>
      </c>
      <c r="CH366" s="97">
        <v>200</v>
      </c>
      <c r="CI366" s="336"/>
      <c r="CJ366" s="336"/>
      <c r="CK366" s="336"/>
      <c r="CL366" s="336"/>
      <c r="CM366" s="336"/>
      <c r="CN366" s="336"/>
      <c r="CO366" s="336"/>
      <c r="CP366" s="344"/>
      <c r="CQ366" s="344"/>
      <c r="CR366" s="344"/>
      <c r="CS366" s="344"/>
      <c r="CT366" s="344"/>
      <c r="CU366" s="344"/>
      <c r="CV366" s="344"/>
      <c r="CW366" s="345"/>
      <c r="CX366" s="346"/>
      <c r="CY366" s="346"/>
      <c r="CZ366" s="346"/>
      <c r="DA366" s="346"/>
      <c r="DB366" s="346"/>
      <c r="DC366" s="346"/>
      <c r="DD366" s="346"/>
      <c r="DE366" s="346"/>
      <c r="DF366" s="346"/>
      <c r="DG366" s="346"/>
      <c r="DH366" s="346"/>
      <c r="DI366" s="346"/>
      <c r="DJ366" s="346"/>
      <c r="DK366" s="79" t="s">
        <v>1541</v>
      </c>
      <c r="DL366" s="345"/>
      <c r="DM366" s="345"/>
      <c r="DN366" s="345"/>
      <c r="DO366" s="345"/>
      <c r="DP366" s="345"/>
      <c r="DQ366" s="345"/>
      <c r="DR366" s="345"/>
      <c r="DS366" s="347"/>
      <c r="DT366" s="361"/>
      <c r="DU366" s="361"/>
      <c r="DV366" s="361"/>
      <c r="DW366" s="361"/>
      <c r="DX366" s="361"/>
      <c r="DY366" s="361"/>
      <c r="DZ366" s="361"/>
      <c r="EA366" s="361"/>
      <c r="EB366" s="361"/>
      <c r="EC366" s="361"/>
      <c r="ED366" s="361"/>
      <c r="EE366" s="361"/>
      <c r="EF366" s="361"/>
      <c r="EG366" s="361"/>
      <c r="EH366" s="361"/>
      <c r="EI366" s="361"/>
      <c r="EJ366" s="361"/>
      <c r="EK366" s="361"/>
      <c r="EL366" s="361"/>
      <c r="EM366" s="361"/>
      <c r="EN366" s="361"/>
      <c r="EO366" s="361"/>
      <c r="EP366" s="361"/>
      <c r="EQ366" s="36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4">
        <v>15.147669221572489</v>
      </c>
      <c r="J367" s="254">
        <v>15.147669221572489</v>
      </c>
      <c r="K367" s="254">
        <v>15.147669221572489</v>
      </c>
      <c r="L367" s="254">
        <v>15.147669221572489</v>
      </c>
      <c r="M367" s="254">
        <v>15.147669221572489</v>
      </c>
      <c r="N367" s="254">
        <v>15.147669221572489</v>
      </c>
      <c r="O367" s="254">
        <v>15.147669221572489</v>
      </c>
      <c r="P367" s="284">
        <v>0</v>
      </c>
      <c r="Q367" s="254">
        <v>0.37869173053931227</v>
      </c>
      <c r="R367" s="254">
        <v>0.37869173053931227</v>
      </c>
      <c r="S367" s="254">
        <v>0.37869173053931227</v>
      </c>
      <c r="T367" s="254">
        <v>0.37869173053931227</v>
      </c>
      <c r="U367" s="254">
        <v>0.37869173053931227</v>
      </c>
      <c r="V367" s="254">
        <v>0.37869173053931227</v>
      </c>
      <c r="W367" s="254">
        <v>0.37869173053931227</v>
      </c>
      <c r="X367" s="102">
        <v>0</v>
      </c>
      <c r="Y367" s="102">
        <v>0</v>
      </c>
      <c r="Z367" s="102">
        <v>0</v>
      </c>
      <c r="AA367" s="102">
        <v>0</v>
      </c>
      <c r="AB367" s="102">
        <v>0</v>
      </c>
      <c r="AC367" s="102">
        <v>0</v>
      </c>
      <c r="AD367" s="102">
        <v>0</v>
      </c>
      <c r="AE367" s="187">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93"/>
        <v>0</v>
      </c>
      <c r="BV367" s="28"/>
      <c r="BW367" s="28"/>
      <c r="BX367" s="28"/>
      <c r="BY367" s="28"/>
      <c r="BZ367" s="28"/>
      <c r="CA367" s="28"/>
      <c r="CB367" s="99">
        <v>0</v>
      </c>
      <c r="CC367" s="99">
        <v>50</v>
      </c>
      <c r="CD367" s="99">
        <v>1000</v>
      </c>
      <c r="CE367" s="99">
        <v>1000</v>
      </c>
      <c r="CF367" s="99">
        <v>1000</v>
      </c>
      <c r="CG367" s="99">
        <v>1000</v>
      </c>
      <c r="CH367" s="99">
        <v>1000</v>
      </c>
      <c r="CI367" s="176"/>
      <c r="CJ367" s="176"/>
      <c r="CK367" s="176"/>
      <c r="CL367" s="176"/>
      <c r="CM367" s="176"/>
      <c r="CN367" s="176"/>
      <c r="CO367" s="176"/>
      <c r="CP367" s="177"/>
      <c r="CQ367" s="177"/>
      <c r="CR367" s="177"/>
      <c r="CS367" s="177"/>
      <c r="CT367" s="177"/>
      <c r="CU367" s="177"/>
      <c r="CV367" s="177"/>
      <c r="CW367" s="168"/>
      <c r="CX367" s="169"/>
      <c r="CY367" s="169"/>
      <c r="CZ367" s="169"/>
      <c r="DA367" s="169"/>
      <c r="DB367" s="169"/>
      <c r="DC367" s="169"/>
      <c r="DD367" s="173"/>
      <c r="DE367" s="173"/>
      <c r="DF367" s="173"/>
      <c r="DG367" s="173"/>
      <c r="DH367" s="173"/>
      <c r="DI367" s="173"/>
      <c r="DJ367" s="173"/>
      <c r="DK367" s="80" t="s">
        <v>792</v>
      </c>
      <c r="DL367" s="129">
        <v>1000</v>
      </c>
      <c r="DM367" s="129">
        <v>1000</v>
      </c>
      <c r="DN367" s="129">
        <v>1000</v>
      </c>
      <c r="DO367" s="129">
        <v>1000</v>
      </c>
      <c r="DP367" s="129">
        <v>1000</v>
      </c>
      <c r="DQ367" s="129">
        <v>1000</v>
      </c>
      <c r="DR367" s="129">
        <v>1000</v>
      </c>
      <c r="DS367" s="219"/>
      <c r="DT367" s="361"/>
      <c r="DU367" s="361"/>
      <c r="DV367" s="361"/>
      <c r="DW367" s="361"/>
      <c r="DX367" s="361"/>
      <c r="DY367" s="361"/>
      <c r="DZ367" s="361"/>
      <c r="EA367" s="361"/>
      <c r="EB367" s="361"/>
      <c r="EC367" s="361"/>
      <c r="ED367" s="361"/>
      <c r="EE367" s="361"/>
      <c r="EF367" s="361"/>
      <c r="EG367" s="361"/>
      <c r="EH367" s="361"/>
      <c r="EI367" s="361"/>
      <c r="EJ367" s="361"/>
      <c r="EK367" s="361"/>
      <c r="EL367" s="361"/>
      <c r="EM367" s="361"/>
      <c r="EN367" s="361"/>
      <c r="EO367" s="361"/>
      <c r="EP367" s="361"/>
      <c r="EQ367" s="361"/>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7">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93"/>
        <v>0</v>
      </c>
      <c r="BV368" s="27"/>
      <c r="BW368" s="27"/>
      <c r="BX368" s="27"/>
      <c r="BY368" s="27"/>
      <c r="BZ368" s="27"/>
      <c r="CA368" s="27"/>
      <c r="CB368" s="97"/>
      <c r="CC368" s="97"/>
      <c r="CD368" s="97">
        <v>0</v>
      </c>
      <c r="CE368" s="97">
        <v>0</v>
      </c>
      <c r="CF368" s="97">
        <v>0</v>
      </c>
      <c r="CG368" s="97">
        <v>0</v>
      </c>
      <c r="CH368" s="97">
        <v>0</v>
      </c>
      <c r="CI368" s="174"/>
      <c r="CJ368" s="174"/>
      <c r="CK368" s="174"/>
      <c r="CL368" s="174"/>
      <c r="CM368" s="174"/>
      <c r="CN368" s="174"/>
      <c r="CO368" s="174"/>
      <c r="CP368" s="175"/>
      <c r="CQ368" s="175"/>
      <c r="CR368" s="175"/>
      <c r="CS368" s="175"/>
      <c r="CT368" s="175"/>
      <c r="CU368" s="175"/>
      <c r="CV368" s="175"/>
      <c r="CW368" s="166"/>
      <c r="CX368" s="167"/>
      <c r="CY368" s="167"/>
      <c r="CZ368" s="167"/>
      <c r="DA368" s="167"/>
      <c r="DB368" s="167"/>
      <c r="DC368" s="167"/>
      <c r="DD368" s="172"/>
      <c r="DE368" s="172"/>
      <c r="DF368" s="172"/>
      <c r="DG368" s="172"/>
      <c r="DH368" s="172"/>
      <c r="DI368" s="172"/>
      <c r="DJ368" s="172"/>
      <c r="DK368" s="79" t="s">
        <v>1548</v>
      </c>
      <c r="DL368" s="128">
        <v>500</v>
      </c>
      <c r="DM368" s="128">
        <v>500</v>
      </c>
      <c r="DN368" s="128">
        <v>500</v>
      </c>
      <c r="DO368" s="128">
        <v>500</v>
      </c>
      <c r="DP368" s="128">
        <v>500</v>
      </c>
      <c r="DQ368" s="128">
        <v>500</v>
      </c>
      <c r="DR368" s="128">
        <v>500</v>
      </c>
      <c r="DS368" s="219"/>
      <c r="DT368" s="361"/>
      <c r="DU368" s="361"/>
      <c r="DV368" s="361"/>
      <c r="DW368" s="361"/>
      <c r="DX368" s="361"/>
      <c r="DY368" s="361"/>
      <c r="DZ368" s="361"/>
      <c r="EA368" s="361"/>
      <c r="EB368" s="361"/>
      <c r="EC368" s="361"/>
      <c r="ED368" s="361"/>
      <c r="EE368" s="361"/>
      <c r="EF368" s="361"/>
      <c r="EG368" s="361"/>
      <c r="EH368" s="361"/>
      <c r="EI368" s="361"/>
      <c r="EJ368" s="361"/>
      <c r="EK368" s="361"/>
      <c r="EL368" s="361"/>
      <c r="EM368" s="361"/>
      <c r="EN368" s="361"/>
      <c r="EO368" s="361"/>
      <c r="EP368" s="361"/>
      <c r="EQ368" s="361"/>
    </row>
    <row r="369" spans="1:244" s="262" customFormat="1" x14ac:dyDescent="0.35">
      <c r="A369" s="257" t="s">
        <v>1549</v>
      </c>
      <c r="B369" s="257" t="s">
        <v>740</v>
      </c>
      <c r="C369" s="257" t="s">
        <v>788</v>
      </c>
      <c r="D369" s="257" t="s">
        <v>1213</v>
      </c>
      <c r="E369" s="257" t="s">
        <v>1475</v>
      </c>
      <c r="F369" s="257" t="s">
        <v>489</v>
      </c>
      <c r="G369" s="393" t="s">
        <v>1550</v>
      </c>
      <c r="H369" s="269" t="s">
        <v>659</v>
      </c>
      <c r="I369" s="283">
        <f>(80.99/3.6)*1.337</f>
        <v>30.078786111111107</v>
      </c>
      <c r="J369" s="283">
        <f t="shared" ref="J369:O369" si="301">(80.99/3.6)*1.337</f>
        <v>30.078786111111107</v>
      </c>
      <c r="K369" s="283">
        <f t="shared" si="301"/>
        <v>30.078786111111107</v>
      </c>
      <c r="L369" s="283">
        <f t="shared" si="301"/>
        <v>30.078786111111107</v>
      </c>
      <c r="M369" s="283">
        <f t="shared" si="301"/>
        <v>30.078786111111107</v>
      </c>
      <c r="N369" s="283">
        <f t="shared" si="301"/>
        <v>30.078786111111107</v>
      </c>
      <c r="O369" s="283">
        <f t="shared" si="301"/>
        <v>30.078786111111107</v>
      </c>
      <c r="P369" s="270">
        <v>0</v>
      </c>
      <c r="Q369" s="254">
        <f>ROUND(I369*0.04,2)</f>
        <v>1.2</v>
      </c>
      <c r="R369" s="254">
        <f t="shared" ref="R369:W369" si="302">ROUND(J369*0.04,2)</f>
        <v>1.2</v>
      </c>
      <c r="S369" s="254">
        <f t="shared" si="302"/>
        <v>1.2</v>
      </c>
      <c r="T369" s="254">
        <f t="shared" si="302"/>
        <v>1.2</v>
      </c>
      <c r="U369" s="254">
        <f t="shared" si="302"/>
        <v>1.2</v>
      </c>
      <c r="V369" s="254">
        <f t="shared" si="302"/>
        <v>1.2</v>
      </c>
      <c r="W369" s="254">
        <f t="shared" si="302"/>
        <v>1.2</v>
      </c>
      <c r="X369" s="254">
        <v>0</v>
      </c>
      <c r="Y369" s="254">
        <v>0</v>
      </c>
      <c r="Z369" s="254">
        <v>0</v>
      </c>
      <c r="AA369" s="254">
        <v>0</v>
      </c>
      <c r="AB369" s="254">
        <v>0</v>
      </c>
      <c r="AC369" s="254">
        <v>0</v>
      </c>
      <c r="AD369" s="254">
        <v>0</v>
      </c>
      <c r="AE369" s="187">
        <v>0.08</v>
      </c>
      <c r="AF369" s="270">
        <v>0</v>
      </c>
      <c r="AG369" s="270">
        <v>30</v>
      </c>
      <c r="AH369" s="270">
        <v>30</v>
      </c>
      <c r="AI369" s="271">
        <v>1</v>
      </c>
      <c r="AJ369" s="271" t="s">
        <v>660</v>
      </c>
      <c r="AK369" s="271" t="s">
        <v>745</v>
      </c>
      <c r="AL369" s="271"/>
      <c r="AM369" s="272"/>
      <c r="AN369" s="272"/>
      <c r="AO369" s="272"/>
      <c r="AP369" s="272"/>
      <c r="AQ369" s="272"/>
      <c r="AR369" s="272"/>
      <c r="AS369" s="273"/>
      <c r="AT369" s="273"/>
      <c r="AU369" s="273"/>
      <c r="AV369" s="274"/>
      <c r="AW369" s="274"/>
      <c r="AX369" s="274"/>
      <c r="AY369" s="258" t="s">
        <v>662</v>
      </c>
      <c r="AZ369" s="258"/>
      <c r="BA369" s="258"/>
      <c r="BB369" s="258"/>
      <c r="BC369" s="258"/>
      <c r="BD369" s="258"/>
      <c r="BE369" s="258"/>
      <c r="BF369" s="258"/>
      <c r="BG369" s="258"/>
      <c r="BH369" s="275"/>
      <c r="BI369" s="275"/>
      <c r="BJ369" s="275"/>
      <c r="BK369" s="275"/>
      <c r="BL369" s="276"/>
      <c r="BM369" s="277"/>
      <c r="BN369" s="278">
        <v>0</v>
      </c>
      <c r="BO369" s="270"/>
      <c r="BP369" s="270"/>
      <c r="BQ369" s="270"/>
      <c r="BR369" s="270"/>
      <c r="BS369" s="270"/>
      <c r="BT369" s="270"/>
      <c r="BU369" s="258">
        <f t="shared" ref="BU369" si="303">IF(BL369=1,BN369,0)</f>
        <v>0</v>
      </c>
      <c r="BV369" s="258"/>
      <c r="BW369" s="258"/>
      <c r="BX369" s="258"/>
      <c r="BY369" s="258"/>
      <c r="BZ369" s="258"/>
      <c r="CA369" s="258"/>
      <c r="CB369" s="245">
        <v>10</v>
      </c>
      <c r="CC369" s="245">
        <v>200</v>
      </c>
      <c r="CD369" s="390">
        <v>1000</v>
      </c>
      <c r="CE369" s="390">
        <v>1000</v>
      </c>
      <c r="CF369" s="390">
        <v>1000</v>
      </c>
      <c r="CG369" s="390">
        <v>1000</v>
      </c>
      <c r="CH369" s="390">
        <v>1000</v>
      </c>
      <c r="CI369" s="258"/>
      <c r="CJ369" s="258"/>
      <c r="CK369" s="258"/>
      <c r="CL369" s="258"/>
      <c r="CM369" s="258"/>
      <c r="CN369" s="258"/>
      <c r="CO369" s="258"/>
      <c r="CP369" s="259"/>
      <c r="CQ369" s="259"/>
      <c r="CR369" s="259"/>
      <c r="CS369" s="259"/>
      <c r="CT369" s="259"/>
      <c r="CU369" s="259"/>
      <c r="CV369" s="259"/>
      <c r="CW369" s="279"/>
      <c r="CX369" s="280"/>
      <c r="CY369" s="280"/>
      <c r="CZ369" s="280"/>
      <c r="DA369" s="280"/>
      <c r="DB369" s="280"/>
      <c r="DC369" s="280"/>
      <c r="DD369" s="280"/>
      <c r="DE369" s="280"/>
      <c r="DF369" s="280"/>
      <c r="DG369" s="280"/>
      <c r="DH369" s="280"/>
      <c r="DI369" s="280"/>
      <c r="DJ369" s="280"/>
      <c r="DK369" s="266" t="s">
        <v>1551</v>
      </c>
      <c r="DL369" s="279">
        <v>1000</v>
      </c>
      <c r="DM369" s="279">
        <v>1000</v>
      </c>
      <c r="DN369" s="279">
        <v>1000</v>
      </c>
      <c r="DO369" s="279">
        <v>1000</v>
      </c>
      <c r="DP369" s="279">
        <v>1000</v>
      </c>
      <c r="DQ369" s="279">
        <v>1000</v>
      </c>
      <c r="DR369" s="279">
        <v>1000</v>
      </c>
      <c r="DS369" s="281"/>
      <c r="DT369" s="361"/>
      <c r="DU369" s="361"/>
      <c r="DV369" s="361"/>
      <c r="DW369" s="361"/>
      <c r="DX369" s="361"/>
      <c r="DY369" s="361"/>
      <c r="DZ369" s="361"/>
      <c r="EA369" s="361"/>
      <c r="EB369" s="361"/>
      <c r="EC369" s="361"/>
      <c r="ED369" s="361"/>
      <c r="EE369" s="361"/>
      <c r="EF369" s="361"/>
      <c r="EG369" s="361"/>
      <c r="EH369" s="361"/>
      <c r="EI369" s="361"/>
      <c r="EJ369" s="361"/>
      <c r="EK369" s="361"/>
      <c r="EL369" s="361"/>
      <c r="EM369" s="361"/>
      <c r="EN369" s="361"/>
      <c r="EO369" s="361"/>
      <c r="EP369" s="361"/>
      <c r="EQ369" s="36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4">
        <v>11.589384376846876</v>
      </c>
      <c r="J370" s="254">
        <v>11.589384376846876</v>
      </c>
      <c r="K370" s="254">
        <v>11.589384376846876</v>
      </c>
      <c r="L370" s="254">
        <v>11.589384376846876</v>
      </c>
      <c r="M370" s="254">
        <v>11.589384376846876</v>
      </c>
      <c r="N370" s="254">
        <v>11.589384376846876</v>
      </c>
      <c r="O370" s="254">
        <v>11.589384376846876</v>
      </c>
      <c r="P370" s="94">
        <v>0</v>
      </c>
      <c r="Q370" s="254">
        <v>0.28973460942117191</v>
      </c>
      <c r="R370" s="254">
        <v>0.28973460942117191</v>
      </c>
      <c r="S370" s="254">
        <v>0.28973460942117191</v>
      </c>
      <c r="T370" s="254">
        <v>0.28973460942117191</v>
      </c>
      <c r="U370" s="254">
        <v>0.28973460942117191</v>
      </c>
      <c r="V370" s="254">
        <v>0.28973460942117191</v>
      </c>
      <c r="W370" s="254">
        <v>0.28973460942117191</v>
      </c>
      <c r="X370" s="102"/>
      <c r="Y370" s="102"/>
      <c r="Z370" s="102"/>
      <c r="AA370" s="102"/>
      <c r="AB370" s="102"/>
      <c r="AC370" s="102"/>
      <c r="AD370" s="102"/>
      <c r="AE370" s="187">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93"/>
        <v>0</v>
      </c>
      <c r="BV370" s="28"/>
      <c r="BW370" s="28"/>
      <c r="BX370" s="28"/>
      <c r="BY370" s="28"/>
      <c r="BZ370" s="28"/>
      <c r="CA370" s="28"/>
      <c r="CB370" s="245">
        <v>10</v>
      </c>
      <c r="CC370" s="245">
        <v>50</v>
      </c>
      <c r="CD370" s="245">
        <v>250</v>
      </c>
      <c r="CE370" s="245">
        <v>500</v>
      </c>
      <c r="CF370" s="245">
        <v>1000</v>
      </c>
      <c r="CG370" s="245">
        <v>1000</v>
      </c>
      <c r="CH370" s="245">
        <v>1000</v>
      </c>
      <c r="CI370" s="258"/>
      <c r="CJ370" s="176"/>
      <c r="CK370" s="176"/>
      <c r="CL370" s="176"/>
      <c r="CM370" s="176"/>
      <c r="CN370" s="176"/>
      <c r="CO370" s="176"/>
      <c r="CP370" s="177"/>
      <c r="CQ370" s="177"/>
      <c r="CR370" s="177"/>
      <c r="CS370" s="177"/>
      <c r="CT370" s="177"/>
      <c r="CU370" s="177"/>
      <c r="CV370" s="177"/>
      <c r="CW370" s="168"/>
      <c r="CX370" s="169"/>
      <c r="CY370" s="169"/>
      <c r="CZ370" s="169"/>
      <c r="DA370" s="169"/>
      <c r="DB370" s="169"/>
      <c r="DC370" s="169"/>
      <c r="DD370" s="173"/>
      <c r="DE370" s="173"/>
      <c r="DF370" s="173"/>
      <c r="DG370" s="173"/>
      <c r="DH370" s="173"/>
      <c r="DI370" s="173"/>
      <c r="DJ370" s="173"/>
      <c r="DK370" s="80" t="s">
        <v>1554</v>
      </c>
      <c r="DL370" s="129">
        <v>1000</v>
      </c>
      <c r="DM370" s="129">
        <v>1000</v>
      </c>
      <c r="DN370" s="129">
        <v>1000</v>
      </c>
      <c r="DO370" s="129">
        <v>1000</v>
      </c>
      <c r="DP370" s="129">
        <v>1000</v>
      </c>
      <c r="DQ370" s="129">
        <v>1000</v>
      </c>
      <c r="DR370" s="129">
        <v>1000</v>
      </c>
      <c r="DS370" s="219"/>
      <c r="DT370" s="361"/>
      <c r="DU370" s="361"/>
      <c r="DV370" s="361"/>
      <c r="DW370" s="361"/>
      <c r="DX370" s="361"/>
      <c r="DY370" s="361"/>
      <c r="DZ370" s="361"/>
      <c r="EA370" s="361"/>
      <c r="EB370" s="361"/>
      <c r="EC370" s="361"/>
      <c r="ED370" s="361"/>
      <c r="EE370" s="361"/>
      <c r="EF370" s="361"/>
      <c r="EG370" s="361"/>
      <c r="EH370" s="361"/>
      <c r="EI370" s="361"/>
      <c r="EJ370" s="361"/>
      <c r="EK370" s="361"/>
      <c r="EL370" s="361"/>
      <c r="EM370" s="361"/>
      <c r="EN370" s="361"/>
      <c r="EO370" s="361"/>
      <c r="EP370" s="361"/>
      <c r="EQ370" s="361"/>
    </row>
    <row r="371" spans="1:244" x14ac:dyDescent="0.35">
      <c r="A371" s="5" t="s">
        <v>1555</v>
      </c>
      <c r="B371" s="5" t="s">
        <v>740</v>
      </c>
      <c r="C371" s="5" t="s">
        <v>788</v>
      </c>
      <c r="D371" s="5" t="s">
        <v>1213</v>
      </c>
      <c r="E371" s="5" t="s">
        <v>1525</v>
      </c>
      <c r="F371" s="5" t="s">
        <v>490</v>
      </c>
      <c r="G371" s="47" t="s">
        <v>1556</v>
      </c>
      <c r="H371" s="47" t="s">
        <v>659</v>
      </c>
      <c r="I371" s="254">
        <f>23/'Data Sources'!I9</f>
        <v>23.985197520584698</v>
      </c>
      <c r="J371" s="254">
        <f>I371</f>
        <v>23.985197520584698</v>
      </c>
      <c r="K371" s="254">
        <f t="shared" ref="K371:O371" si="304">J371</f>
        <v>23.985197520584698</v>
      </c>
      <c r="L371" s="254">
        <f t="shared" si="304"/>
        <v>23.985197520584698</v>
      </c>
      <c r="M371" s="254">
        <f t="shared" si="304"/>
        <v>23.985197520584698</v>
      </c>
      <c r="N371" s="254">
        <f t="shared" si="304"/>
        <v>23.985197520584698</v>
      </c>
      <c r="O371" s="254">
        <f t="shared" si="304"/>
        <v>23.985197520584698</v>
      </c>
      <c r="P371" s="93">
        <v>0</v>
      </c>
      <c r="Q371" s="254">
        <f t="shared" ref="Q371" si="305">ROUND(I371*0.04,2)</f>
        <v>0.96</v>
      </c>
      <c r="R371" s="254">
        <f t="shared" ref="R371" si="306">ROUND(J371*0.04,2)</f>
        <v>0.96</v>
      </c>
      <c r="S371" s="254">
        <f t="shared" ref="S371" si="307">ROUND(K371*0.04,2)</f>
        <v>0.96</v>
      </c>
      <c r="T371" s="254">
        <f t="shared" ref="T371" si="308">ROUND(L371*0.04,2)</f>
        <v>0.96</v>
      </c>
      <c r="U371" s="254">
        <f t="shared" ref="U371" si="309">ROUND(M371*0.04,2)</f>
        <v>0.96</v>
      </c>
      <c r="V371" s="254">
        <f t="shared" ref="V371" si="310">ROUND(N371*0.04,2)</f>
        <v>0.96</v>
      </c>
      <c r="W371" s="254">
        <f t="shared" ref="W371" si="311">ROUND(O371*0.04,2)</f>
        <v>0.96</v>
      </c>
      <c r="X371" s="101">
        <v>0</v>
      </c>
      <c r="Y371" s="101">
        <v>0</v>
      </c>
      <c r="Z371" s="101">
        <v>0</v>
      </c>
      <c r="AA371" s="101">
        <v>0</v>
      </c>
      <c r="AB371" s="101">
        <v>0</v>
      </c>
      <c r="AC371" s="101">
        <v>0</v>
      </c>
      <c r="AD371" s="101">
        <v>0</v>
      </c>
      <c r="AE371" s="187">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93"/>
        <v>0</v>
      </c>
      <c r="BV371" s="27"/>
      <c r="BW371" s="27"/>
      <c r="BX371" s="27"/>
      <c r="BY371" s="27"/>
      <c r="BZ371" s="27"/>
      <c r="CA371" s="27"/>
      <c r="CB371" s="97">
        <v>0</v>
      </c>
      <c r="CC371" s="97">
        <v>0</v>
      </c>
      <c r="CD371" s="97"/>
      <c r="CE371" s="97"/>
      <c r="CF371" s="97">
        <v>250</v>
      </c>
      <c r="CG371" s="97">
        <v>500</v>
      </c>
      <c r="CH371" s="97">
        <v>1000</v>
      </c>
      <c r="CI371" s="174"/>
      <c r="CJ371" s="174"/>
      <c r="CK371" s="174"/>
      <c r="CL371" s="174"/>
      <c r="CM371" s="174"/>
      <c r="CN371" s="174"/>
      <c r="CO371" s="174"/>
      <c r="CP371" s="175"/>
      <c r="CQ371" s="175"/>
      <c r="CR371" s="175"/>
      <c r="CS371" s="175"/>
      <c r="CT371" s="175"/>
      <c r="CU371" s="175"/>
      <c r="CV371" s="175"/>
      <c r="CW371" s="166"/>
      <c r="CX371" s="167"/>
      <c r="CY371" s="167"/>
      <c r="CZ371" s="167"/>
      <c r="DA371" s="167"/>
      <c r="DB371" s="167"/>
      <c r="DC371" s="167"/>
      <c r="DD371" s="172"/>
      <c r="DE371" s="172"/>
      <c r="DF371" s="172"/>
      <c r="DG371" s="172"/>
      <c r="DH371" s="172"/>
      <c r="DI371" s="172"/>
      <c r="DJ371" s="172"/>
      <c r="DK371" s="79" t="s">
        <v>1557</v>
      </c>
      <c r="DL371" s="128">
        <v>500</v>
      </c>
      <c r="DM371" s="128">
        <v>500</v>
      </c>
      <c r="DN371" s="128">
        <v>500</v>
      </c>
      <c r="DO371" s="128">
        <v>500</v>
      </c>
      <c r="DP371" s="128">
        <v>500</v>
      </c>
      <c r="DQ371" s="128">
        <v>500</v>
      </c>
      <c r="DR371" s="128">
        <v>500</v>
      </c>
      <c r="DS371" s="219"/>
      <c r="DT371" s="361"/>
      <c r="DU371" s="361"/>
      <c r="DV371" s="361"/>
      <c r="DW371" s="361"/>
      <c r="DX371" s="361"/>
      <c r="DY371" s="361"/>
      <c r="DZ371" s="361"/>
      <c r="EA371" s="361"/>
      <c r="EB371" s="361"/>
      <c r="EC371" s="361"/>
      <c r="ED371" s="361"/>
      <c r="EE371" s="361"/>
      <c r="EF371" s="361"/>
      <c r="EG371" s="361"/>
      <c r="EH371" s="361"/>
      <c r="EI371" s="361"/>
      <c r="EJ371" s="361"/>
      <c r="EK371" s="361"/>
      <c r="EL371" s="361"/>
      <c r="EM371" s="361"/>
      <c r="EN371" s="361"/>
      <c r="EO371" s="361"/>
      <c r="EP371" s="361"/>
      <c r="EQ371" s="361"/>
    </row>
    <row r="372" spans="1:244" s="311" customFormat="1" x14ac:dyDescent="0.35">
      <c r="A372" s="291" t="s">
        <v>1558</v>
      </c>
      <c r="B372" s="291" t="s">
        <v>740</v>
      </c>
      <c r="C372" s="291" t="s">
        <v>788</v>
      </c>
      <c r="D372" s="291" t="s">
        <v>1213</v>
      </c>
      <c r="E372" s="291" t="s">
        <v>1525</v>
      </c>
      <c r="F372" s="291" t="s">
        <v>490</v>
      </c>
      <c r="G372" s="292" t="s">
        <v>1559</v>
      </c>
      <c r="H372" s="292" t="s">
        <v>659</v>
      </c>
      <c r="I372" s="293">
        <f>ROUND(11*1.054,2)</f>
        <v>11.59</v>
      </c>
      <c r="J372" s="293">
        <f>ROUND($I$371+($O$371-$I$371)/($O$4-$I$4)*($J$4-$I$4),2)</f>
        <v>23.99</v>
      </c>
      <c r="K372" s="293">
        <f>ROUND($I$371+($O$371-$I$371)/($O$4-$I$4)*($K$4-$I$4),2)</f>
        <v>23.99</v>
      </c>
      <c r="L372" s="293">
        <f>ROUND($I$371+($O$371-$I$371)/($O$4-$I$4)*($L$4-$I$4),2)</f>
        <v>23.99</v>
      </c>
      <c r="M372" s="293">
        <f>ROUND($I$371+($O$371-$I$371)/($O$4-$I$4)*($M$4-$I$4),2)</f>
        <v>23.99</v>
      </c>
      <c r="N372" s="293">
        <f>ROUND($I$371+($O$371-$I$371)/($O$4-$I$4)*($N$4-$I$4),2)</f>
        <v>23.99</v>
      </c>
      <c r="O372" s="293">
        <f>ROUND(7*1.054,2)</f>
        <v>7.38</v>
      </c>
      <c r="P372" s="294">
        <v>0</v>
      </c>
      <c r="Q372" s="293">
        <f t="shared" ref="Q372" si="312">ROUND(I372*0.04,2)</f>
        <v>0.46</v>
      </c>
      <c r="R372" s="293">
        <f t="shared" ref="R372" si="313">ROUND(J372*0.04,2)</f>
        <v>0.96</v>
      </c>
      <c r="S372" s="293">
        <f t="shared" ref="S372" si="314">ROUND(K372*0.04,2)</f>
        <v>0.96</v>
      </c>
      <c r="T372" s="293">
        <f t="shared" ref="T372" si="315">ROUND(L372*0.04,2)</f>
        <v>0.96</v>
      </c>
      <c r="U372" s="293">
        <f t="shared" ref="U372" si="316">ROUND(M372*0.04,2)</f>
        <v>0.96</v>
      </c>
      <c r="V372" s="293">
        <f t="shared" ref="V372" si="317">ROUND(N372*0.04,2)</f>
        <v>0.96</v>
      </c>
      <c r="W372" s="293">
        <f t="shared" ref="W372" si="318">ROUND(O372*0.04,2)</f>
        <v>0.3</v>
      </c>
      <c r="X372" s="293">
        <v>0</v>
      </c>
      <c r="Y372" s="293">
        <v>0</v>
      </c>
      <c r="Z372" s="293">
        <v>0</v>
      </c>
      <c r="AA372" s="293">
        <v>0</v>
      </c>
      <c r="AB372" s="293">
        <v>0</v>
      </c>
      <c r="AC372" s="293">
        <v>0</v>
      </c>
      <c r="AD372" s="293">
        <v>0</v>
      </c>
      <c r="AE372" s="187">
        <v>0.08</v>
      </c>
      <c r="AF372" s="294">
        <v>0</v>
      </c>
      <c r="AG372" s="294">
        <v>30</v>
      </c>
      <c r="AH372" s="294">
        <v>30</v>
      </c>
      <c r="AI372" s="295">
        <v>1</v>
      </c>
      <c r="AJ372" s="295" t="s">
        <v>660</v>
      </c>
      <c r="AK372" s="295" t="s">
        <v>745</v>
      </c>
      <c r="AL372" s="295"/>
      <c r="AM372" s="296"/>
      <c r="AN372" s="296"/>
      <c r="AO372" s="296"/>
      <c r="AP372" s="296"/>
      <c r="AQ372" s="296"/>
      <c r="AR372" s="296"/>
      <c r="AS372" s="297"/>
      <c r="AT372" s="297"/>
      <c r="AU372" s="297"/>
      <c r="AV372" s="298"/>
      <c r="AW372" s="298"/>
      <c r="AX372" s="298"/>
      <c r="AY372" s="299" t="s">
        <v>662</v>
      </c>
      <c r="AZ372" s="299"/>
      <c r="BA372" s="299"/>
      <c r="BB372" s="300"/>
      <c r="BC372" s="300"/>
      <c r="BD372" s="300"/>
      <c r="BE372" s="300"/>
      <c r="BF372" s="300"/>
      <c r="BG372" s="300"/>
      <c r="BH372" s="301"/>
      <c r="BI372" s="301"/>
      <c r="BJ372" s="301"/>
      <c r="BK372" s="301"/>
      <c r="BL372" s="302"/>
      <c r="BM372" s="303"/>
      <c r="BN372" s="304">
        <v>0</v>
      </c>
      <c r="BO372" s="294"/>
      <c r="BP372" s="294"/>
      <c r="BQ372" s="294"/>
      <c r="BR372" s="294"/>
      <c r="BS372" s="294"/>
      <c r="BT372" s="294"/>
      <c r="BU372" s="299">
        <f t="shared" ref="BU372" si="319">IF(BL372=1,BN372,0)</f>
        <v>0</v>
      </c>
      <c r="BV372" s="299"/>
      <c r="BW372" s="299"/>
      <c r="BX372" s="299"/>
      <c r="BY372" s="299"/>
      <c r="BZ372" s="299"/>
      <c r="CA372" s="299"/>
      <c r="CB372" s="305">
        <v>0</v>
      </c>
      <c r="CC372" s="245">
        <v>0</v>
      </c>
      <c r="CD372" s="245">
        <v>0</v>
      </c>
      <c r="CE372" s="245">
        <v>0</v>
      </c>
      <c r="CF372" s="245">
        <v>0</v>
      </c>
      <c r="CG372" s="245">
        <v>0</v>
      </c>
      <c r="CH372" s="245">
        <v>0</v>
      </c>
      <c r="CI372" s="299"/>
      <c r="CJ372" s="299"/>
      <c r="CK372" s="299"/>
      <c r="CL372" s="299"/>
      <c r="CM372" s="299"/>
      <c r="CN372" s="299"/>
      <c r="CO372" s="299"/>
      <c r="CP372" s="306"/>
      <c r="CQ372" s="306"/>
      <c r="CR372" s="306"/>
      <c r="CS372" s="306"/>
      <c r="CT372" s="306"/>
      <c r="CU372" s="306"/>
      <c r="CV372" s="306"/>
      <c r="CW372" s="307"/>
      <c r="CX372" s="308"/>
      <c r="CY372" s="308"/>
      <c r="CZ372" s="308"/>
      <c r="DA372" s="308"/>
      <c r="DB372" s="308"/>
      <c r="DC372" s="308"/>
      <c r="DD372" s="308"/>
      <c r="DE372" s="308"/>
      <c r="DF372" s="308"/>
      <c r="DG372" s="308"/>
      <c r="DH372" s="308"/>
      <c r="DI372" s="308"/>
      <c r="DJ372" s="308"/>
      <c r="DK372" s="309" t="s">
        <v>1557</v>
      </c>
      <c r="DL372" s="307">
        <v>500</v>
      </c>
      <c r="DM372" s="307">
        <v>500</v>
      </c>
      <c r="DN372" s="307">
        <v>500</v>
      </c>
      <c r="DO372" s="307">
        <v>500</v>
      </c>
      <c r="DP372" s="307">
        <v>500</v>
      </c>
      <c r="DQ372" s="307">
        <v>500</v>
      </c>
      <c r="DR372" s="307">
        <v>500</v>
      </c>
      <c r="DS372" s="310"/>
      <c r="DT372" s="361"/>
      <c r="DU372" s="361"/>
      <c r="DV372" s="361"/>
      <c r="DW372" s="361"/>
      <c r="DX372" s="361"/>
      <c r="DY372" s="361"/>
      <c r="DZ372" s="361"/>
      <c r="EA372" s="361"/>
      <c r="EB372" s="361"/>
      <c r="EC372" s="361"/>
      <c r="ED372" s="361"/>
      <c r="EE372" s="361"/>
      <c r="EF372" s="361"/>
      <c r="EG372" s="361"/>
      <c r="EH372" s="361"/>
      <c r="EI372" s="361"/>
      <c r="EJ372" s="361"/>
      <c r="EK372" s="361"/>
      <c r="EL372" s="361"/>
      <c r="EM372" s="361"/>
      <c r="EN372" s="361"/>
      <c r="EO372" s="361"/>
      <c r="EP372" s="361"/>
      <c r="EQ372" s="36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7">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93"/>
        <v>940</v>
      </c>
      <c r="BV373" s="28"/>
      <c r="BW373" s="28"/>
      <c r="BX373" s="28"/>
      <c r="BY373" s="28"/>
      <c r="BZ373" s="28"/>
      <c r="CA373" s="28"/>
      <c r="CB373" s="99">
        <v>940</v>
      </c>
      <c r="CC373" s="99">
        <f>CB373-BO373</f>
        <v>400</v>
      </c>
      <c r="CD373" s="99">
        <f t="shared" ref="CD373:CE373" si="320">CC373-BP373</f>
        <v>200</v>
      </c>
      <c r="CE373" s="99">
        <f t="shared" si="320"/>
        <v>0</v>
      </c>
      <c r="CF373" s="99">
        <v>0</v>
      </c>
      <c r="CG373" s="99">
        <v>0</v>
      </c>
      <c r="CH373" s="99"/>
      <c r="CI373" s="176"/>
      <c r="CJ373" s="176"/>
      <c r="CK373" s="176"/>
      <c r="CL373" s="176"/>
      <c r="CM373" s="176"/>
      <c r="CN373" s="176"/>
      <c r="CO373" s="176"/>
      <c r="CP373" s="177"/>
      <c r="CQ373" s="177"/>
      <c r="CR373" s="177"/>
      <c r="CS373" s="177"/>
      <c r="CT373" s="177"/>
      <c r="CU373" s="177"/>
      <c r="CV373" s="177"/>
      <c r="CW373" s="168"/>
      <c r="CX373" s="169"/>
      <c r="CY373" s="169"/>
      <c r="CZ373" s="169"/>
      <c r="DA373" s="169"/>
      <c r="DB373" s="169"/>
      <c r="DC373" s="169"/>
      <c r="DD373" s="173"/>
      <c r="DE373" s="173"/>
      <c r="DF373" s="173"/>
      <c r="DG373" s="173"/>
      <c r="DH373" s="173"/>
      <c r="DI373" s="173"/>
      <c r="DJ373" s="173"/>
      <c r="DK373" s="80" t="s">
        <v>415</v>
      </c>
      <c r="DL373" s="129">
        <v>400</v>
      </c>
      <c r="DM373" s="129">
        <v>400</v>
      </c>
      <c r="DN373" s="129">
        <v>400</v>
      </c>
      <c r="DO373" s="129">
        <v>400</v>
      </c>
      <c r="DP373" s="129">
        <v>400</v>
      </c>
      <c r="DQ373" s="129">
        <v>400</v>
      </c>
      <c r="DR373" s="129">
        <v>400</v>
      </c>
      <c r="DS373" s="219"/>
      <c r="DT373" s="361"/>
      <c r="DU373" s="361"/>
      <c r="DV373" s="361"/>
      <c r="DW373" s="361"/>
      <c r="DX373" s="361"/>
      <c r="DY373" s="361"/>
      <c r="DZ373" s="361"/>
      <c r="EA373" s="361"/>
      <c r="EB373" s="361"/>
      <c r="EC373" s="361"/>
      <c r="ED373" s="361"/>
      <c r="EE373" s="361"/>
      <c r="EF373" s="361"/>
      <c r="EG373" s="361"/>
      <c r="EH373" s="361"/>
      <c r="EI373" s="361"/>
      <c r="EJ373" s="361"/>
      <c r="EK373" s="361"/>
      <c r="EL373" s="361"/>
      <c r="EM373" s="361"/>
      <c r="EN373" s="361"/>
      <c r="EO373" s="361"/>
      <c r="EP373" s="361"/>
      <c r="EQ373" s="361"/>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7">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6">
        <v>100</v>
      </c>
      <c r="CC374" s="97">
        <v>1000</v>
      </c>
      <c r="CD374" s="97">
        <v>1000</v>
      </c>
      <c r="CE374" s="97">
        <v>1000</v>
      </c>
      <c r="CF374" s="97">
        <v>1000</v>
      </c>
      <c r="CG374" s="97">
        <v>1000</v>
      </c>
      <c r="CH374" s="97">
        <v>1000</v>
      </c>
      <c r="CI374" s="174"/>
      <c r="CJ374" s="174"/>
      <c r="CK374" s="174"/>
      <c r="CL374" s="174"/>
      <c r="CM374" s="174"/>
      <c r="CN374" s="174"/>
      <c r="CO374" s="174"/>
      <c r="CP374" s="175"/>
      <c r="CQ374" s="175"/>
      <c r="CR374" s="175"/>
      <c r="CS374" s="175"/>
      <c r="CT374" s="175"/>
      <c r="CU374" s="175"/>
      <c r="CV374" s="175"/>
      <c r="CW374" s="166"/>
      <c r="CX374" s="167"/>
      <c r="CY374" s="167"/>
      <c r="CZ374" s="167"/>
      <c r="DA374" s="167"/>
      <c r="DB374" s="167"/>
      <c r="DC374" s="167"/>
      <c r="DD374" s="172"/>
      <c r="DE374" s="172"/>
      <c r="DF374" s="172"/>
      <c r="DG374" s="172"/>
      <c r="DH374" s="172"/>
      <c r="DI374" s="172"/>
      <c r="DJ374" s="172"/>
      <c r="DK374" s="79" t="s">
        <v>415</v>
      </c>
      <c r="DL374" s="128">
        <v>1000</v>
      </c>
      <c r="DM374" s="128">
        <v>1000</v>
      </c>
      <c r="DN374" s="128">
        <v>1000</v>
      </c>
      <c r="DO374" s="128">
        <v>1000</v>
      </c>
      <c r="DP374" s="128">
        <v>1000</v>
      </c>
      <c r="DQ374" s="128">
        <v>1000</v>
      </c>
      <c r="DR374" s="128">
        <v>1000</v>
      </c>
      <c r="DS374" s="219"/>
      <c r="DT374" s="361"/>
      <c r="DU374" s="361"/>
      <c r="DV374" s="361"/>
      <c r="DW374" s="361"/>
      <c r="DX374" s="361"/>
      <c r="DY374" s="361"/>
      <c r="DZ374" s="361"/>
      <c r="EA374" s="361"/>
      <c r="EB374" s="361"/>
      <c r="EC374" s="361"/>
      <c r="ED374" s="361"/>
      <c r="EE374" s="361"/>
      <c r="EF374" s="361"/>
      <c r="EG374" s="361"/>
      <c r="EH374" s="361"/>
      <c r="EI374" s="361"/>
      <c r="EJ374" s="361"/>
      <c r="EK374" s="361"/>
      <c r="EL374" s="361"/>
      <c r="EM374" s="361"/>
      <c r="EN374" s="361"/>
      <c r="EO374" s="361"/>
      <c r="EP374" s="361"/>
      <c r="EQ374" s="361"/>
    </row>
    <row r="375" spans="1:244" x14ac:dyDescent="0.35">
      <c r="A375" s="226" t="s">
        <v>1566</v>
      </c>
      <c r="B375" s="226" t="s">
        <v>740</v>
      </c>
      <c r="C375" s="226" t="s">
        <v>817</v>
      </c>
      <c r="D375" s="226" t="s">
        <v>1469</v>
      </c>
      <c r="E375" s="226" t="s">
        <v>1567</v>
      </c>
      <c r="F375" s="226" t="s">
        <v>491</v>
      </c>
      <c r="G375" s="230" t="s">
        <v>1568</v>
      </c>
      <c r="H375" s="227"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7">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93"/>
        <v>0</v>
      </c>
      <c r="BV375" s="28"/>
      <c r="BW375" s="28"/>
      <c r="BX375" s="28"/>
      <c r="BY375" s="28"/>
      <c r="BZ375" s="28"/>
      <c r="CA375" s="28"/>
      <c r="CB375" s="186">
        <v>2000</v>
      </c>
      <c r="CC375" s="186">
        <v>1500</v>
      </c>
      <c r="CD375" s="186">
        <v>1500</v>
      </c>
      <c r="CE375" s="186">
        <v>1500</v>
      </c>
      <c r="CF375" s="186">
        <v>1500</v>
      </c>
      <c r="CG375" s="186">
        <v>1500</v>
      </c>
      <c r="CH375" s="186">
        <v>1500</v>
      </c>
      <c r="CI375" s="176"/>
      <c r="CJ375" s="176"/>
      <c r="CK375" s="176"/>
      <c r="CL375" s="176"/>
      <c r="CM375" s="176"/>
      <c r="CN375" s="176"/>
      <c r="CO375" s="176"/>
      <c r="CP375" s="177"/>
      <c r="CQ375" s="177"/>
      <c r="CR375" s="177"/>
      <c r="CS375" s="177"/>
      <c r="CT375" s="177"/>
      <c r="CU375" s="177"/>
      <c r="CV375" s="177"/>
      <c r="CW375" s="168"/>
      <c r="CX375" s="169"/>
      <c r="CY375" s="169"/>
      <c r="CZ375" s="169"/>
      <c r="DA375" s="169"/>
      <c r="DB375" s="169"/>
      <c r="DC375" s="169"/>
      <c r="DD375" s="173"/>
      <c r="DE375" s="173"/>
      <c r="DF375" s="173"/>
      <c r="DG375" s="173"/>
      <c r="DH375" s="173"/>
      <c r="DI375" s="173"/>
      <c r="DJ375" s="173"/>
      <c r="DK375" s="80" t="s">
        <v>1570</v>
      </c>
      <c r="DL375" s="129">
        <v>2000</v>
      </c>
      <c r="DM375" s="129">
        <v>2000</v>
      </c>
      <c r="DN375" s="129">
        <v>2000</v>
      </c>
      <c r="DO375" s="129">
        <v>2000</v>
      </c>
      <c r="DP375" s="129">
        <v>2000</v>
      </c>
      <c r="DQ375" s="129">
        <v>2000</v>
      </c>
      <c r="DR375" s="129">
        <v>2000</v>
      </c>
      <c r="DS375" s="219"/>
      <c r="DT375" s="361"/>
      <c r="DU375" s="361"/>
      <c r="DV375" s="361"/>
      <c r="DW375" s="361"/>
      <c r="DX375" s="361"/>
      <c r="DY375" s="361"/>
      <c r="DZ375" s="361"/>
      <c r="EA375" s="361"/>
      <c r="EB375" s="361"/>
      <c r="EC375" s="361"/>
      <c r="ED375" s="361"/>
      <c r="EE375" s="361"/>
      <c r="EF375" s="361"/>
      <c r="EG375" s="361"/>
      <c r="EH375" s="361"/>
      <c r="EI375" s="361"/>
      <c r="EJ375" s="361"/>
      <c r="EK375" s="361"/>
      <c r="EL375" s="361"/>
      <c r="EM375" s="361"/>
      <c r="EN375" s="361"/>
      <c r="EO375" s="361"/>
      <c r="EP375" s="361"/>
      <c r="EQ375" s="361"/>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7">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93"/>
        <v>390</v>
      </c>
      <c r="BV376" s="27"/>
      <c r="BW376" s="27"/>
      <c r="BX376" s="27"/>
      <c r="BY376" s="27"/>
      <c r="BZ376" s="27"/>
      <c r="CA376" s="27"/>
      <c r="CB376" s="97">
        <v>390</v>
      </c>
      <c r="CC376" s="97">
        <v>2000</v>
      </c>
      <c r="CD376" s="97">
        <v>2000</v>
      </c>
      <c r="CE376" s="97">
        <v>2000</v>
      </c>
      <c r="CF376" s="97">
        <v>2000</v>
      </c>
      <c r="CG376" s="97">
        <v>2000</v>
      </c>
      <c r="CH376" s="97">
        <v>2000</v>
      </c>
      <c r="CI376" s="174"/>
      <c r="CJ376" s="174"/>
      <c r="CK376" s="174"/>
      <c r="CL376" s="174"/>
      <c r="CM376" s="174"/>
      <c r="CN376" s="174"/>
      <c r="CO376" s="174"/>
      <c r="CP376" s="175"/>
      <c r="CQ376" s="175"/>
      <c r="CR376" s="175"/>
      <c r="CS376" s="175"/>
      <c r="CT376" s="175"/>
      <c r="CU376" s="175"/>
      <c r="CV376" s="175"/>
      <c r="CW376" s="166"/>
      <c r="CX376" s="167"/>
      <c r="CY376" s="167"/>
      <c r="CZ376" s="167"/>
      <c r="DA376" s="167"/>
      <c r="DB376" s="167"/>
      <c r="DC376" s="167"/>
      <c r="DD376" s="172"/>
      <c r="DE376" s="172"/>
      <c r="DF376" s="172"/>
      <c r="DG376" s="172"/>
      <c r="DH376" s="172"/>
      <c r="DI376" s="172"/>
      <c r="DJ376" s="172"/>
      <c r="DK376" s="79" t="s">
        <v>415</v>
      </c>
      <c r="DL376" s="128">
        <v>2000</v>
      </c>
      <c r="DM376" s="128">
        <v>2000</v>
      </c>
      <c r="DN376" s="128">
        <v>2000</v>
      </c>
      <c r="DO376" s="128">
        <v>2000</v>
      </c>
      <c r="DP376" s="128">
        <v>2000</v>
      </c>
      <c r="DQ376" s="128">
        <v>2000</v>
      </c>
      <c r="DR376" s="128">
        <v>2000</v>
      </c>
      <c r="DS376" s="219"/>
      <c r="DT376" s="361"/>
      <c r="DU376" s="361"/>
      <c r="DV376" s="361"/>
      <c r="DW376" s="361"/>
      <c r="DX376" s="361"/>
      <c r="DY376" s="361"/>
      <c r="DZ376" s="361"/>
      <c r="EA376" s="361"/>
      <c r="EB376" s="361"/>
      <c r="EC376" s="361"/>
      <c r="ED376" s="361"/>
      <c r="EE376" s="361"/>
      <c r="EF376" s="361"/>
      <c r="EG376" s="361"/>
      <c r="EH376" s="361"/>
      <c r="EI376" s="361"/>
      <c r="EJ376" s="361"/>
      <c r="EK376" s="361"/>
      <c r="EL376" s="361"/>
      <c r="EM376" s="361"/>
      <c r="EN376" s="361"/>
      <c r="EO376" s="361"/>
      <c r="EP376" s="361"/>
      <c r="EQ376" s="361"/>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7">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21">BP377</f>
        <v>56.666666666666664</v>
      </c>
      <c r="BR377" s="94">
        <f t="shared" si="321"/>
        <v>56.666666666666664</v>
      </c>
      <c r="BS377" s="94">
        <f t="shared" si="321"/>
        <v>56.666666666666664</v>
      </c>
      <c r="BT377" s="94">
        <f t="shared" si="321"/>
        <v>56.666666666666664</v>
      </c>
      <c r="BU377" s="28">
        <f t="shared" si="293"/>
        <v>0</v>
      </c>
      <c r="BV377" s="28"/>
      <c r="BW377" s="28"/>
      <c r="BX377" s="28"/>
      <c r="BY377" s="28"/>
      <c r="BZ377" s="28"/>
      <c r="CA377" s="28"/>
      <c r="CB377" s="99">
        <v>1000</v>
      </c>
      <c r="CC377" s="99">
        <v>1000</v>
      </c>
      <c r="CD377" s="99">
        <v>1000</v>
      </c>
      <c r="CE377" s="99">
        <v>1000</v>
      </c>
      <c r="CF377" s="99">
        <v>1000</v>
      </c>
      <c r="CG377" s="99">
        <v>1000</v>
      </c>
      <c r="CH377" s="99">
        <v>1000</v>
      </c>
      <c r="CI377" s="176"/>
      <c r="CJ377" s="176"/>
      <c r="CK377" s="176"/>
      <c r="CL377" s="176"/>
      <c r="CM377" s="176"/>
      <c r="CN377" s="176"/>
      <c r="CO377" s="176"/>
      <c r="CP377" s="177"/>
      <c r="CQ377" s="177"/>
      <c r="CR377" s="177"/>
      <c r="CS377" s="177"/>
      <c r="CT377" s="177"/>
      <c r="CU377" s="177"/>
      <c r="CV377" s="177"/>
      <c r="CW377" s="168"/>
      <c r="CX377" s="169"/>
      <c r="CY377" s="169"/>
      <c r="CZ377" s="169"/>
      <c r="DA377" s="169"/>
      <c r="DB377" s="169"/>
      <c r="DC377" s="169"/>
      <c r="DD377" s="173"/>
      <c r="DE377" s="173"/>
      <c r="DF377" s="173"/>
      <c r="DG377" s="173"/>
      <c r="DH377" s="173"/>
      <c r="DI377" s="173"/>
      <c r="DJ377" s="173"/>
      <c r="DK377" s="80" t="s">
        <v>415</v>
      </c>
      <c r="DL377" s="129">
        <v>1000</v>
      </c>
      <c r="DM377" s="129">
        <v>1000</v>
      </c>
      <c r="DN377" s="129">
        <v>1000</v>
      </c>
      <c r="DO377" s="129">
        <v>1000</v>
      </c>
      <c r="DP377" s="129">
        <v>1000</v>
      </c>
      <c r="DQ377" s="129">
        <v>1000</v>
      </c>
      <c r="DR377" s="129">
        <v>1000</v>
      </c>
      <c r="DS377" s="219"/>
      <c r="DT377" s="361"/>
      <c r="DU377" s="361"/>
      <c r="DV377" s="361"/>
      <c r="DW377" s="361"/>
      <c r="DX377" s="361"/>
      <c r="DY377" s="361"/>
      <c r="DZ377" s="361"/>
      <c r="EA377" s="361"/>
      <c r="EB377" s="361"/>
      <c r="EC377" s="361"/>
      <c r="ED377" s="361"/>
      <c r="EE377" s="361"/>
      <c r="EF377" s="361"/>
      <c r="EG377" s="361"/>
      <c r="EH377" s="361"/>
      <c r="EI377" s="361"/>
      <c r="EJ377" s="361"/>
      <c r="EK377" s="361"/>
      <c r="EL377" s="361"/>
      <c r="EM377" s="361"/>
      <c r="EN377" s="361"/>
      <c r="EO377" s="361"/>
      <c r="EP377" s="361"/>
      <c r="EQ377" s="361"/>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7">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22">BP378</f>
        <v>91.666666666666671</v>
      </c>
      <c r="BR378" s="93">
        <f t="shared" si="322"/>
        <v>91.666666666666671</v>
      </c>
      <c r="BS378" s="93">
        <f t="shared" si="322"/>
        <v>91.666666666666671</v>
      </c>
      <c r="BT378" s="93">
        <f t="shared" si="322"/>
        <v>91.666666666666671</v>
      </c>
      <c r="BU378" s="27">
        <f t="shared" si="293"/>
        <v>0</v>
      </c>
      <c r="BV378" s="27"/>
      <c r="BW378" s="27"/>
      <c r="BX378" s="27"/>
      <c r="BY378" s="27"/>
      <c r="BZ378" s="27"/>
      <c r="CA378" s="27"/>
      <c r="CB378" s="186">
        <v>1000</v>
      </c>
      <c r="CC378" s="186">
        <v>1000</v>
      </c>
      <c r="CD378" s="186">
        <v>1000</v>
      </c>
      <c r="CE378" s="186">
        <v>1000</v>
      </c>
      <c r="CF378" s="186">
        <v>1000</v>
      </c>
      <c r="CG378" s="186">
        <v>1000</v>
      </c>
      <c r="CH378" s="186">
        <v>1000</v>
      </c>
      <c r="CI378" s="174"/>
      <c r="CJ378" s="174"/>
      <c r="CK378" s="174"/>
      <c r="CL378" s="174"/>
      <c r="CM378" s="174"/>
      <c r="CN378" s="174"/>
      <c r="CO378" s="174"/>
      <c r="CP378" s="175"/>
      <c r="CQ378" s="175"/>
      <c r="CR378" s="175"/>
      <c r="CS378" s="175"/>
      <c r="CT378" s="175"/>
      <c r="CU378" s="175"/>
      <c r="CV378" s="175"/>
      <c r="CW378" s="166"/>
      <c r="CX378" s="167"/>
      <c r="CY378" s="167"/>
      <c r="CZ378" s="167"/>
      <c r="DA378" s="167"/>
      <c r="DB378" s="167"/>
      <c r="DC378" s="167"/>
      <c r="DD378" s="172"/>
      <c r="DE378" s="172"/>
      <c r="DF378" s="172"/>
      <c r="DG378" s="172"/>
      <c r="DH378" s="172"/>
      <c r="DI378" s="172"/>
      <c r="DJ378" s="172"/>
      <c r="DK378" s="79" t="s">
        <v>415</v>
      </c>
      <c r="DL378" s="128">
        <v>2000</v>
      </c>
      <c r="DM378" s="128">
        <v>2000</v>
      </c>
      <c r="DN378" s="128">
        <v>2000</v>
      </c>
      <c r="DO378" s="128">
        <v>2000</v>
      </c>
      <c r="DP378" s="128">
        <v>2000</v>
      </c>
      <c r="DQ378" s="128">
        <v>2000</v>
      </c>
      <c r="DR378" s="128">
        <v>2000</v>
      </c>
      <c r="DS378" s="219"/>
      <c r="DT378" s="361"/>
      <c r="DU378" s="361"/>
      <c r="DV378" s="361"/>
      <c r="DW378" s="361"/>
      <c r="DX378" s="361"/>
      <c r="DY378" s="361"/>
      <c r="DZ378" s="361"/>
      <c r="EA378" s="361"/>
      <c r="EB378" s="361"/>
      <c r="EC378" s="361"/>
      <c r="ED378" s="361"/>
      <c r="EE378" s="361"/>
      <c r="EF378" s="361"/>
      <c r="EG378" s="361"/>
      <c r="EH378" s="361"/>
      <c r="EI378" s="361"/>
      <c r="EJ378" s="361"/>
      <c r="EK378" s="361"/>
      <c r="EL378" s="361"/>
      <c r="EM378" s="361"/>
      <c r="EN378" s="361"/>
      <c r="EO378" s="361"/>
      <c r="EP378" s="361"/>
      <c r="EQ378" s="361"/>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7">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93"/>
        <v>0</v>
      </c>
      <c r="BV379" s="28"/>
      <c r="BW379" s="28"/>
      <c r="BX379" s="28"/>
      <c r="BY379" s="28"/>
      <c r="BZ379" s="28"/>
      <c r="CA379" s="28"/>
      <c r="CB379" s="186">
        <v>1000</v>
      </c>
      <c r="CC379" s="186">
        <v>1000</v>
      </c>
      <c r="CD379" s="186">
        <v>1000</v>
      </c>
      <c r="CE379" s="186">
        <v>1000</v>
      </c>
      <c r="CF379" s="186">
        <v>1000</v>
      </c>
      <c r="CG379" s="186">
        <v>1000</v>
      </c>
      <c r="CH379" s="186">
        <v>1000</v>
      </c>
      <c r="CI379" s="176"/>
      <c r="CJ379" s="176"/>
      <c r="CK379" s="176"/>
      <c r="CL379" s="176"/>
      <c r="CM379" s="176"/>
      <c r="CN379" s="176"/>
      <c r="CO379" s="176"/>
      <c r="CP379" s="177"/>
      <c r="CQ379" s="177"/>
      <c r="CR379" s="177"/>
      <c r="CS379" s="177"/>
      <c r="CT379" s="177"/>
      <c r="CU379" s="177"/>
      <c r="CV379" s="177"/>
      <c r="CW379" s="168"/>
      <c r="CX379" s="169"/>
      <c r="CY379" s="169"/>
      <c r="CZ379" s="169"/>
      <c r="DA379" s="169"/>
      <c r="DB379" s="169"/>
      <c r="DC379" s="169"/>
      <c r="DD379" s="173"/>
      <c r="DE379" s="173"/>
      <c r="DF379" s="173"/>
      <c r="DG379" s="173"/>
      <c r="DH379" s="173"/>
      <c r="DI379" s="173"/>
      <c r="DJ379" s="173"/>
      <c r="DK379" s="80" t="s">
        <v>415</v>
      </c>
      <c r="DL379" s="129">
        <v>3500</v>
      </c>
      <c r="DM379" s="129">
        <v>3500</v>
      </c>
      <c r="DN379" s="129">
        <v>3500</v>
      </c>
      <c r="DO379" s="129">
        <v>3500</v>
      </c>
      <c r="DP379" s="129">
        <v>3500</v>
      </c>
      <c r="DQ379" s="129">
        <v>3500</v>
      </c>
      <c r="DR379" s="129">
        <v>3500</v>
      </c>
      <c r="DS379" s="219"/>
      <c r="DT379" s="361"/>
      <c r="DU379" s="361"/>
      <c r="DV379" s="361"/>
      <c r="DW379" s="361"/>
      <c r="DX379" s="361"/>
      <c r="DY379" s="361"/>
      <c r="DZ379" s="361"/>
      <c r="EA379" s="361"/>
      <c r="EB379" s="361"/>
      <c r="EC379" s="361"/>
      <c r="ED379" s="361"/>
      <c r="EE379" s="361"/>
      <c r="EF379" s="361"/>
      <c r="EG379" s="361"/>
      <c r="EH379" s="361"/>
      <c r="EI379" s="361"/>
      <c r="EJ379" s="361"/>
      <c r="EK379" s="361"/>
      <c r="EL379" s="361"/>
      <c r="EM379" s="361"/>
      <c r="EN379" s="361"/>
      <c r="EO379" s="361"/>
      <c r="EP379" s="361"/>
      <c r="EQ379" s="361"/>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7">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93"/>
        <v>14.6</v>
      </c>
      <c r="BV380" s="27"/>
      <c r="BW380" s="27"/>
      <c r="BX380" s="27"/>
      <c r="BY380" s="27"/>
      <c r="BZ380" s="27"/>
      <c r="CA380" s="27"/>
      <c r="CB380" s="97">
        <v>14.6</v>
      </c>
      <c r="CC380" s="97">
        <v>1000</v>
      </c>
      <c r="CD380" s="97">
        <v>1000</v>
      </c>
      <c r="CE380" s="97">
        <v>1000</v>
      </c>
      <c r="CF380" s="97">
        <v>1000</v>
      </c>
      <c r="CG380" s="97">
        <v>1000</v>
      </c>
      <c r="CH380" s="97">
        <v>1000</v>
      </c>
      <c r="CI380" s="174"/>
      <c r="CJ380" s="174"/>
      <c r="CK380" s="174"/>
      <c r="CL380" s="174"/>
      <c r="CM380" s="174"/>
      <c r="CN380" s="174"/>
      <c r="CO380" s="174"/>
      <c r="CP380" s="175"/>
      <c r="CQ380" s="175"/>
      <c r="CR380" s="175"/>
      <c r="CS380" s="175"/>
      <c r="CT380" s="175"/>
      <c r="CU380" s="175"/>
      <c r="CV380" s="175"/>
      <c r="CW380" s="166"/>
      <c r="CX380" s="167"/>
      <c r="CY380" s="167"/>
      <c r="CZ380" s="167"/>
      <c r="DA380" s="167"/>
      <c r="DB380" s="167"/>
      <c r="DC380" s="167"/>
      <c r="DD380" s="172"/>
      <c r="DE380" s="172"/>
      <c r="DF380" s="172"/>
      <c r="DG380" s="172"/>
      <c r="DH380" s="172"/>
      <c r="DI380" s="172"/>
      <c r="DJ380" s="172"/>
      <c r="DK380" s="79" t="s">
        <v>415</v>
      </c>
      <c r="DL380" s="128">
        <v>1000</v>
      </c>
      <c r="DM380" s="128">
        <v>1000</v>
      </c>
      <c r="DN380" s="128">
        <v>1000</v>
      </c>
      <c r="DO380" s="128">
        <v>1000</v>
      </c>
      <c r="DP380" s="128">
        <v>1000</v>
      </c>
      <c r="DQ380" s="128">
        <v>1000</v>
      </c>
      <c r="DR380" s="128">
        <v>1000</v>
      </c>
      <c r="DS380" s="219"/>
      <c r="DT380" s="361"/>
      <c r="DU380" s="361"/>
      <c r="DV380" s="361"/>
      <c r="DW380" s="361"/>
      <c r="DX380" s="361"/>
      <c r="DY380" s="361"/>
      <c r="DZ380" s="361"/>
      <c r="EA380" s="361"/>
      <c r="EB380" s="361"/>
      <c r="EC380" s="361"/>
      <c r="ED380" s="361"/>
      <c r="EE380" s="361"/>
      <c r="EF380" s="361"/>
      <c r="EG380" s="361"/>
      <c r="EH380" s="361"/>
      <c r="EI380" s="361"/>
      <c r="EJ380" s="361"/>
      <c r="EK380" s="361"/>
      <c r="EL380" s="361"/>
      <c r="EM380" s="361"/>
      <c r="EN380" s="361"/>
      <c r="EO380" s="361"/>
      <c r="EP380" s="361"/>
      <c r="EQ380" s="361"/>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7">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93"/>
        <v>0</v>
      </c>
      <c r="BV381" s="28"/>
      <c r="BW381" s="28"/>
      <c r="BX381" s="28"/>
      <c r="BY381" s="28"/>
      <c r="BZ381" s="28"/>
      <c r="CA381" s="28"/>
      <c r="CB381" s="99"/>
      <c r="CC381" s="99">
        <v>1000</v>
      </c>
      <c r="CD381" s="99">
        <v>1000</v>
      </c>
      <c r="CE381" s="99">
        <v>1000</v>
      </c>
      <c r="CF381" s="99">
        <v>1000</v>
      </c>
      <c r="CG381" s="99">
        <v>1000</v>
      </c>
      <c r="CH381" s="99">
        <v>1000</v>
      </c>
      <c r="CI381" s="176"/>
      <c r="CJ381" s="176"/>
      <c r="CK381" s="176"/>
      <c r="CL381" s="176"/>
      <c r="CM381" s="176"/>
      <c r="CN381" s="176"/>
      <c r="CO381" s="176"/>
      <c r="CP381" s="177"/>
      <c r="CQ381" s="177"/>
      <c r="CR381" s="177"/>
      <c r="CS381" s="177"/>
      <c r="CT381" s="177"/>
      <c r="CU381" s="177"/>
      <c r="CV381" s="177"/>
      <c r="CW381" s="168"/>
      <c r="CX381" s="169"/>
      <c r="CY381" s="169"/>
      <c r="CZ381" s="169"/>
      <c r="DA381" s="169"/>
      <c r="DB381" s="169"/>
      <c r="DC381" s="169"/>
      <c r="DD381" s="173"/>
      <c r="DE381" s="173"/>
      <c r="DF381" s="173"/>
      <c r="DG381" s="173"/>
      <c r="DH381" s="173"/>
      <c r="DI381" s="173"/>
      <c r="DJ381" s="173"/>
      <c r="DK381" s="80" t="s">
        <v>415</v>
      </c>
      <c r="DL381" s="129">
        <v>1000</v>
      </c>
      <c r="DM381" s="129">
        <v>1000</v>
      </c>
      <c r="DN381" s="129">
        <v>1000</v>
      </c>
      <c r="DO381" s="129">
        <v>1000</v>
      </c>
      <c r="DP381" s="129">
        <v>1000</v>
      </c>
      <c r="DQ381" s="129">
        <v>1000</v>
      </c>
      <c r="DR381" s="129">
        <v>1000</v>
      </c>
      <c r="DS381" s="219"/>
      <c r="DT381" s="361"/>
      <c r="DU381" s="361"/>
      <c r="DV381" s="361"/>
      <c r="DW381" s="361"/>
      <c r="DX381" s="361"/>
      <c r="DY381" s="361"/>
      <c r="DZ381" s="361"/>
      <c r="EA381" s="361"/>
      <c r="EB381" s="361"/>
      <c r="EC381" s="361"/>
      <c r="ED381" s="361"/>
      <c r="EE381" s="361"/>
      <c r="EF381" s="361"/>
      <c r="EG381" s="361"/>
      <c r="EH381" s="361"/>
      <c r="EI381" s="361"/>
      <c r="EJ381" s="361"/>
      <c r="EK381" s="361"/>
      <c r="EL381" s="361"/>
      <c r="EM381" s="361"/>
      <c r="EN381" s="361"/>
      <c r="EO381" s="361"/>
      <c r="EP381" s="361"/>
      <c r="EQ381" s="361"/>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7">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93"/>
        <v>0</v>
      </c>
      <c r="BV382" s="27"/>
      <c r="BW382" s="27"/>
      <c r="BX382" s="27"/>
      <c r="BY382" s="27"/>
      <c r="BZ382" s="27"/>
      <c r="CA382" s="27"/>
      <c r="CB382" s="97"/>
      <c r="CC382" s="97">
        <v>1000</v>
      </c>
      <c r="CD382" s="97">
        <v>1000</v>
      </c>
      <c r="CE382" s="97">
        <v>1000</v>
      </c>
      <c r="CF382" s="97">
        <v>1000</v>
      </c>
      <c r="CG382" s="97">
        <v>1000</v>
      </c>
      <c r="CH382" s="97">
        <v>1000</v>
      </c>
      <c r="CI382" s="174"/>
      <c r="CJ382" s="174"/>
      <c r="CK382" s="174"/>
      <c r="CL382" s="174"/>
      <c r="CM382" s="174"/>
      <c r="CN382" s="174"/>
      <c r="CO382" s="174"/>
      <c r="CP382" s="175"/>
      <c r="CQ382" s="175"/>
      <c r="CR382" s="175"/>
      <c r="CS382" s="175"/>
      <c r="CT382" s="175"/>
      <c r="CU382" s="175"/>
      <c r="CV382" s="175"/>
      <c r="CW382" s="166"/>
      <c r="CX382" s="167"/>
      <c r="CY382" s="167"/>
      <c r="CZ382" s="167"/>
      <c r="DA382" s="167"/>
      <c r="DB382" s="167"/>
      <c r="DC382" s="167"/>
      <c r="DD382" s="172"/>
      <c r="DE382" s="172"/>
      <c r="DF382" s="172"/>
      <c r="DG382" s="172"/>
      <c r="DH382" s="172"/>
      <c r="DI382" s="172"/>
      <c r="DJ382" s="172"/>
      <c r="DK382" s="79" t="s">
        <v>415</v>
      </c>
      <c r="DL382" s="128">
        <v>1000</v>
      </c>
      <c r="DM382" s="128">
        <v>1000</v>
      </c>
      <c r="DN382" s="128">
        <v>1000</v>
      </c>
      <c r="DO382" s="128">
        <v>1000</v>
      </c>
      <c r="DP382" s="128">
        <v>1000</v>
      </c>
      <c r="DQ382" s="128">
        <v>1000</v>
      </c>
      <c r="DR382" s="128">
        <v>1000</v>
      </c>
      <c r="DS382" s="219"/>
      <c r="DT382" s="361"/>
      <c r="DU382" s="361"/>
      <c r="DV382" s="361"/>
      <c r="DW382" s="361"/>
      <c r="DX382" s="361"/>
      <c r="DY382" s="361"/>
      <c r="DZ382" s="361"/>
      <c r="EA382" s="361"/>
      <c r="EB382" s="361"/>
      <c r="EC382" s="361"/>
      <c r="ED382" s="361"/>
      <c r="EE382" s="361"/>
      <c r="EF382" s="361"/>
      <c r="EG382" s="361"/>
      <c r="EH382" s="361"/>
      <c r="EI382" s="361"/>
      <c r="EJ382" s="361"/>
      <c r="EK382" s="361"/>
      <c r="EL382" s="361"/>
      <c r="EM382" s="361"/>
      <c r="EN382" s="361"/>
      <c r="EO382" s="361"/>
      <c r="EP382" s="361"/>
      <c r="EQ382" s="361"/>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7">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93"/>
        <v>0</v>
      </c>
      <c r="BV383" s="28"/>
      <c r="BW383" s="28"/>
      <c r="BX383" s="28"/>
      <c r="BY383" s="28"/>
      <c r="BZ383" s="28"/>
      <c r="CA383" s="28"/>
      <c r="CB383" s="99">
        <v>0</v>
      </c>
      <c r="CC383" s="99">
        <v>250</v>
      </c>
      <c r="CD383" s="99">
        <v>500</v>
      </c>
      <c r="CE383" s="99">
        <v>1000</v>
      </c>
      <c r="CF383" s="99">
        <v>1000</v>
      </c>
      <c r="CG383" s="99">
        <v>1000</v>
      </c>
      <c r="CH383" s="99">
        <v>1000</v>
      </c>
      <c r="CI383" s="176"/>
      <c r="CJ383" s="176"/>
      <c r="CK383" s="176"/>
      <c r="CL383" s="176"/>
      <c r="CM383" s="176"/>
      <c r="CN383" s="176"/>
      <c r="CO383" s="176"/>
      <c r="CP383" s="177"/>
      <c r="CQ383" s="177"/>
      <c r="CR383" s="177"/>
      <c r="CS383" s="177"/>
      <c r="CT383" s="177"/>
      <c r="CU383" s="177"/>
      <c r="CV383" s="177"/>
      <c r="CW383" s="168"/>
      <c r="CX383" s="169"/>
      <c r="CY383" s="169"/>
      <c r="CZ383" s="169"/>
      <c r="DA383" s="169"/>
      <c r="DB383" s="169"/>
      <c r="DC383" s="169"/>
      <c r="DD383" s="173"/>
      <c r="DE383" s="173"/>
      <c r="DF383" s="173"/>
      <c r="DG383" s="173"/>
      <c r="DH383" s="173"/>
      <c r="DI383" s="173"/>
      <c r="DJ383" s="173"/>
      <c r="DK383" s="80" t="s">
        <v>415</v>
      </c>
      <c r="DL383" s="129">
        <v>1000</v>
      </c>
      <c r="DM383" s="129">
        <v>1000</v>
      </c>
      <c r="DN383" s="129">
        <v>1000</v>
      </c>
      <c r="DO383" s="129">
        <v>1000</v>
      </c>
      <c r="DP383" s="129">
        <v>1000</v>
      </c>
      <c r="DQ383" s="129">
        <v>1000</v>
      </c>
      <c r="DR383" s="129">
        <v>1000</v>
      </c>
      <c r="DS383" s="219"/>
      <c r="DT383" s="361"/>
      <c r="DU383" s="361"/>
      <c r="DV383" s="361"/>
      <c r="DW383" s="361"/>
      <c r="DX383" s="361"/>
      <c r="DY383" s="361"/>
      <c r="DZ383" s="361"/>
      <c r="EA383" s="361"/>
      <c r="EB383" s="361"/>
      <c r="EC383" s="361"/>
      <c r="ED383" s="361"/>
      <c r="EE383" s="361"/>
      <c r="EF383" s="361"/>
      <c r="EG383" s="361"/>
      <c r="EH383" s="361"/>
      <c r="EI383" s="361"/>
      <c r="EJ383" s="361"/>
      <c r="EK383" s="361"/>
      <c r="EL383" s="361"/>
      <c r="EM383" s="361"/>
      <c r="EN383" s="361"/>
      <c r="EO383" s="361"/>
      <c r="EP383" s="361"/>
      <c r="EQ383" s="361"/>
    </row>
    <row r="384" spans="1:244" x14ac:dyDescent="0.35">
      <c r="A384" s="391"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2">
        <v>0</v>
      </c>
      <c r="Y384" s="392">
        <v>0</v>
      </c>
      <c r="Z384" s="392">
        <v>0</v>
      </c>
      <c r="AA384" s="392">
        <v>0</v>
      </c>
      <c r="AB384" s="392">
        <v>0</v>
      </c>
      <c r="AC384" s="392">
        <v>0</v>
      </c>
      <c r="AD384" s="392">
        <v>0</v>
      </c>
      <c r="AE384" s="187">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6">
        <v>1000</v>
      </c>
      <c r="CD384" s="186">
        <v>1000</v>
      </c>
      <c r="CE384" s="186">
        <v>1000</v>
      </c>
      <c r="CF384" s="186">
        <v>1000</v>
      </c>
      <c r="CG384" s="186">
        <v>1000</v>
      </c>
      <c r="CH384" s="186">
        <v>1000</v>
      </c>
      <c r="CI384" s="176"/>
      <c r="CJ384" s="176"/>
      <c r="CK384" s="176"/>
      <c r="CL384" s="176"/>
      <c r="CM384" s="176"/>
      <c r="CN384" s="176"/>
      <c r="CO384" s="176"/>
      <c r="CP384" s="177"/>
      <c r="CQ384" s="177"/>
      <c r="CR384" s="177"/>
      <c r="CS384" s="177"/>
      <c r="CT384" s="177"/>
      <c r="CU384" s="177"/>
      <c r="CV384" s="177"/>
      <c r="CW384" s="168"/>
      <c r="CX384" s="169"/>
      <c r="CY384" s="169"/>
      <c r="CZ384" s="169"/>
      <c r="DA384" s="169"/>
      <c r="DB384" s="169"/>
      <c r="DC384" s="169"/>
      <c r="DD384" s="173"/>
      <c r="DE384" s="173"/>
      <c r="DF384" s="173"/>
      <c r="DG384" s="173"/>
      <c r="DH384" s="173"/>
      <c r="DI384" s="173"/>
      <c r="DJ384" s="173"/>
      <c r="DK384" s="80"/>
      <c r="DL384" s="129"/>
      <c r="DM384" s="129"/>
      <c r="DN384" s="129"/>
      <c r="DO384" s="129"/>
      <c r="DP384" s="129"/>
      <c r="DQ384" s="129"/>
      <c r="DR384" s="129"/>
      <c r="DS384" s="219"/>
      <c r="DT384" s="361"/>
      <c r="DU384" s="361"/>
      <c r="DV384" s="361"/>
      <c r="DW384" s="361"/>
      <c r="DX384" s="361"/>
      <c r="DY384" s="361"/>
      <c r="DZ384" s="361"/>
      <c r="EA384" s="361"/>
      <c r="EB384" s="361"/>
      <c r="EC384" s="361"/>
      <c r="ED384" s="361"/>
      <c r="EE384" s="361"/>
      <c r="EF384" s="361"/>
      <c r="EG384" s="361"/>
      <c r="EH384" s="361"/>
      <c r="EI384" s="361"/>
      <c r="EJ384" s="361"/>
      <c r="EK384" s="361"/>
      <c r="EL384" s="361"/>
      <c r="EM384" s="361"/>
      <c r="EN384" s="361"/>
      <c r="EO384" s="361"/>
      <c r="EP384" s="361"/>
      <c r="EQ384" s="361"/>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7">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93"/>
        <v>0</v>
      </c>
      <c r="BV385" s="27"/>
      <c r="BW385" s="27"/>
      <c r="BX385" s="27"/>
      <c r="BY385" s="27"/>
      <c r="BZ385" s="27"/>
      <c r="CA385" s="27"/>
      <c r="CB385" s="186">
        <v>1000</v>
      </c>
      <c r="CC385" s="186">
        <v>1000</v>
      </c>
      <c r="CD385" s="186">
        <v>1000</v>
      </c>
      <c r="CE385" s="186">
        <v>1000</v>
      </c>
      <c r="CF385" s="186">
        <v>1000</v>
      </c>
      <c r="CG385" s="186">
        <v>1000</v>
      </c>
      <c r="CH385" s="186">
        <v>1000</v>
      </c>
      <c r="CI385" s="174"/>
      <c r="CJ385" s="174"/>
      <c r="CK385" s="174"/>
      <c r="CL385" s="174"/>
      <c r="CM385" s="174"/>
      <c r="CN385" s="174"/>
      <c r="CO385" s="174"/>
      <c r="CP385" s="175"/>
      <c r="CQ385" s="175"/>
      <c r="CR385" s="175"/>
      <c r="CS385" s="175"/>
      <c r="CT385" s="175"/>
      <c r="CU385" s="175"/>
      <c r="CV385" s="175"/>
      <c r="CW385" s="166"/>
      <c r="CX385" s="167"/>
      <c r="CY385" s="167"/>
      <c r="CZ385" s="167"/>
      <c r="DA385" s="167"/>
      <c r="DB385" s="167"/>
      <c r="DC385" s="167"/>
      <c r="DD385" s="172"/>
      <c r="DE385" s="172"/>
      <c r="DF385" s="172"/>
      <c r="DG385" s="172"/>
      <c r="DH385" s="172"/>
      <c r="DI385" s="172"/>
      <c r="DJ385" s="172"/>
      <c r="DK385" s="79" t="s">
        <v>415</v>
      </c>
      <c r="DL385" s="128">
        <v>3500</v>
      </c>
      <c r="DM385" s="128">
        <v>3500</v>
      </c>
      <c r="DN385" s="128">
        <v>3500</v>
      </c>
      <c r="DO385" s="128">
        <v>3500</v>
      </c>
      <c r="DP385" s="128">
        <v>3500</v>
      </c>
      <c r="DQ385" s="128">
        <v>3500</v>
      </c>
      <c r="DR385" s="128">
        <v>3500</v>
      </c>
      <c r="DS385" s="219"/>
      <c r="DT385" s="361"/>
      <c r="DU385" s="361"/>
      <c r="DV385" s="361"/>
      <c r="DW385" s="361"/>
      <c r="DX385" s="361"/>
      <c r="DY385" s="361"/>
      <c r="DZ385" s="361"/>
      <c r="EA385" s="361"/>
      <c r="EB385" s="361"/>
      <c r="EC385" s="361"/>
      <c r="ED385" s="361"/>
      <c r="EE385" s="361"/>
      <c r="EF385" s="361"/>
      <c r="EG385" s="361"/>
      <c r="EH385" s="361"/>
      <c r="EI385" s="361"/>
      <c r="EJ385" s="361"/>
      <c r="EK385" s="361"/>
      <c r="EL385" s="361"/>
      <c r="EM385" s="361"/>
      <c r="EN385" s="361"/>
      <c r="EO385" s="361"/>
      <c r="EP385" s="361"/>
      <c r="EQ385" s="361"/>
    </row>
    <row r="386" spans="1:147" x14ac:dyDescent="0.35">
      <c r="A386" s="226" t="s">
        <v>1593</v>
      </c>
      <c r="B386" s="226" t="s">
        <v>740</v>
      </c>
      <c r="C386" s="226" t="s">
        <v>817</v>
      </c>
      <c r="D386" s="226" t="s">
        <v>1469</v>
      </c>
      <c r="E386" s="226" t="s">
        <v>1567</v>
      </c>
      <c r="F386" s="226" t="s">
        <v>495</v>
      </c>
      <c r="G386" s="230" t="s">
        <v>1594</v>
      </c>
      <c r="H386" s="227"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7">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93"/>
        <v>0</v>
      </c>
      <c r="BV386" s="28"/>
      <c r="BW386" s="28"/>
      <c r="BX386" s="28"/>
      <c r="BY386" s="28"/>
      <c r="BZ386" s="28"/>
      <c r="CA386" s="28"/>
      <c r="CB386" s="186">
        <v>1000</v>
      </c>
      <c r="CC386" s="186">
        <v>1000</v>
      </c>
      <c r="CD386" s="186">
        <v>1000</v>
      </c>
      <c r="CE386" s="186">
        <v>1000</v>
      </c>
      <c r="CF386" s="186">
        <v>1000</v>
      </c>
      <c r="CG386" s="186">
        <v>1000</v>
      </c>
      <c r="CH386" s="186">
        <v>1000</v>
      </c>
      <c r="CI386" s="176"/>
      <c r="CJ386" s="176"/>
      <c r="CK386" s="176"/>
      <c r="CL386" s="176"/>
      <c r="CM386" s="176"/>
      <c r="CN386" s="176"/>
      <c r="CO386" s="176"/>
      <c r="CP386" s="177"/>
      <c r="CQ386" s="177"/>
      <c r="CR386" s="177"/>
      <c r="CS386" s="177"/>
      <c r="CT386" s="177"/>
      <c r="CU386" s="177"/>
      <c r="CV386" s="177"/>
      <c r="CW386" s="168"/>
      <c r="CX386" s="169"/>
      <c r="CY386" s="169"/>
      <c r="CZ386" s="169"/>
      <c r="DA386" s="169"/>
      <c r="DB386" s="169"/>
      <c r="DC386" s="169"/>
      <c r="DD386" s="173"/>
      <c r="DE386" s="173"/>
      <c r="DF386" s="173"/>
      <c r="DG386" s="173"/>
      <c r="DH386" s="173"/>
      <c r="DI386" s="173"/>
      <c r="DJ386" s="173"/>
      <c r="DK386" s="80" t="s">
        <v>415</v>
      </c>
      <c r="DL386" s="129">
        <v>2000</v>
      </c>
      <c r="DM386" s="129">
        <v>2000</v>
      </c>
      <c r="DN386" s="129">
        <v>2000</v>
      </c>
      <c r="DO386" s="129">
        <v>2000</v>
      </c>
      <c r="DP386" s="129">
        <v>2000</v>
      </c>
      <c r="DQ386" s="129">
        <v>2000</v>
      </c>
      <c r="DR386" s="129">
        <v>2000</v>
      </c>
      <c r="DS386" s="219"/>
      <c r="DT386" s="361"/>
      <c r="DU386" s="361"/>
      <c r="DV386" s="361"/>
      <c r="DW386" s="361"/>
      <c r="DX386" s="361"/>
      <c r="DY386" s="361"/>
      <c r="DZ386" s="361"/>
      <c r="EA386" s="361"/>
      <c r="EB386" s="361"/>
      <c r="EC386" s="361"/>
      <c r="ED386" s="361"/>
      <c r="EE386" s="361"/>
      <c r="EF386" s="361"/>
      <c r="EG386" s="361"/>
      <c r="EH386" s="361"/>
      <c r="EI386" s="361"/>
      <c r="EJ386" s="361"/>
      <c r="EK386" s="361"/>
      <c r="EL386" s="361"/>
      <c r="EM386" s="361"/>
      <c r="EN386" s="361"/>
      <c r="EO386" s="361"/>
      <c r="EP386" s="361"/>
      <c r="EQ386" s="361"/>
    </row>
    <row r="387" spans="1:147" x14ac:dyDescent="0.35">
      <c r="A387" s="5" t="s">
        <v>1595</v>
      </c>
      <c r="B387" s="5" t="s">
        <v>740</v>
      </c>
      <c r="C387" s="5" t="s">
        <v>788</v>
      </c>
      <c r="D387" s="5" t="s">
        <v>497</v>
      </c>
      <c r="E387" s="5" t="s">
        <v>1475</v>
      </c>
      <c r="F387" s="5" t="s">
        <v>496</v>
      </c>
      <c r="G387" s="47" t="s">
        <v>1596</v>
      </c>
      <c r="H387" s="47" t="s">
        <v>659</v>
      </c>
      <c r="I387" s="254">
        <f>19*1.054</f>
        <v>20.026</v>
      </c>
      <c r="J387" s="254">
        <f t="shared" ref="J387:O387" si="323">19*1.054</f>
        <v>20.026</v>
      </c>
      <c r="K387" s="254">
        <f t="shared" si="323"/>
        <v>20.026</v>
      </c>
      <c r="L387" s="254">
        <f t="shared" si="323"/>
        <v>20.026</v>
      </c>
      <c r="M387" s="254">
        <f t="shared" si="323"/>
        <v>20.026</v>
      </c>
      <c r="N387" s="254">
        <f t="shared" si="323"/>
        <v>20.026</v>
      </c>
      <c r="O387" s="254">
        <f t="shared" si="323"/>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7">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93"/>
        <v>0</v>
      </c>
      <c r="BV387" s="27"/>
      <c r="BW387" s="27"/>
      <c r="BX387" s="27"/>
      <c r="BY387" s="27"/>
      <c r="BZ387" s="27"/>
      <c r="CA387" s="27"/>
      <c r="CB387" s="97">
        <v>200</v>
      </c>
      <c r="CC387" s="97">
        <v>200</v>
      </c>
      <c r="CD387" s="97">
        <v>200</v>
      </c>
      <c r="CE387" s="97">
        <v>200</v>
      </c>
      <c r="CF387" s="97">
        <v>200</v>
      </c>
      <c r="CG387" s="97">
        <v>200</v>
      </c>
      <c r="CH387" s="97">
        <v>200</v>
      </c>
      <c r="CI387" s="174"/>
      <c r="CJ387" s="174"/>
      <c r="CK387" s="174"/>
      <c r="CL387" s="174"/>
      <c r="CM387" s="174"/>
      <c r="CN387" s="174"/>
      <c r="CO387" s="174"/>
      <c r="CP387" s="175"/>
      <c r="CQ387" s="175"/>
      <c r="CR387" s="175"/>
      <c r="CS387" s="175"/>
      <c r="CT387" s="175"/>
      <c r="CU387" s="175"/>
      <c r="CV387" s="175"/>
      <c r="CW387" s="166"/>
      <c r="CX387" s="167"/>
      <c r="CY387" s="167"/>
      <c r="CZ387" s="167"/>
      <c r="DA387" s="167"/>
      <c r="DB387" s="167"/>
      <c r="DC387" s="167"/>
      <c r="DD387" s="172"/>
      <c r="DE387" s="172"/>
      <c r="DF387" s="172"/>
      <c r="DG387" s="172"/>
      <c r="DH387" s="172"/>
      <c r="DI387" s="172"/>
      <c r="DJ387" s="172"/>
      <c r="DK387" s="79" t="s">
        <v>1597</v>
      </c>
      <c r="DL387" s="128">
        <v>200</v>
      </c>
      <c r="DM387" s="128">
        <v>200</v>
      </c>
      <c r="DN387" s="128">
        <v>200</v>
      </c>
      <c r="DO387" s="128">
        <v>200</v>
      </c>
      <c r="DP387" s="128">
        <v>200</v>
      </c>
      <c r="DQ387" s="128">
        <v>200</v>
      </c>
      <c r="DR387" s="128">
        <v>200</v>
      </c>
      <c r="DS387" s="219"/>
      <c r="DT387" s="361"/>
      <c r="DU387" s="361"/>
      <c r="DV387" s="361"/>
      <c r="DW387" s="361"/>
      <c r="DX387" s="361"/>
      <c r="DY387" s="361"/>
      <c r="DZ387" s="361"/>
      <c r="EA387" s="361"/>
      <c r="EB387" s="361"/>
      <c r="EC387" s="361"/>
      <c r="ED387" s="361"/>
      <c r="EE387" s="361"/>
      <c r="EF387" s="361"/>
      <c r="EG387" s="361"/>
      <c r="EH387" s="361"/>
      <c r="EI387" s="361"/>
      <c r="EJ387" s="361"/>
      <c r="EK387" s="361"/>
      <c r="EL387" s="361"/>
      <c r="EM387" s="361"/>
      <c r="EN387" s="361"/>
      <c r="EO387" s="361"/>
      <c r="EP387" s="361"/>
      <c r="EQ387" s="361"/>
    </row>
    <row r="388" spans="1:147" x14ac:dyDescent="0.35">
      <c r="A388" s="6" t="s">
        <v>1598</v>
      </c>
      <c r="B388" s="6" t="s">
        <v>740</v>
      </c>
      <c r="C388" s="6" t="s">
        <v>788</v>
      </c>
      <c r="D388" s="6" t="s">
        <v>497</v>
      </c>
      <c r="E388" s="6" t="s">
        <v>1475</v>
      </c>
      <c r="F388" s="6" t="s">
        <v>496</v>
      </c>
      <c r="G388" s="48" t="s">
        <v>1599</v>
      </c>
      <c r="H388" s="48" t="s">
        <v>659</v>
      </c>
      <c r="I388" s="254">
        <f>22.4*1.054</f>
        <v>23.6096</v>
      </c>
      <c r="J388" s="254">
        <f t="shared" ref="J388:O388" si="324">22.4*1.054</f>
        <v>23.6096</v>
      </c>
      <c r="K388" s="254">
        <f t="shared" si="324"/>
        <v>23.6096</v>
      </c>
      <c r="L388" s="254">
        <f t="shared" si="324"/>
        <v>23.6096</v>
      </c>
      <c r="M388" s="254">
        <f t="shared" si="324"/>
        <v>23.6096</v>
      </c>
      <c r="N388" s="254">
        <f t="shared" si="324"/>
        <v>23.6096</v>
      </c>
      <c r="O388" s="254">
        <f t="shared" si="324"/>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7">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93"/>
        <v>0</v>
      </c>
      <c r="BV388" s="28"/>
      <c r="BW388" s="28"/>
      <c r="BX388" s="28"/>
      <c r="BY388" s="28"/>
      <c r="BZ388" s="28"/>
      <c r="CA388" s="28"/>
      <c r="CB388" s="99"/>
      <c r="CC388" s="99">
        <v>50</v>
      </c>
      <c r="CD388" s="99">
        <v>100</v>
      </c>
      <c r="CE388" s="99">
        <v>200</v>
      </c>
      <c r="CF388" s="99">
        <v>200</v>
      </c>
      <c r="CG388" s="99">
        <v>200</v>
      </c>
      <c r="CH388" s="99">
        <v>200</v>
      </c>
      <c r="CI388" s="176"/>
      <c r="CJ388" s="176"/>
      <c r="CK388" s="176"/>
      <c r="CL388" s="176"/>
      <c r="CM388" s="176"/>
      <c r="CN388" s="176"/>
      <c r="CO388" s="176"/>
      <c r="CP388" s="177"/>
      <c r="CQ388" s="177"/>
      <c r="CR388" s="177"/>
      <c r="CS388" s="177"/>
      <c r="CT388" s="177"/>
      <c r="CU388" s="177"/>
      <c r="CV388" s="177"/>
      <c r="CW388" s="168"/>
      <c r="CX388" s="169"/>
      <c r="CY388" s="169"/>
      <c r="CZ388" s="169"/>
      <c r="DA388" s="169"/>
      <c r="DB388" s="169"/>
      <c r="DC388" s="169"/>
      <c r="DD388" s="173"/>
      <c r="DE388" s="173"/>
      <c r="DF388" s="173"/>
      <c r="DG388" s="173"/>
      <c r="DH388" s="173"/>
      <c r="DI388" s="173"/>
      <c r="DJ388" s="173"/>
      <c r="DK388" s="80" t="s">
        <v>1597</v>
      </c>
      <c r="DL388" s="129">
        <v>200</v>
      </c>
      <c r="DM388" s="129">
        <v>200</v>
      </c>
      <c r="DN388" s="129">
        <v>200</v>
      </c>
      <c r="DO388" s="129">
        <v>200</v>
      </c>
      <c r="DP388" s="129">
        <v>200</v>
      </c>
      <c r="DQ388" s="129">
        <v>200</v>
      </c>
      <c r="DR388" s="129">
        <v>200</v>
      </c>
      <c r="DS388" s="219"/>
      <c r="DT388" s="361"/>
      <c r="DU388" s="361"/>
      <c r="DV388" s="361"/>
      <c r="DW388" s="361"/>
      <c r="DX388" s="361"/>
      <c r="DY388" s="361"/>
      <c r="DZ388" s="361"/>
      <c r="EA388" s="361"/>
      <c r="EB388" s="361"/>
      <c r="EC388" s="361"/>
      <c r="ED388" s="361"/>
      <c r="EE388" s="361"/>
      <c r="EF388" s="361"/>
      <c r="EG388" s="361"/>
      <c r="EH388" s="361"/>
      <c r="EI388" s="361"/>
      <c r="EJ388" s="361"/>
      <c r="EK388" s="361"/>
      <c r="EL388" s="361"/>
      <c r="EM388" s="361"/>
      <c r="EN388" s="361"/>
      <c r="EO388" s="361"/>
      <c r="EP388" s="361"/>
      <c r="EQ388" s="361"/>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7">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93"/>
        <v>0</v>
      </c>
      <c r="BV389" s="27"/>
      <c r="BW389" s="27"/>
      <c r="BX389" s="27"/>
      <c r="BY389" s="27"/>
      <c r="BZ389" s="27"/>
      <c r="CA389" s="27"/>
      <c r="CB389" s="97"/>
      <c r="CC389" s="97"/>
      <c r="CD389" s="97"/>
      <c r="CE389" s="97"/>
      <c r="CF389" s="97"/>
      <c r="CG389" s="97"/>
      <c r="CH389" s="97"/>
      <c r="CI389" s="174"/>
      <c r="CJ389" s="174"/>
      <c r="CK389" s="174"/>
      <c r="CL389" s="174"/>
      <c r="CM389" s="174"/>
      <c r="CN389" s="174"/>
      <c r="CO389" s="174"/>
      <c r="CP389" s="175"/>
      <c r="CQ389" s="175"/>
      <c r="CR389" s="175"/>
      <c r="CS389" s="175"/>
      <c r="CT389" s="175"/>
      <c r="CU389" s="175"/>
      <c r="CV389" s="175"/>
      <c r="CW389" s="166"/>
      <c r="CX389" s="167"/>
      <c r="CY389" s="167"/>
      <c r="CZ389" s="167"/>
      <c r="DA389" s="167"/>
      <c r="DB389" s="167"/>
      <c r="DC389" s="167"/>
      <c r="DD389" s="172"/>
      <c r="DE389" s="172"/>
      <c r="DF389" s="172"/>
      <c r="DG389" s="172"/>
      <c r="DH389" s="172"/>
      <c r="DI389" s="172"/>
      <c r="DJ389" s="172"/>
      <c r="DK389" s="79" t="s">
        <v>1603</v>
      </c>
      <c r="DL389" s="128"/>
      <c r="DM389" s="128"/>
      <c r="DN389" s="128"/>
      <c r="DO389" s="128"/>
      <c r="DP389" s="128"/>
      <c r="DQ389" s="128"/>
      <c r="DR389" s="128"/>
      <c r="DS389" s="219"/>
      <c r="DT389" s="361"/>
      <c r="DU389" s="361"/>
      <c r="DV389" s="361"/>
      <c r="DW389" s="361"/>
      <c r="DX389" s="361"/>
      <c r="DY389" s="361"/>
      <c r="DZ389" s="361"/>
      <c r="EA389" s="361"/>
      <c r="EB389" s="361"/>
      <c r="EC389" s="361"/>
      <c r="ED389" s="361"/>
      <c r="EE389" s="361"/>
      <c r="EF389" s="361"/>
      <c r="EG389" s="361"/>
      <c r="EH389" s="361"/>
      <c r="EI389" s="361"/>
      <c r="EJ389" s="361"/>
      <c r="EK389" s="361"/>
      <c r="EL389" s="361"/>
      <c r="EM389" s="361"/>
      <c r="EN389" s="361"/>
      <c r="EO389" s="361"/>
      <c r="EP389" s="361"/>
      <c r="EQ389" s="361"/>
    </row>
    <row r="390" spans="1:147" x14ac:dyDescent="0.35">
      <c r="A390" s="6" t="s">
        <v>1604</v>
      </c>
      <c r="B390" s="6" t="s">
        <v>740</v>
      </c>
      <c r="C390" s="6" t="s">
        <v>788</v>
      </c>
      <c r="D390" s="6" t="s">
        <v>497</v>
      </c>
      <c r="E390" s="6" t="s">
        <v>1525</v>
      </c>
      <c r="F390" s="6" t="s">
        <v>496</v>
      </c>
      <c r="G390" s="222" t="s">
        <v>1605</v>
      </c>
      <c r="H390" s="48" t="s">
        <v>1606</v>
      </c>
      <c r="I390" s="185">
        <f>1400*107.3/100</f>
        <v>1502.2</v>
      </c>
      <c r="J390" s="102">
        <f>($L$390-$I$390)/($L$4-$I$4)*(J4-I4)+I390</f>
        <v>1284.8671586715868</v>
      </c>
      <c r="K390" s="185">
        <v>560.42435424354244</v>
      </c>
      <c r="L390" s="102">
        <f>($M$390-$K$390)/($M$4-$K$4)*(L4-K4)+K390</f>
        <v>560.42435424354244</v>
      </c>
      <c r="M390" s="185">
        <f>K390</f>
        <v>560.42435424354244</v>
      </c>
      <c r="N390" s="102">
        <f>($O$390-$M$390)/($O$4-$M$4)*(N4-M4)+M390</f>
        <v>560.42435424354244</v>
      </c>
      <c r="O390" s="185">
        <f>K390</f>
        <v>560.42435424354244</v>
      </c>
      <c r="P390" s="94"/>
      <c r="Q390" s="185">
        <f>I390*0.05</f>
        <v>75.11</v>
      </c>
      <c r="R390" s="185">
        <f t="shared" ref="R390" si="325">J390*0.05</f>
        <v>64.243357933579347</v>
      </c>
      <c r="S390" s="185">
        <v>11.20848708487085</v>
      </c>
      <c r="T390" s="185">
        <v>11.20848708487085</v>
      </c>
      <c r="U390" s="185">
        <v>11.20848708487085</v>
      </c>
      <c r="V390" s="185">
        <v>11.20848708487085</v>
      </c>
      <c r="W390" s="185">
        <v>11.20848708487085</v>
      </c>
      <c r="X390" s="185">
        <f>0.23*I390/(0.0036*70000)</f>
        <v>1.3710555555555557</v>
      </c>
      <c r="Y390" s="185">
        <f>0.23*J390/(0.0036*80000)</f>
        <v>1.0261091892168923</v>
      </c>
      <c r="Z390" s="185">
        <f>0.23*K390/(0.0036*92000)</f>
        <v>0.38918357933579334</v>
      </c>
      <c r="AA390" s="185">
        <f>0.23*L390/(0.0036*94500)</f>
        <v>0.37888771744860306</v>
      </c>
      <c r="AB390" s="185">
        <f>0.23*M390/(0.0036*94500)</f>
        <v>0.37888771744860306</v>
      </c>
      <c r="AC390" s="185">
        <f>0.23*N390/(0.0036*101500)</f>
        <v>0.35275753003835458</v>
      </c>
      <c r="AD390" s="185">
        <f>0.23*O390/(0.0036*101500)</f>
        <v>0.35275753003835458</v>
      </c>
      <c r="AE390" s="187">
        <v>0.08</v>
      </c>
      <c r="AF390" s="94">
        <v>0</v>
      </c>
      <c r="AG390" s="94">
        <v>19</v>
      </c>
      <c r="AH390" s="94">
        <v>19</v>
      </c>
      <c r="AI390" s="17">
        <v>31.536000000000001</v>
      </c>
      <c r="AJ390" s="385" t="s">
        <v>765</v>
      </c>
      <c r="AK390" s="385" t="s">
        <v>745</v>
      </c>
      <c r="AL390" s="17"/>
      <c r="AM390" s="61"/>
      <c r="AN390" s="61"/>
      <c r="AO390" s="61"/>
      <c r="AP390" s="61"/>
      <c r="AQ390" s="61"/>
      <c r="AR390" s="61"/>
      <c r="AS390" s="190">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93"/>
        <v>0</v>
      </c>
      <c r="BV390" s="28"/>
      <c r="BW390" s="28"/>
      <c r="BX390" s="28"/>
      <c r="BY390" s="28"/>
      <c r="BZ390" s="28"/>
      <c r="CA390" s="28"/>
      <c r="CB390" s="99">
        <v>0</v>
      </c>
      <c r="CC390" s="99">
        <v>1000</v>
      </c>
      <c r="CD390" s="99">
        <v>1000</v>
      </c>
      <c r="CE390" s="99">
        <v>1000</v>
      </c>
      <c r="CF390" s="99">
        <v>1000</v>
      </c>
      <c r="CG390" s="99">
        <v>1000</v>
      </c>
      <c r="CH390" s="99">
        <v>1000</v>
      </c>
      <c r="CI390" s="176"/>
      <c r="CJ390" s="176"/>
      <c r="CK390" s="176"/>
      <c r="CL390" s="176"/>
      <c r="CM390" s="176"/>
      <c r="CN390" s="176"/>
      <c r="CO390" s="176"/>
      <c r="CP390" s="177"/>
      <c r="CQ390" s="177"/>
      <c r="CR390" s="177"/>
      <c r="CS390" s="177"/>
      <c r="CT390" s="177"/>
      <c r="CU390" s="177"/>
      <c r="CV390" s="177"/>
      <c r="CW390" s="168"/>
      <c r="CX390" s="169"/>
      <c r="CY390" s="169"/>
      <c r="CZ390" s="169"/>
      <c r="DA390" s="169"/>
      <c r="DB390" s="169"/>
      <c r="DC390" s="169"/>
      <c r="DD390" s="173"/>
      <c r="DE390" s="173"/>
      <c r="DF390" s="173"/>
      <c r="DG390" s="173"/>
      <c r="DH390" s="173"/>
      <c r="DI390" s="173"/>
      <c r="DJ390" s="173"/>
      <c r="DK390" s="201" t="s">
        <v>1607</v>
      </c>
      <c r="DL390" s="129">
        <v>1000</v>
      </c>
      <c r="DM390" s="129">
        <v>1000</v>
      </c>
      <c r="DN390" s="129">
        <v>1000</v>
      </c>
      <c r="DO390" s="129">
        <v>1000</v>
      </c>
      <c r="DP390" s="129">
        <v>1000</v>
      </c>
      <c r="DQ390" s="129">
        <v>1000</v>
      </c>
      <c r="DR390" s="129">
        <v>1000</v>
      </c>
      <c r="DS390" s="219"/>
      <c r="DT390" s="361"/>
      <c r="DU390" s="361"/>
      <c r="DV390" s="361"/>
      <c r="DW390" s="361"/>
      <c r="DX390" s="361"/>
      <c r="DY390" s="361"/>
      <c r="DZ390" s="361"/>
      <c r="EA390" s="361"/>
      <c r="EB390" s="361"/>
      <c r="EC390" s="361"/>
      <c r="ED390" s="361"/>
      <c r="EE390" s="361"/>
      <c r="EF390" s="361"/>
      <c r="EG390" s="361"/>
      <c r="EH390" s="361"/>
      <c r="EI390" s="361"/>
      <c r="EJ390" s="361"/>
      <c r="EK390" s="361"/>
      <c r="EL390" s="361"/>
      <c r="EM390" s="361"/>
      <c r="EN390" s="361"/>
      <c r="EO390" s="361"/>
      <c r="EP390" s="361"/>
      <c r="EQ390" s="361"/>
    </row>
    <row r="391" spans="1:147" x14ac:dyDescent="0.35">
      <c r="A391" s="5" t="s">
        <v>1608</v>
      </c>
      <c r="B391" s="5" t="s">
        <v>740</v>
      </c>
      <c r="C391" s="5" t="s">
        <v>788</v>
      </c>
      <c r="D391" s="5" t="s">
        <v>497</v>
      </c>
      <c r="E391" s="5" t="s">
        <v>1525</v>
      </c>
      <c r="F391" s="5" t="s">
        <v>496</v>
      </c>
      <c r="G391" s="222" t="s">
        <v>1609</v>
      </c>
      <c r="H391" s="47" t="s">
        <v>1606</v>
      </c>
      <c r="I391" s="185">
        <f>1800*107.3/100</f>
        <v>1931.4</v>
      </c>
      <c r="J391" s="102">
        <f>($L$341-$I$341)/($L$4-$I$4)*(J53-I53)+I391</f>
        <v>1931.4</v>
      </c>
      <c r="K391" s="185">
        <f>829.5</f>
        <v>829.5</v>
      </c>
      <c r="L391" s="102">
        <f>($O$390-$K$390)/($O$4-$K$4)*(L4-K4)+K391</f>
        <v>829.5</v>
      </c>
      <c r="M391" s="102">
        <f>($O$390-$K$390)/($O$4-$K$4)*(M4-L4)+L391</f>
        <v>829.5</v>
      </c>
      <c r="N391" s="102">
        <f>($O$390-$K$390)/($O$4-$K$4)*(N4-M4)+M391</f>
        <v>829.5</v>
      </c>
      <c r="O391" s="185">
        <f>K391</f>
        <v>829.5</v>
      </c>
      <c r="P391" s="93"/>
      <c r="Q391" s="185">
        <f>I391*0.02</f>
        <v>38.628</v>
      </c>
      <c r="R391" s="185">
        <f t="shared" ref="R391:W391" si="326">J391*0.02</f>
        <v>38.628</v>
      </c>
      <c r="S391" s="185">
        <f t="shared" si="326"/>
        <v>16.59</v>
      </c>
      <c r="T391" s="185">
        <f t="shared" si="326"/>
        <v>16.59</v>
      </c>
      <c r="U391" s="185">
        <f t="shared" si="326"/>
        <v>16.59</v>
      </c>
      <c r="V391" s="185">
        <f t="shared" si="326"/>
        <v>16.59</v>
      </c>
      <c r="W391" s="185">
        <f t="shared" si="326"/>
        <v>16.59</v>
      </c>
      <c r="X391" s="185">
        <f>0.37*I391/(0.0036*55000)</f>
        <v>3.6091818181818183</v>
      </c>
      <c r="Y391" s="185">
        <f>0.37*J391/(0.0036*65500)</f>
        <v>3.030610687022901</v>
      </c>
      <c r="Z391" s="185">
        <f>0.37*K391/(0.0036*77500)</f>
        <v>1.1000537634408603</v>
      </c>
      <c r="AA391" s="185">
        <f t="shared" ref="AA391" si="327">0.37*L391/(0.0036*77500)</f>
        <v>1.1000537634408603</v>
      </c>
      <c r="AB391" s="185">
        <f>0.37*M391/(0.0036*90000)</f>
        <v>0.94726851851851857</v>
      </c>
      <c r="AC391" s="185">
        <f>0.37*N391/(0.0036*90000)</f>
        <v>0.94726851851851857</v>
      </c>
      <c r="AD391" s="185">
        <f>0.37*O391/(0.0036*105000)</f>
        <v>0.81194444444444447</v>
      </c>
      <c r="AE391" s="187">
        <v>0.08</v>
      </c>
      <c r="AF391" s="93">
        <v>0</v>
      </c>
      <c r="AG391" s="93">
        <v>20</v>
      </c>
      <c r="AH391" s="93">
        <v>20</v>
      </c>
      <c r="AI391" s="16">
        <v>31.536000000000001</v>
      </c>
      <c r="AJ391" s="16" t="s">
        <v>765</v>
      </c>
      <c r="AK391" s="16" t="s">
        <v>745</v>
      </c>
      <c r="AL391" s="16"/>
      <c r="AM391" s="60"/>
      <c r="AN391" s="60"/>
      <c r="AO391" s="60"/>
      <c r="AP391" s="60"/>
      <c r="AQ391" s="60"/>
      <c r="AR391" s="60"/>
      <c r="AS391" s="190">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93"/>
        <v>0</v>
      </c>
      <c r="BV391" s="27"/>
      <c r="BW391" s="27"/>
      <c r="BX391" s="27"/>
      <c r="BY391" s="27"/>
      <c r="BZ391" s="27"/>
      <c r="CA391" s="27"/>
      <c r="CB391" s="97">
        <v>0</v>
      </c>
      <c r="CC391" s="97">
        <v>1000</v>
      </c>
      <c r="CD391" s="97">
        <v>1000</v>
      </c>
      <c r="CE391" s="97">
        <v>1000</v>
      </c>
      <c r="CF391" s="97">
        <v>1000</v>
      </c>
      <c r="CG391" s="97">
        <v>1000</v>
      </c>
      <c r="CH391" s="97">
        <v>1000</v>
      </c>
      <c r="CI391" s="174"/>
      <c r="CJ391" s="174"/>
      <c r="CK391" s="174"/>
      <c r="CL391" s="174"/>
      <c r="CM391" s="174"/>
      <c r="CN391" s="174"/>
      <c r="CO391" s="174"/>
      <c r="CP391" s="175"/>
      <c r="CQ391" s="175"/>
      <c r="CR391" s="175"/>
      <c r="CS391" s="175"/>
      <c r="CT391" s="175"/>
      <c r="CU391" s="175"/>
      <c r="CV391" s="175"/>
      <c r="CW391" s="166"/>
      <c r="CX391" s="167"/>
      <c r="CY391" s="167"/>
      <c r="CZ391" s="167"/>
      <c r="DA391" s="167"/>
      <c r="DB391" s="167"/>
      <c r="DC391" s="167"/>
      <c r="DD391" s="172"/>
      <c r="DE391" s="172"/>
      <c r="DF391" s="172"/>
      <c r="DG391" s="172"/>
      <c r="DH391" s="172"/>
      <c r="DI391" s="172"/>
      <c r="DJ391" s="172"/>
      <c r="DK391" s="201" t="s">
        <v>1610</v>
      </c>
      <c r="DL391" s="128">
        <v>1000</v>
      </c>
      <c r="DM391" s="128">
        <v>1000</v>
      </c>
      <c r="DN391" s="128">
        <v>1000</v>
      </c>
      <c r="DO391" s="128">
        <v>1000</v>
      </c>
      <c r="DP391" s="128">
        <v>1000</v>
      </c>
      <c r="DQ391" s="128">
        <v>1000</v>
      </c>
      <c r="DR391" s="128">
        <v>1000</v>
      </c>
      <c r="DS391" s="219"/>
      <c r="DT391" s="361"/>
      <c r="DU391" s="361"/>
      <c r="DV391" s="361"/>
      <c r="DW391" s="361"/>
      <c r="DX391" s="361"/>
      <c r="DY391" s="361"/>
      <c r="DZ391" s="361"/>
      <c r="EA391" s="361"/>
      <c r="EB391" s="361"/>
      <c r="EC391" s="361"/>
      <c r="ED391" s="361"/>
      <c r="EE391" s="361"/>
      <c r="EF391" s="361"/>
      <c r="EG391" s="361"/>
      <c r="EH391" s="361"/>
      <c r="EI391" s="361"/>
      <c r="EJ391" s="361"/>
      <c r="EK391" s="361"/>
      <c r="EL391" s="361"/>
      <c r="EM391" s="361"/>
      <c r="EN391" s="361"/>
      <c r="EO391" s="361"/>
      <c r="EP391" s="361"/>
      <c r="EQ391" s="361"/>
    </row>
    <row r="392" spans="1:147" x14ac:dyDescent="0.35">
      <c r="A392" s="6" t="s">
        <v>1611</v>
      </c>
      <c r="B392" s="6" t="s">
        <v>740</v>
      </c>
      <c r="C392" s="6" t="s">
        <v>788</v>
      </c>
      <c r="D392" s="6" t="s">
        <v>497</v>
      </c>
      <c r="E392" s="6" t="s">
        <v>1525</v>
      </c>
      <c r="F392" s="6" t="s">
        <v>496</v>
      </c>
      <c r="G392" s="222" t="s">
        <v>1612</v>
      </c>
      <c r="H392" s="48" t="s">
        <v>1606</v>
      </c>
      <c r="I392" s="185">
        <f>2900</f>
        <v>2900</v>
      </c>
      <c r="J392" s="102">
        <v>3000</v>
      </c>
      <c r="K392" s="102">
        <v>2200</v>
      </c>
      <c r="L392" s="102">
        <v>1800</v>
      </c>
      <c r="M392" s="102">
        <v>1500</v>
      </c>
      <c r="N392" s="102">
        <v>1300</v>
      </c>
      <c r="O392" s="185">
        <f>K392</f>
        <v>2200</v>
      </c>
      <c r="P392" s="94"/>
      <c r="Q392" s="185">
        <f>I392*0.12</f>
        <v>348</v>
      </c>
      <c r="R392" s="185">
        <f t="shared" ref="R392:W392" si="328">J392*0.12</f>
        <v>360</v>
      </c>
      <c r="S392" s="185">
        <f t="shared" si="328"/>
        <v>264</v>
      </c>
      <c r="T392" s="185">
        <f t="shared" si="328"/>
        <v>216</v>
      </c>
      <c r="U392" s="185">
        <f t="shared" si="328"/>
        <v>180</v>
      </c>
      <c r="V392" s="185">
        <f t="shared" si="328"/>
        <v>156</v>
      </c>
      <c r="W392" s="185">
        <f t="shared" si="328"/>
        <v>264</v>
      </c>
      <c r="X392" s="185">
        <f>0.68*I392/(0.0036*21250)</f>
        <v>25.777777777777782</v>
      </c>
      <c r="Y392" s="185">
        <f>0.68*J392/(0.0036*34500)</f>
        <v>16.425120772946862</v>
      </c>
      <c r="Z392" s="185">
        <f>0.68*K392/(0.0036*50000)</f>
        <v>8.3111111111111118</v>
      </c>
      <c r="AA392" s="185">
        <f>0.68*L392/(0.0036*50000)</f>
        <v>6.8</v>
      </c>
      <c r="AB392" s="185">
        <f>0.68*M392/(0.0036*64500)</f>
        <v>4.3927648578811374</v>
      </c>
      <c r="AC392" s="185">
        <f>0.68*N392/(0.0036*64500)</f>
        <v>3.8070628768303192</v>
      </c>
      <c r="AD392" s="185">
        <f>0.68*O392/(0.0036*82500)</f>
        <v>5.0370370370370372</v>
      </c>
      <c r="AE392" s="187">
        <v>0.08</v>
      </c>
      <c r="AF392" s="94">
        <v>0</v>
      </c>
      <c r="AG392" s="94">
        <v>20</v>
      </c>
      <c r="AH392" s="94">
        <v>20</v>
      </c>
      <c r="AI392" s="17">
        <v>31.536000000000001</v>
      </c>
      <c r="AJ392" s="17" t="s">
        <v>765</v>
      </c>
      <c r="AK392" s="17" t="s">
        <v>745</v>
      </c>
      <c r="AL392" s="17"/>
      <c r="AM392" s="61"/>
      <c r="AN392" s="61"/>
      <c r="AO392" s="61"/>
      <c r="AP392" s="61"/>
      <c r="AQ392" s="61"/>
      <c r="AR392" s="61"/>
      <c r="AS392" s="190">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93"/>
        <v>0</v>
      </c>
      <c r="BV392" s="28"/>
      <c r="BW392" s="28"/>
      <c r="BX392" s="28"/>
      <c r="BY392" s="28"/>
      <c r="BZ392" s="28"/>
      <c r="CA392" s="28"/>
      <c r="CB392" s="99">
        <v>0</v>
      </c>
      <c r="CC392" s="186">
        <v>1000</v>
      </c>
      <c r="CD392" s="186">
        <v>1000</v>
      </c>
      <c r="CE392" s="186">
        <v>1000</v>
      </c>
      <c r="CF392" s="186">
        <v>1000</v>
      </c>
      <c r="CG392" s="186">
        <v>1000</v>
      </c>
      <c r="CH392" s="186">
        <v>1000</v>
      </c>
      <c r="CI392" s="176"/>
      <c r="CJ392" s="176"/>
      <c r="CK392" s="176"/>
      <c r="CL392" s="176"/>
      <c r="CM392" s="176"/>
      <c r="CN392" s="176"/>
      <c r="CO392" s="176"/>
      <c r="CP392" s="177"/>
      <c r="CQ392" s="177"/>
      <c r="CR392" s="177"/>
      <c r="CS392" s="177"/>
      <c r="CT392" s="177"/>
      <c r="CU392" s="177"/>
      <c r="CV392" s="177"/>
      <c r="CW392" s="168"/>
      <c r="CX392" s="169"/>
      <c r="CY392" s="169"/>
      <c r="CZ392" s="169"/>
      <c r="DA392" s="169"/>
      <c r="DB392" s="169"/>
      <c r="DC392" s="169"/>
      <c r="DD392" s="173"/>
      <c r="DE392" s="173"/>
      <c r="DF392" s="173"/>
      <c r="DG392" s="173"/>
      <c r="DH392" s="173"/>
      <c r="DI392" s="173"/>
      <c r="DJ392" s="173"/>
      <c r="DK392" s="201" t="s">
        <v>1613</v>
      </c>
      <c r="DL392" s="129">
        <v>1000</v>
      </c>
      <c r="DM392" s="129">
        <v>1000</v>
      </c>
      <c r="DN392" s="129">
        <v>1000</v>
      </c>
      <c r="DO392" s="129">
        <v>1000</v>
      </c>
      <c r="DP392" s="129">
        <v>1000</v>
      </c>
      <c r="DQ392" s="129">
        <v>1000</v>
      </c>
      <c r="DR392" s="129">
        <v>1000</v>
      </c>
      <c r="DS392" s="219"/>
      <c r="DT392" s="361"/>
      <c r="DU392" s="361"/>
      <c r="DV392" s="361"/>
      <c r="DW392" s="361"/>
      <c r="DX392" s="361"/>
      <c r="DY392" s="361"/>
      <c r="DZ392" s="361"/>
      <c r="EA392" s="361"/>
      <c r="EB392" s="361"/>
      <c r="EC392" s="361"/>
      <c r="ED392" s="361"/>
      <c r="EE392" s="361"/>
      <c r="EF392" s="361"/>
      <c r="EG392" s="361"/>
      <c r="EH392" s="361"/>
      <c r="EI392" s="361"/>
      <c r="EJ392" s="361"/>
      <c r="EK392" s="361"/>
      <c r="EL392" s="361"/>
      <c r="EM392" s="361"/>
      <c r="EN392" s="361"/>
      <c r="EO392" s="361"/>
      <c r="EP392" s="361"/>
      <c r="EQ392" s="361"/>
    </row>
    <row r="393" spans="1:147" x14ac:dyDescent="0.35">
      <c r="A393" s="6" t="s">
        <v>1614</v>
      </c>
      <c r="B393" s="6" t="s">
        <v>740</v>
      </c>
      <c r="C393" s="6" t="s">
        <v>788</v>
      </c>
      <c r="D393" s="6" t="s">
        <v>497</v>
      </c>
      <c r="E393" s="6" t="s">
        <v>1475</v>
      </c>
      <c r="F393" s="6" t="s">
        <v>496</v>
      </c>
      <c r="G393" s="222" t="s">
        <v>1615</v>
      </c>
      <c r="H393" s="48" t="s">
        <v>659</v>
      </c>
      <c r="I393" s="185">
        <f>20.708</f>
        <v>20.707999999999998</v>
      </c>
      <c r="J393" s="102">
        <f>I393</f>
        <v>20.707999999999998</v>
      </c>
      <c r="K393" s="102">
        <f t="shared" ref="K393:O393" si="329">J393</f>
        <v>20.707999999999998</v>
      </c>
      <c r="L393" s="102">
        <f t="shared" si="329"/>
        <v>20.707999999999998</v>
      </c>
      <c r="M393" s="102">
        <f t="shared" si="329"/>
        <v>20.707999999999998</v>
      </c>
      <c r="N393" s="102">
        <f t="shared" si="329"/>
        <v>20.707999999999998</v>
      </c>
      <c r="O393" s="102">
        <f t="shared" si="329"/>
        <v>20.707999999999998</v>
      </c>
      <c r="P393" s="94"/>
      <c r="Q393" s="185">
        <f>0.05*I393</f>
        <v>1.0353999999999999</v>
      </c>
      <c r="R393" s="185">
        <f t="shared" ref="R393:W393" si="330">0.05*J393</f>
        <v>1.0353999999999999</v>
      </c>
      <c r="S393" s="185">
        <f t="shared" si="330"/>
        <v>1.0353999999999999</v>
      </c>
      <c r="T393" s="185">
        <f t="shared" si="330"/>
        <v>1.0353999999999999</v>
      </c>
      <c r="U393" s="185">
        <f t="shared" si="330"/>
        <v>1.0353999999999999</v>
      </c>
      <c r="V393" s="185">
        <f t="shared" si="330"/>
        <v>1.0353999999999999</v>
      </c>
      <c r="W393" s="185">
        <f t="shared" si="330"/>
        <v>1.0353999999999999</v>
      </c>
      <c r="X393" s="185">
        <v>0</v>
      </c>
      <c r="Y393" s="185">
        <v>0</v>
      </c>
      <c r="Z393" s="185">
        <v>0</v>
      </c>
      <c r="AA393" s="185">
        <v>0</v>
      </c>
      <c r="AB393" s="185">
        <v>0</v>
      </c>
      <c r="AC393" s="185">
        <v>0</v>
      </c>
      <c r="AD393" s="185">
        <v>0</v>
      </c>
      <c r="AE393" s="187">
        <v>0.08</v>
      </c>
      <c r="AF393" s="94"/>
      <c r="AG393" s="94">
        <v>20</v>
      </c>
      <c r="AH393" s="94">
        <v>20</v>
      </c>
      <c r="AI393" s="17">
        <v>1</v>
      </c>
      <c r="AJ393" s="16" t="s">
        <v>660</v>
      </c>
      <c r="AK393" s="17" t="s">
        <v>745</v>
      </c>
      <c r="AL393" s="17"/>
      <c r="AM393" s="61"/>
      <c r="AN393" s="61"/>
      <c r="AO393" s="61"/>
      <c r="AP393" s="61"/>
      <c r="AQ393" s="61"/>
      <c r="AR393" s="61"/>
      <c r="AS393" s="190"/>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3"/>
        <v>0</v>
      </c>
      <c r="BV393" s="28"/>
      <c r="BW393" s="28"/>
      <c r="BX393" s="28"/>
      <c r="BY393" s="28"/>
      <c r="BZ393" s="28"/>
      <c r="CA393" s="28"/>
      <c r="CB393" s="99"/>
      <c r="CC393" s="186"/>
      <c r="CD393" s="186"/>
      <c r="CE393" s="186"/>
      <c r="CF393" s="186"/>
      <c r="CG393" s="186"/>
      <c r="CH393" s="186"/>
      <c r="CI393" s="176"/>
      <c r="CJ393" s="176"/>
      <c r="CK393" s="176"/>
      <c r="CL393" s="176"/>
      <c r="CM393" s="176"/>
      <c r="CN393" s="176"/>
      <c r="CO393" s="176"/>
      <c r="CP393" s="177"/>
      <c r="CQ393" s="177"/>
      <c r="CR393" s="177"/>
      <c r="CS393" s="177"/>
      <c r="CT393" s="177"/>
      <c r="CU393" s="177"/>
      <c r="CV393" s="177"/>
      <c r="CW393" s="168"/>
      <c r="CX393" s="169"/>
      <c r="CY393" s="169"/>
      <c r="CZ393" s="169"/>
      <c r="DA393" s="169"/>
      <c r="DB393" s="169"/>
      <c r="DC393" s="169"/>
      <c r="DD393" s="173"/>
      <c r="DE393" s="173"/>
      <c r="DF393" s="173"/>
      <c r="DG393" s="173"/>
      <c r="DH393" s="173"/>
      <c r="DI393" s="173"/>
      <c r="DJ393" s="173"/>
      <c r="DK393" s="80" t="s">
        <v>792</v>
      </c>
      <c r="DL393" s="129"/>
      <c r="DM393" s="129"/>
      <c r="DN393" s="129"/>
      <c r="DO393" s="129"/>
      <c r="DP393" s="129"/>
      <c r="DQ393" s="129"/>
      <c r="DR393" s="129"/>
      <c r="DS393" s="219"/>
      <c r="DT393" s="361"/>
      <c r="DU393" s="361"/>
      <c r="DV393" s="361"/>
      <c r="DW393" s="361"/>
      <c r="DX393" s="361"/>
      <c r="DY393" s="361"/>
      <c r="DZ393" s="361"/>
      <c r="EA393" s="361"/>
      <c r="EB393" s="361"/>
      <c r="EC393" s="361"/>
      <c r="ED393" s="361"/>
      <c r="EE393" s="361"/>
      <c r="EF393" s="361"/>
      <c r="EG393" s="361"/>
      <c r="EH393" s="361"/>
      <c r="EI393" s="361"/>
      <c r="EJ393" s="361"/>
      <c r="EK393" s="361"/>
      <c r="EL393" s="361"/>
      <c r="EM393" s="361"/>
      <c r="EN393" s="361"/>
      <c r="EO393" s="361"/>
      <c r="EP393" s="361"/>
      <c r="EQ393" s="361"/>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7">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93"/>
        <v>0</v>
      </c>
      <c r="BV394" s="27"/>
      <c r="BW394" s="27"/>
      <c r="BX394" s="27"/>
      <c r="BY394" s="27"/>
      <c r="BZ394" s="27"/>
      <c r="CA394" s="27"/>
      <c r="CB394" s="97">
        <v>100</v>
      </c>
      <c r="CC394" s="97">
        <v>100</v>
      </c>
      <c r="CD394" s="97">
        <v>100</v>
      </c>
      <c r="CE394" s="97">
        <v>1000</v>
      </c>
      <c r="CF394" s="97">
        <v>1000</v>
      </c>
      <c r="CG394" s="97">
        <v>1000</v>
      </c>
      <c r="CH394" s="97">
        <v>1000</v>
      </c>
      <c r="CI394" s="174"/>
      <c r="CJ394" s="174"/>
      <c r="CK394" s="174"/>
      <c r="CL394" s="174"/>
      <c r="CM394" s="174"/>
      <c r="CN394" s="174"/>
      <c r="CO394" s="174"/>
      <c r="CP394" s="175"/>
      <c r="CQ394" s="175"/>
      <c r="CR394" s="175"/>
      <c r="CS394" s="175"/>
      <c r="CT394" s="175"/>
      <c r="CU394" s="175"/>
      <c r="CV394" s="175"/>
      <c r="CW394" s="166"/>
      <c r="CX394" s="167"/>
      <c r="CY394" s="167"/>
      <c r="CZ394" s="167"/>
      <c r="DA394" s="167"/>
      <c r="DB394" s="167"/>
      <c r="DC394" s="167"/>
      <c r="DD394" s="172"/>
      <c r="DE394" s="172"/>
      <c r="DF394" s="172"/>
      <c r="DG394" s="172"/>
      <c r="DH394" s="172"/>
      <c r="DI394" s="172"/>
      <c r="DJ394" s="172"/>
      <c r="DK394" s="79" t="s">
        <v>415</v>
      </c>
      <c r="DL394" s="128">
        <v>1000</v>
      </c>
      <c r="DM394" s="128">
        <v>1000</v>
      </c>
      <c r="DN394" s="128">
        <v>1000</v>
      </c>
      <c r="DO394" s="128">
        <v>1000</v>
      </c>
      <c r="DP394" s="128">
        <v>1000</v>
      </c>
      <c r="DQ394" s="128">
        <v>1000</v>
      </c>
      <c r="DR394" s="128">
        <v>1000</v>
      </c>
      <c r="DS394" s="219"/>
      <c r="DT394" s="361"/>
      <c r="DU394" s="361"/>
      <c r="DV394" s="361"/>
      <c r="DW394" s="361"/>
      <c r="DX394" s="361"/>
      <c r="DY394" s="361"/>
      <c r="DZ394" s="361"/>
      <c r="EA394" s="361"/>
      <c r="EB394" s="361"/>
      <c r="EC394" s="361"/>
      <c r="ED394" s="361"/>
      <c r="EE394" s="361"/>
      <c r="EF394" s="361"/>
      <c r="EG394" s="361"/>
      <c r="EH394" s="361"/>
      <c r="EI394" s="361"/>
      <c r="EJ394" s="361"/>
      <c r="EK394" s="361"/>
      <c r="EL394" s="361"/>
      <c r="EM394" s="361"/>
      <c r="EN394" s="361"/>
      <c r="EO394" s="361"/>
      <c r="EP394" s="361"/>
      <c r="EQ394" s="361"/>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7">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93"/>
        <v>0</v>
      </c>
      <c r="BV395" s="28"/>
      <c r="BW395" s="28"/>
      <c r="BX395" s="28"/>
      <c r="BY395" s="28"/>
      <c r="BZ395" s="28"/>
      <c r="CA395" s="28"/>
      <c r="CB395" s="99">
        <v>100</v>
      </c>
      <c r="CC395" s="99">
        <v>100</v>
      </c>
      <c r="CD395" s="99">
        <v>100</v>
      </c>
      <c r="CE395" s="99">
        <v>1000</v>
      </c>
      <c r="CF395" s="99">
        <v>1000</v>
      </c>
      <c r="CG395" s="99">
        <v>1000</v>
      </c>
      <c r="CH395" s="99">
        <v>1000</v>
      </c>
      <c r="CI395" s="176"/>
      <c r="CJ395" s="176"/>
      <c r="CK395" s="176"/>
      <c r="CL395" s="176"/>
      <c r="CM395" s="176"/>
      <c r="CN395" s="176"/>
      <c r="CO395" s="176"/>
      <c r="CP395" s="177"/>
      <c r="CQ395" s="177"/>
      <c r="CR395" s="177"/>
      <c r="CS395" s="177"/>
      <c r="CT395" s="177"/>
      <c r="CU395" s="177"/>
      <c r="CV395" s="177"/>
      <c r="CW395" s="168"/>
      <c r="CX395" s="169"/>
      <c r="CY395" s="169"/>
      <c r="CZ395" s="169"/>
      <c r="DA395" s="169"/>
      <c r="DB395" s="169"/>
      <c r="DC395" s="169"/>
      <c r="DD395" s="173"/>
      <c r="DE395" s="173"/>
      <c r="DF395" s="173"/>
      <c r="DG395" s="173"/>
      <c r="DH395" s="173"/>
      <c r="DI395" s="173"/>
      <c r="DJ395" s="173"/>
      <c r="DK395" s="80" t="s">
        <v>415</v>
      </c>
      <c r="DL395" s="129">
        <v>1000</v>
      </c>
      <c r="DM395" s="129">
        <v>1000</v>
      </c>
      <c r="DN395" s="129">
        <v>1000</v>
      </c>
      <c r="DO395" s="129">
        <v>1000</v>
      </c>
      <c r="DP395" s="129">
        <v>1000</v>
      </c>
      <c r="DQ395" s="129">
        <v>1000</v>
      </c>
      <c r="DR395" s="129">
        <v>1000</v>
      </c>
      <c r="DS395" s="219"/>
      <c r="DT395" s="361"/>
      <c r="DU395" s="361"/>
      <c r="DV395" s="361"/>
      <c r="DW395" s="361"/>
      <c r="DX395" s="361"/>
      <c r="DY395" s="361"/>
      <c r="DZ395" s="361"/>
      <c r="EA395" s="361"/>
      <c r="EB395" s="361"/>
      <c r="EC395" s="361"/>
      <c r="ED395" s="361"/>
      <c r="EE395" s="361"/>
      <c r="EF395" s="361"/>
      <c r="EG395" s="361"/>
      <c r="EH395" s="361"/>
      <c r="EI395" s="361"/>
      <c r="EJ395" s="361"/>
      <c r="EK395" s="361"/>
      <c r="EL395" s="361"/>
      <c r="EM395" s="361"/>
      <c r="EN395" s="361"/>
      <c r="EO395" s="361"/>
      <c r="EP395" s="361"/>
      <c r="EQ395" s="361"/>
    </row>
    <row r="396" spans="1:147" x14ac:dyDescent="0.35">
      <c r="A396" s="224" t="s">
        <v>1620</v>
      </c>
      <c r="B396" s="224" t="s">
        <v>740</v>
      </c>
      <c r="C396" s="224" t="s">
        <v>817</v>
      </c>
      <c r="D396" s="224" t="s">
        <v>497</v>
      </c>
      <c r="E396" s="224" t="s">
        <v>1621</v>
      </c>
      <c r="F396" s="224" t="s">
        <v>496</v>
      </c>
      <c r="G396" s="230" t="s">
        <v>1622</v>
      </c>
      <c r="H396" s="225"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7">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93"/>
        <v>0</v>
      </c>
      <c r="BV396" s="27"/>
      <c r="BW396" s="27"/>
      <c r="BX396" s="27"/>
      <c r="BY396" s="27"/>
      <c r="BZ396" s="27"/>
      <c r="CA396" s="27"/>
      <c r="CB396" s="245"/>
      <c r="CC396" s="245"/>
      <c r="CD396" s="245"/>
      <c r="CE396" s="245"/>
      <c r="CF396" s="245"/>
      <c r="CG396" s="245"/>
      <c r="CH396" s="245"/>
      <c r="CI396" s="174"/>
      <c r="CJ396" s="174"/>
      <c r="CK396" s="174"/>
      <c r="CL396" s="174"/>
      <c r="CM396" s="174"/>
      <c r="CN396" s="174"/>
      <c r="CO396" s="174"/>
      <c r="CP396" s="175"/>
      <c r="CQ396" s="175"/>
      <c r="CR396" s="198"/>
      <c r="CS396" s="198"/>
      <c r="CT396" s="198"/>
      <c r="CU396" s="198"/>
      <c r="CV396" s="198"/>
      <c r="CW396" s="166"/>
      <c r="CX396" s="167"/>
      <c r="CY396" s="167"/>
      <c r="CZ396" s="167"/>
      <c r="DA396" s="167"/>
      <c r="DB396" s="167"/>
      <c r="DC396" s="167"/>
      <c r="DD396" s="172"/>
      <c r="DE396" s="172"/>
      <c r="DF396" s="172"/>
      <c r="DG396" s="172"/>
      <c r="DH396" s="172"/>
      <c r="DI396" s="172"/>
      <c r="DJ396" s="172"/>
      <c r="DK396" s="79"/>
      <c r="DL396" s="128"/>
      <c r="DM396" s="128"/>
      <c r="DN396" s="128"/>
      <c r="DO396" s="128"/>
      <c r="DP396" s="128"/>
      <c r="DQ396" s="128"/>
      <c r="DR396" s="128"/>
      <c r="DS396" s="219"/>
      <c r="DT396" s="361"/>
      <c r="DU396" s="361"/>
      <c r="DV396" s="361"/>
      <c r="DW396" s="361"/>
      <c r="DX396" s="361"/>
      <c r="DY396" s="361"/>
      <c r="DZ396" s="361"/>
      <c r="EA396" s="361"/>
      <c r="EB396" s="361"/>
      <c r="EC396" s="361"/>
      <c r="ED396" s="361"/>
      <c r="EE396" s="361"/>
      <c r="EF396" s="361"/>
      <c r="EG396" s="361"/>
      <c r="EH396" s="361"/>
      <c r="EI396" s="361"/>
      <c r="EJ396" s="361"/>
      <c r="EK396" s="361"/>
      <c r="EL396" s="361"/>
      <c r="EM396" s="361"/>
      <c r="EN396" s="361"/>
      <c r="EO396" s="361"/>
      <c r="EP396" s="361"/>
      <c r="EQ396" s="361"/>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31">-1*Y396</f>
        <v>-36.696375663840492</v>
      </c>
      <c r="Z397" s="102">
        <f t="shared" si="331"/>
        <v>-35.652211990524748</v>
      </c>
      <c r="AA397" s="102">
        <f t="shared" si="331"/>
        <v>-35.305390850647534</v>
      </c>
      <c r="AB397" s="102">
        <f t="shared" si="331"/>
        <v>-34.953149010318384</v>
      </c>
      <c r="AC397" s="102">
        <f t="shared" si="331"/>
        <v>-34.426874126525668</v>
      </c>
      <c r="AD397" s="102">
        <f t="shared" si="331"/>
        <v>-33.904554540008832</v>
      </c>
      <c r="AE397" s="187">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93"/>
        <v>0</v>
      </c>
      <c r="BV397" s="282"/>
      <c r="BW397" s="282"/>
      <c r="BX397" s="282"/>
      <c r="BY397" s="282"/>
      <c r="BZ397" s="282"/>
      <c r="CA397" s="282"/>
      <c r="CB397" s="245"/>
      <c r="CC397" s="245"/>
      <c r="CD397" s="245"/>
      <c r="CE397" s="245"/>
      <c r="CF397" s="245"/>
      <c r="CG397" s="245"/>
      <c r="CH397" s="245"/>
      <c r="CI397" s="176"/>
      <c r="CJ397" s="176"/>
      <c r="CK397" s="176"/>
      <c r="CL397" s="176"/>
      <c r="CM397" s="176"/>
      <c r="CN397" s="176"/>
      <c r="CO397" s="176"/>
      <c r="CP397" s="177"/>
      <c r="CQ397" s="177"/>
      <c r="CR397" s="177"/>
      <c r="CS397" s="177"/>
      <c r="CT397" s="177"/>
      <c r="CU397" s="177"/>
      <c r="CV397" s="177"/>
      <c r="CW397" s="168"/>
      <c r="CX397" s="169"/>
      <c r="CY397" s="169"/>
      <c r="CZ397" s="169"/>
      <c r="DA397" s="169"/>
      <c r="DB397" s="169"/>
      <c r="DC397" s="169"/>
      <c r="DD397" s="173"/>
      <c r="DE397" s="173"/>
      <c r="DF397" s="173"/>
      <c r="DG397" s="173"/>
      <c r="DH397" s="173"/>
      <c r="DI397" s="173"/>
      <c r="DJ397" s="173"/>
      <c r="DK397" s="80"/>
      <c r="DL397" s="129"/>
      <c r="DM397" s="129"/>
      <c r="DN397" s="129"/>
      <c r="DO397" s="129"/>
      <c r="DP397" s="129"/>
      <c r="DQ397" s="129"/>
      <c r="DR397" s="129"/>
      <c r="DS397" s="219"/>
      <c r="DT397" s="361"/>
      <c r="DU397" s="361"/>
      <c r="DV397" s="361"/>
      <c r="DW397" s="361"/>
      <c r="DX397" s="361"/>
      <c r="DY397" s="361"/>
      <c r="DZ397" s="361"/>
      <c r="EA397" s="361"/>
      <c r="EB397" s="361"/>
      <c r="EC397" s="361"/>
      <c r="ED397" s="361"/>
      <c r="EE397" s="361"/>
      <c r="EF397" s="361"/>
      <c r="EG397" s="361"/>
      <c r="EH397" s="361"/>
      <c r="EI397" s="361"/>
      <c r="EJ397" s="361"/>
      <c r="EK397" s="361"/>
      <c r="EL397" s="361"/>
      <c r="EM397" s="361"/>
      <c r="EN397" s="361"/>
      <c r="EO397" s="361"/>
      <c r="EP397" s="361"/>
      <c r="EQ397" s="361"/>
    </row>
    <row r="398" spans="1:147" x14ac:dyDescent="0.35">
      <c r="A398" s="224" t="s">
        <v>1626</v>
      </c>
      <c r="B398" s="224" t="s">
        <v>740</v>
      </c>
      <c r="C398" s="224" t="s">
        <v>817</v>
      </c>
      <c r="D398" s="224" t="s">
        <v>497</v>
      </c>
      <c r="E398" s="224" t="s">
        <v>1624</v>
      </c>
      <c r="F398" s="224" t="s">
        <v>496</v>
      </c>
      <c r="G398" s="230" t="s">
        <v>1627</v>
      </c>
      <c r="H398" s="225"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7">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32">IF(BL398=1,BN398,0)</f>
        <v>0</v>
      </c>
      <c r="BV398" s="27"/>
      <c r="BW398" s="27"/>
      <c r="BX398" s="27"/>
      <c r="BY398" s="27"/>
      <c r="BZ398" s="27"/>
      <c r="CA398" s="27"/>
      <c r="CB398" s="99"/>
      <c r="CC398" s="99"/>
      <c r="CD398" s="99"/>
      <c r="CE398" s="99"/>
      <c r="CF398" s="99"/>
      <c r="CG398" s="99"/>
      <c r="CH398" s="99"/>
      <c r="CI398" s="174"/>
      <c r="CJ398" s="174"/>
      <c r="CK398" s="174"/>
      <c r="CL398" s="174"/>
      <c r="CM398" s="174"/>
      <c r="CN398" s="174"/>
      <c r="CO398" s="174"/>
      <c r="CP398" s="175"/>
      <c r="CQ398" s="175"/>
      <c r="CR398" s="198"/>
      <c r="CS398" s="198"/>
      <c r="CT398" s="198"/>
      <c r="CU398" s="198"/>
      <c r="CV398" s="198"/>
      <c r="CW398" s="166"/>
      <c r="CX398" s="167"/>
      <c r="CY398" s="167"/>
      <c r="CZ398" s="167"/>
      <c r="DA398" s="167"/>
      <c r="DB398" s="167"/>
      <c r="DC398" s="167"/>
      <c r="DD398" s="172"/>
      <c r="DE398" s="172"/>
      <c r="DF398" s="172"/>
      <c r="DG398" s="172"/>
      <c r="DH398" s="172"/>
      <c r="DI398" s="172"/>
      <c r="DJ398" s="172"/>
      <c r="DK398" s="79"/>
      <c r="DL398" s="128"/>
      <c r="DM398" s="128"/>
      <c r="DN398" s="128"/>
      <c r="DO398" s="128"/>
      <c r="DP398" s="128"/>
      <c r="DQ398" s="128"/>
      <c r="DR398" s="128"/>
      <c r="DS398" s="219"/>
      <c r="DT398" s="361"/>
      <c r="DU398" s="361"/>
      <c r="DV398" s="361"/>
      <c r="DW398" s="361"/>
      <c r="DX398" s="361"/>
      <c r="DY398" s="361"/>
      <c r="DZ398" s="361"/>
      <c r="EA398" s="361"/>
      <c r="EB398" s="361"/>
      <c r="EC398" s="361"/>
      <c r="ED398" s="361"/>
      <c r="EE398" s="361"/>
      <c r="EF398" s="361"/>
      <c r="EG398" s="361"/>
      <c r="EH398" s="361"/>
      <c r="EI398" s="361"/>
      <c r="EJ398" s="361"/>
      <c r="EK398" s="361"/>
      <c r="EL398" s="361"/>
      <c r="EM398" s="361"/>
      <c r="EN398" s="361"/>
      <c r="EO398" s="361"/>
      <c r="EP398" s="361"/>
      <c r="EQ398" s="361"/>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7">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93"/>
        <v>0</v>
      </c>
      <c r="BV399" s="27"/>
      <c r="BW399" s="27"/>
      <c r="BX399" s="27"/>
      <c r="BY399" s="27"/>
      <c r="BZ399" s="27"/>
      <c r="CA399" s="27"/>
      <c r="CB399" s="186">
        <v>1000</v>
      </c>
      <c r="CC399" s="186">
        <v>1000</v>
      </c>
      <c r="CD399" s="186">
        <v>1000</v>
      </c>
      <c r="CE399" s="186">
        <v>1000</v>
      </c>
      <c r="CF399" s="186">
        <v>1000</v>
      </c>
      <c r="CG399" s="186">
        <v>1000</v>
      </c>
      <c r="CH399" s="186">
        <v>1000</v>
      </c>
      <c r="CI399" s="174"/>
      <c r="CJ399" s="174"/>
      <c r="CK399" s="174"/>
      <c r="CL399" s="174"/>
      <c r="CM399" s="174"/>
      <c r="CN399" s="174"/>
      <c r="CO399" s="174"/>
      <c r="CP399" s="175"/>
      <c r="CQ399" s="175"/>
      <c r="CR399" s="175"/>
      <c r="CS399" s="175"/>
      <c r="CT399" s="175"/>
      <c r="CU399" s="175"/>
      <c r="CV399" s="175"/>
      <c r="CW399" s="166"/>
      <c r="CX399" s="167"/>
      <c r="CY399" s="167"/>
      <c r="CZ399" s="167"/>
      <c r="DA399" s="167"/>
      <c r="DB399" s="167"/>
      <c r="DC399" s="167"/>
      <c r="DD399" s="172"/>
      <c r="DE399" s="172"/>
      <c r="DF399" s="172"/>
      <c r="DG399" s="172"/>
      <c r="DH399" s="172"/>
      <c r="DI399" s="172"/>
      <c r="DJ399" s="172"/>
      <c r="DK399" s="79" t="s">
        <v>415</v>
      </c>
      <c r="DL399" s="128">
        <v>3500</v>
      </c>
      <c r="DM399" s="128">
        <v>3500</v>
      </c>
      <c r="DN399" s="128">
        <v>3500</v>
      </c>
      <c r="DO399" s="128">
        <v>3500</v>
      </c>
      <c r="DP399" s="128">
        <v>3500</v>
      </c>
      <c r="DQ399" s="128">
        <v>3500</v>
      </c>
      <c r="DR399" s="128">
        <v>3500</v>
      </c>
      <c r="DS399" s="219"/>
      <c r="DT399" s="361"/>
      <c r="DU399" s="361"/>
      <c r="DV399" s="361"/>
      <c r="DW399" s="361"/>
      <c r="DX399" s="361"/>
      <c r="DY399" s="361"/>
      <c r="DZ399" s="361"/>
      <c r="EA399" s="361"/>
      <c r="EB399" s="361"/>
      <c r="EC399" s="361"/>
      <c r="ED399" s="361"/>
      <c r="EE399" s="361"/>
      <c r="EF399" s="361"/>
      <c r="EG399" s="361"/>
      <c r="EH399" s="361"/>
      <c r="EI399" s="361"/>
      <c r="EJ399" s="361"/>
      <c r="EK399" s="361"/>
      <c r="EL399" s="361"/>
      <c r="EM399" s="361"/>
      <c r="EN399" s="361"/>
      <c r="EO399" s="361"/>
      <c r="EP399" s="361"/>
      <c r="EQ399" s="361"/>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7">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93"/>
        <v>0</v>
      </c>
      <c r="BV400" s="28"/>
      <c r="BW400" s="28"/>
      <c r="BX400" s="28"/>
      <c r="BY400" s="28"/>
      <c r="BZ400" s="28"/>
      <c r="CA400" s="28"/>
      <c r="CB400" s="186">
        <v>1000</v>
      </c>
      <c r="CC400" s="186">
        <v>1000</v>
      </c>
      <c r="CD400" s="186">
        <v>1000</v>
      </c>
      <c r="CE400" s="186">
        <v>1000</v>
      </c>
      <c r="CF400" s="186">
        <v>1000</v>
      </c>
      <c r="CG400" s="186">
        <v>1000</v>
      </c>
      <c r="CH400" s="186">
        <v>1000</v>
      </c>
      <c r="CI400" s="176"/>
      <c r="CJ400" s="176"/>
      <c r="CK400" s="176"/>
      <c r="CL400" s="176"/>
      <c r="CM400" s="176"/>
      <c r="CN400" s="176"/>
      <c r="CO400" s="176"/>
      <c r="CP400" s="177"/>
      <c r="CQ400" s="177"/>
      <c r="CR400" s="177"/>
      <c r="CS400" s="177"/>
      <c r="CT400" s="177"/>
      <c r="CU400" s="177"/>
      <c r="CV400" s="177"/>
      <c r="CW400" s="168"/>
      <c r="CX400" s="169"/>
      <c r="CY400" s="169"/>
      <c r="CZ400" s="169"/>
      <c r="DA400" s="169"/>
      <c r="DB400" s="169"/>
      <c r="DC400" s="169"/>
      <c r="DD400" s="173"/>
      <c r="DE400" s="173"/>
      <c r="DF400" s="173"/>
      <c r="DG400" s="173"/>
      <c r="DH400" s="173"/>
      <c r="DI400" s="173"/>
      <c r="DJ400" s="173"/>
      <c r="DK400" s="80" t="s">
        <v>415</v>
      </c>
      <c r="DL400" s="129">
        <v>3500</v>
      </c>
      <c r="DM400" s="129">
        <v>3500</v>
      </c>
      <c r="DN400" s="129">
        <v>3500</v>
      </c>
      <c r="DO400" s="129">
        <v>3500</v>
      </c>
      <c r="DP400" s="129">
        <v>3500</v>
      </c>
      <c r="DQ400" s="129">
        <v>3500</v>
      </c>
      <c r="DR400" s="129">
        <v>3500</v>
      </c>
      <c r="DS400" s="219"/>
      <c r="DT400" s="361"/>
      <c r="DU400" s="361"/>
      <c r="DV400" s="361"/>
      <c r="DW400" s="361"/>
      <c r="DX400" s="361"/>
      <c r="DY400" s="361"/>
      <c r="DZ400" s="361"/>
      <c r="EA400" s="361"/>
      <c r="EB400" s="361"/>
      <c r="EC400" s="361"/>
      <c r="ED400" s="361"/>
      <c r="EE400" s="361"/>
      <c r="EF400" s="361"/>
      <c r="EG400" s="361"/>
      <c r="EH400" s="361"/>
      <c r="EI400" s="361"/>
      <c r="EJ400" s="361"/>
      <c r="EK400" s="361"/>
      <c r="EL400" s="361"/>
      <c r="EM400" s="361"/>
      <c r="EN400" s="361"/>
      <c r="EO400" s="361"/>
      <c r="EP400" s="361"/>
      <c r="EQ400" s="361"/>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7">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93"/>
        <v>0</v>
      </c>
      <c r="BV401" s="27"/>
      <c r="BW401" s="27"/>
      <c r="BX401" s="27"/>
      <c r="BY401" s="27"/>
      <c r="BZ401" s="27"/>
      <c r="CA401" s="27"/>
      <c r="CB401" s="97">
        <f t="shared" ref="CB401:CH401" si="333">DL401</f>
        <v>60</v>
      </c>
      <c r="CC401" s="186">
        <v>60</v>
      </c>
      <c r="CD401" s="390">
        <v>250</v>
      </c>
      <c r="CE401" s="390">
        <v>250</v>
      </c>
      <c r="CF401" s="97">
        <v>250</v>
      </c>
      <c r="CG401" s="97">
        <f t="shared" si="333"/>
        <v>500</v>
      </c>
      <c r="CH401" s="97">
        <f t="shared" si="333"/>
        <v>500</v>
      </c>
      <c r="CI401" s="174"/>
      <c r="CJ401" s="174"/>
      <c r="CK401" s="174"/>
      <c r="CL401" s="174"/>
      <c r="CM401" s="174"/>
      <c r="CN401" s="174"/>
      <c r="CO401" s="174"/>
      <c r="CP401" s="175"/>
      <c r="CQ401" s="175"/>
      <c r="CR401" s="175"/>
      <c r="CS401" s="175"/>
      <c r="CT401" s="175"/>
      <c r="CU401" s="175"/>
      <c r="CV401" s="175"/>
      <c r="CW401" s="166"/>
      <c r="CX401" s="167"/>
      <c r="CY401" s="167"/>
      <c r="CZ401" s="167"/>
      <c r="DA401" s="167"/>
      <c r="DB401" s="167"/>
      <c r="DC401" s="167"/>
      <c r="DD401" s="172"/>
      <c r="DE401" s="172"/>
      <c r="DF401" s="172"/>
      <c r="DG401" s="172"/>
      <c r="DH401" s="172"/>
      <c r="DI401" s="172"/>
      <c r="DJ401" s="172"/>
      <c r="DK401" s="79" t="s">
        <v>1635</v>
      </c>
      <c r="DL401" s="128">
        <v>60</v>
      </c>
      <c r="DM401" s="128">
        <v>60</v>
      </c>
      <c r="DN401" s="128">
        <v>500</v>
      </c>
      <c r="DO401" s="128">
        <v>500</v>
      </c>
      <c r="DP401" s="128">
        <v>500</v>
      </c>
      <c r="DQ401" s="128">
        <v>500</v>
      </c>
      <c r="DR401" s="128">
        <v>500</v>
      </c>
      <c r="DS401" s="219"/>
      <c r="DT401" s="361"/>
      <c r="DU401" s="361"/>
      <c r="DV401" s="361"/>
      <c r="DW401" s="361"/>
      <c r="DX401" s="361"/>
      <c r="DY401" s="361"/>
      <c r="DZ401" s="361"/>
      <c r="EA401" s="361"/>
      <c r="EB401" s="361"/>
      <c r="EC401" s="361"/>
      <c r="ED401" s="361"/>
      <c r="EE401" s="361"/>
      <c r="EF401" s="361"/>
      <c r="EG401" s="361"/>
      <c r="EH401" s="361"/>
      <c r="EI401" s="361"/>
      <c r="EJ401" s="361"/>
      <c r="EK401" s="361"/>
      <c r="EL401" s="361"/>
      <c r="EM401" s="361"/>
      <c r="EN401" s="361"/>
      <c r="EO401" s="361"/>
      <c r="EP401" s="361"/>
      <c r="EQ401" s="361"/>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7">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93"/>
        <v>0</v>
      </c>
      <c r="BV402" s="28"/>
      <c r="BW402" s="28"/>
      <c r="BX402" s="28"/>
      <c r="BY402" s="28"/>
      <c r="BZ402" s="28"/>
      <c r="CA402" s="28"/>
      <c r="CB402" s="99"/>
      <c r="CC402" s="99">
        <v>30</v>
      </c>
      <c r="CD402" s="390">
        <v>250</v>
      </c>
      <c r="CE402" s="390">
        <v>250</v>
      </c>
      <c r="CF402" s="99">
        <v>250</v>
      </c>
      <c r="CG402" s="99">
        <v>500</v>
      </c>
      <c r="CH402" s="99">
        <v>500</v>
      </c>
      <c r="CI402" s="176"/>
      <c r="CJ402" s="176"/>
      <c r="CK402" s="176"/>
      <c r="CL402" s="176"/>
      <c r="CM402" s="176"/>
      <c r="CN402" s="176"/>
      <c r="CO402" s="176"/>
      <c r="CP402" s="177"/>
      <c r="CQ402" s="177"/>
      <c r="CR402" s="177"/>
      <c r="CS402" s="177"/>
      <c r="CT402" s="177"/>
      <c r="CU402" s="177"/>
      <c r="CV402" s="177"/>
      <c r="CW402" s="168"/>
      <c r="CX402" s="169"/>
      <c r="CY402" s="169"/>
      <c r="CZ402" s="169"/>
      <c r="DA402" s="169"/>
      <c r="DB402" s="169"/>
      <c r="DC402" s="169"/>
      <c r="DD402" s="173"/>
      <c r="DE402" s="173"/>
      <c r="DF402" s="173"/>
      <c r="DG402" s="173"/>
      <c r="DH402" s="173"/>
      <c r="DI402" s="173"/>
      <c r="DJ402" s="173"/>
      <c r="DK402" s="80" t="s">
        <v>1635</v>
      </c>
      <c r="DL402" s="129">
        <v>60</v>
      </c>
      <c r="DM402" s="129">
        <v>60</v>
      </c>
      <c r="DN402" s="129">
        <v>250</v>
      </c>
      <c r="DO402" s="129">
        <v>500</v>
      </c>
      <c r="DP402" s="129">
        <v>500</v>
      </c>
      <c r="DQ402" s="129">
        <v>500</v>
      </c>
      <c r="DR402" s="129">
        <v>500</v>
      </c>
      <c r="DS402" s="219"/>
      <c r="DT402" s="361"/>
      <c r="DU402" s="361"/>
      <c r="DV402" s="361"/>
      <c r="DW402" s="361"/>
      <c r="DX402" s="361"/>
      <c r="DY402" s="361"/>
      <c r="DZ402" s="361"/>
      <c r="EA402" s="361"/>
      <c r="EB402" s="361"/>
      <c r="EC402" s="361"/>
      <c r="ED402" s="361"/>
      <c r="EE402" s="361"/>
      <c r="EF402" s="361"/>
      <c r="EG402" s="361"/>
      <c r="EH402" s="361"/>
      <c r="EI402" s="361"/>
      <c r="EJ402" s="361"/>
      <c r="EK402" s="361"/>
      <c r="EL402" s="361"/>
      <c r="EM402" s="361"/>
      <c r="EN402" s="361"/>
      <c r="EO402" s="361"/>
      <c r="EP402" s="361"/>
      <c r="EQ402" s="361"/>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4">J403</f>
        <v>21.242000000000001</v>
      </c>
      <c r="L403" s="101">
        <f t="shared" si="334"/>
        <v>21.242000000000001</v>
      </c>
      <c r="M403" s="101">
        <f t="shared" si="334"/>
        <v>21.242000000000001</v>
      </c>
      <c r="N403" s="101">
        <f t="shared" si="334"/>
        <v>21.242000000000001</v>
      </c>
      <c r="O403" s="101">
        <f t="shared" si="334"/>
        <v>21.242000000000001</v>
      </c>
      <c r="P403" s="93">
        <v>0</v>
      </c>
      <c r="Q403" s="101">
        <f>I403*0.05</f>
        <v>1.0621</v>
      </c>
      <c r="R403" s="101">
        <f t="shared" ref="R403:W403" si="335">J403*0.05</f>
        <v>1.0621</v>
      </c>
      <c r="S403" s="101">
        <f t="shared" si="335"/>
        <v>1.0621</v>
      </c>
      <c r="T403" s="101">
        <f t="shared" si="335"/>
        <v>1.0621</v>
      </c>
      <c r="U403" s="101">
        <f t="shared" si="335"/>
        <v>1.0621</v>
      </c>
      <c r="V403" s="101">
        <f t="shared" si="335"/>
        <v>1.0621</v>
      </c>
      <c r="W403" s="101">
        <f t="shared" si="335"/>
        <v>1.0621</v>
      </c>
      <c r="X403" s="101">
        <v>0</v>
      </c>
      <c r="Y403" s="101">
        <v>0</v>
      </c>
      <c r="Z403" s="101">
        <v>0</v>
      </c>
      <c r="AA403" s="101">
        <v>0</v>
      </c>
      <c r="AB403" s="101">
        <v>0</v>
      </c>
      <c r="AC403" s="101">
        <v>0</v>
      </c>
      <c r="AD403" s="101">
        <v>0</v>
      </c>
      <c r="AE403" s="187">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93"/>
        <v>0</v>
      </c>
      <c r="BV403" s="27"/>
      <c r="BW403" s="27"/>
      <c r="BX403" s="27"/>
      <c r="BY403" s="27"/>
      <c r="BZ403" s="27"/>
      <c r="CA403" s="27"/>
      <c r="CB403" s="97"/>
      <c r="CC403" s="97"/>
      <c r="CD403" s="97"/>
      <c r="CE403" s="97"/>
      <c r="CF403" s="97"/>
      <c r="CG403" s="97"/>
      <c r="CH403" s="97"/>
      <c r="CI403" s="174"/>
      <c r="CJ403" s="174"/>
      <c r="CK403" s="174"/>
      <c r="CL403" s="174"/>
      <c r="CM403" s="174"/>
      <c r="CN403" s="174"/>
      <c r="CO403" s="174"/>
      <c r="CP403" s="175"/>
      <c r="CQ403" s="175"/>
      <c r="CR403" s="175"/>
      <c r="CS403" s="175"/>
      <c r="CT403" s="175"/>
      <c r="CU403" s="175"/>
      <c r="CV403" s="175"/>
      <c r="CW403" s="166"/>
      <c r="CX403" s="167"/>
      <c r="CY403" s="167"/>
      <c r="CZ403" s="167"/>
      <c r="DA403" s="167"/>
      <c r="DB403" s="167"/>
      <c r="DC403" s="167"/>
      <c r="DD403" s="172"/>
      <c r="DE403" s="172"/>
      <c r="DF403" s="172"/>
      <c r="DG403" s="172"/>
      <c r="DH403" s="172"/>
      <c r="DI403" s="172"/>
      <c r="DJ403" s="172"/>
      <c r="DK403" s="79" t="s">
        <v>1635</v>
      </c>
      <c r="DL403" s="128">
        <v>60</v>
      </c>
      <c r="DM403" s="128">
        <v>60</v>
      </c>
      <c r="DN403" s="128">
        <v>100</v>
      </c>
      <c r="DO403" s="128">
        <v>250</v>
      </c>
      <c r="DP403" s="128">
        <v>500</v>
      </c>
      <c r="DQ403" s="128">
        <v>500</v>
      </c>
      <c r="DR403" s="128">
        <v>500</v>
      </c>
      <c r="DS403" s="219"/>
      <c r="DT403" s="361"/>
      <c r="DU403" s="361"/>
      <c r="DV403" s="361"/>
      <c r="DW403" s="361"/>
      <c r="DX403" s="361"/>
      <c r="DY403" s="361"/>
      <c r="DZ403" s="361"/>
      <c r="EA403" s="361"/>
      <c r="EB403" s="361"/>
      <c r="EC403" s="361"/>
      <c r="ED403" s="361"/>
      <c r="EE403" s="361"/>
      <c r="EF403" s="361"/>
      <c r="EG403" s="361"/>
      <c r="EH403" s="361"/>
      <c r="EI403" s="361"/>
      <c r="EJ403" s="361"/>
      <c r="EK403" s="361"/>
      <c r="EL403" s="361"/>
      <c r="EM403" s="361"/>
      <c r="EN403" s="361"/>
      <c r="EO403" s="361"/>
      <c r="EP403" s="361"/>
      <c r="EQ403" s="361"/>
    </row>
    <row r="404" spans="1:244" s="311" customFormat="1" x14ac:dyDescent="0.35">
      <c r="A404" s="291" t="s">
        <v>1640</v>
      </c>
      <c r="B404" s="291" t="s">
        <v>740</v>
      </c>
      <c r="C404" s="291" t="s">
        <v>788</v>
      </c>
      <c r="D404" s="291" t="s">
        <v>503</v>
      </c>
      <c r="E404" s="291" t="s">
        <v>503</v>
      </c>
      <c r="F404" s="291" t="s">
        <v>503</v>
      </c>
      <c r="G404" s="292" t="s">
        <v>1641</v>
      </c>
      <c r="H404" s="292" t="s">
        <v>659</v>
      </c>
      <c r="I404" s="293">
        <f>I403</f>
        <v>21.242000000000001</v>
      </c>
      <c r="J404" s="293">
        <f>J403</f>
        <v>21.242000000000001</v>
      </c>
      <c r="K404" s="293">
        <f t="shared" ref="K404:O404" si="336">K403</f>
        <v>21.242000000000001</v>
      </c>
      <c r="L404" s="293">
        <f t="shared" si="336"/>
        <v>21.242000000000001</v>
      </c>
      <c r="M404" s="293">
        <f t="shared" si="336"/>
        <v>21.242000000000001</v>
      </c>
      <c r="N404" s="293">
        <f t="shared" si="336"/>
        <v>21.242000000000001</v>
      </c>
      <c r="O404" s="293">
        <f t="shared" si="336"/>
        <v>21.242000000000001</v>
      </c>
      <c r="P404" s="294">
        <v>0</v>
      </c>
      <c r="Q404" s="293">
        <f>Q403</f>
        <v>1.0621</v>
      </c>
      <c r="R404" s="293">
        <f t="shared" ref="R404:W404" si="337">R403</f>
        <v>1.0621</v>
      </c>
      <c r="S404" s="293">
        <f t="shared" si="337"/>
        <v>1.0621</v>
      </c>
      <c r="T404" s="293">
        <f t="shared" si="337"/>
        <v>1.0621</v>
      </c>
      <c r="U404" s="293">
        <f t="shared" si="337"/>
        <v>1.0621</v>
      </c>
      <c r="V404" s="293">
        <f t="shared" si="337"/>
        <v>1.0621</v>
      </c>
      <c r="W404" s="293">
        <f t="shared" si="337"/>
        <v>1.0621</v>
      </c>
      <c r="X404" s="293">
        <v>0</v>
      </c>
      <c r="Y404" s="293">
        <v>0</v>
      </c>
      <c r="Z404" s="293">
        <v>0</v>
      </c>
      <c r="AA404" s="293">
        <v>0</v>
      </c>
      <c r="AB404" s="293">
        <v>0</v>
      </c>
      <c r="AC404" s="293">
        <v>0</v>
      </c>
      <c r="AD404" s="293">
        <v>0</v>
      </c>
      <c r="AE404" s="187">
        <v>0.08</v>
      </c>
      <c r="AF404" s="294">
        <v>0</v>
      </c>
      <c r="AG404" s="94">
        <v>25</v>
      </c>
      <c r="AH404" s="94">
        <v>25</v>
      </c>
      <c r="AI404" s="295">
        <v>1</v>
      </c>
      <c r="AJ404" s="295" t="s">
        <v>660</v>
      </c>
      <c r="AK404" s="295" t="s">
        <v>745</v>
      </c>
      <c r="AL404" s="295"/>
      <c r="AM404" s="296"/>
      <c r="AN404" s="296"/>
      <c r="AO404" s="296"/>
      <c r="AP404" s="296"/>
      <c r="AQ404" s="296"/>
      <c r="AR404" s="296"/>
      <c r="AS404" s="297"/>
      <c r="AT404" s="297"/>
      <c r="AU404" s="297"/>
      <c r="AV404" s="298"/>
      <c r="AW404" s="298"/>
      <c r="AX404" s="298"/>
      <c r="AY404" s="299" t="s">
        <v>662</v>
      </c>
      <c r="AZ404" s="299"/>
      <c r="BA404" s="299"/>
      <c r="BB404" s="300"/>
      <c r="BC404" s="300"/>
      <c r="BD404" s="300"/>
      <c r="BE404" s="300"/>
      <c r="BF404" s="300"/>
      <c r="BG404" s="300"/>
      <c r="BH404" s="301"/>
      <c r="BI404" s="301"/>
      <c r="BJ404" s="301"/>
      <c r="BK404" s="301"/>
      <c r="BL404" s="302"/>
      <c r="BM404" s="303"/>
      <c r="BN404" s="304">
        <v>0</v>
      </c>
      <c r="BO404" s="294"/>
      <c r="BP404" s="294"/>
      <c r="BQ404" s="294"/>
      <c r="BR404" s="294"/>
      <c r="BS404" s="294"/>
      <c r="BT404" s="294"/>
      <c r="BU404" s="299">
        <f t="shared" ref="BU404" si="338">IF(BL404=1,BN404,0)</f>
        <v>0</v>
      </c>
      <c r="BV404" s="299"/>
      <c r="BW404" s="299"/>
      <c r="BX404" s="299"/>
      <c r="BY404" s="299"/>
      <c r="BZ404" s="299"/>
      <c r="CA404" s="299"/>
      <c r="CB404" s="305"/>
      <c r="CC404" s="305">
        <v>0</v>
      </c>
      <c r="CD404" s="305">
        <v>0</v>
      </c>
      <c r="CE404" s="305">
        <v>0</v>
      </c>
      <c r="CF404" s="305">
        <v>0</v>
      </c>
      <c r="CG404" s="305">
        <v>0</v>
      </c>
      <c r="CH404" s="305">
        <v>0</v>
      </c>
      <c r="CI404" s="299"/>
      <c r="CJ404" s="299"/>
      <c r="CK404" s="299"/>
      <c r="CL404" s="299"/>
      <c r="CM404" s="299"/>
      <c r="CN404" s="299"/>
      <c r="CO404" s="299"/>
      <c r="CP404" s="306"/>
      <c r="CQ404" s="306"/>
      <c r="CR404" s="306"/>
      <c r="CS404" s="306"/>
      <c r="CT404" s="306"/>
      <c r="CU404" s="306"/>
      <c r="CV404" s="306"/>
      <c r="CW404" s="307"/>
      <c r="CX404" s="308"/>
      <c r="CY404" s="308"/>
      <c r="CZ404" s="308"/>
      <c r="DA404" s="308"/>
      <c r="DB404" s="308"/>
      <c r="DC404" s="308"/>
      <c r="DD404" s="308"/>
      <c r="DE404" s="308"/>
      <c r="DF404" s="308"/>
      <c r="DG404" s="308"/>
      <c r="DH404" s="308"/>
      <c r="DI404" s="308"/>
      <c r="DJ404" s="308"/>
      <c r="DK404" s="309" t="s">
        <v>1635</v>
      </c>
      <c r="DL404" s="307">
        <v>60</v>
      </c>
      <c r="DM404" s="307">
        <v>60</v>
      </c>
      <c r="DN404" s="307">
        <v>100</v>
      </c>
      <c r="DO404" s="307">
        <v>250</v>
      </c>
      <c r="DP404" s="307">
        <v>500</v>
      </c>
      <c r="DQ404" s="307">
        <v>500</v>
      </c>
      <c r="DR404" s="307">
        <v>500</v>
      </c>
      <c r="DS404" s="310"/>
      <c r="DT404" s="361"/>
      <c r="DU404" s="361"/>
      <c r="DV404" s="361"/>
      <c r="DW404" s="361"/>
      <c r="DX404" s="361"/>
      <c r="DY404" s="361"/>
      <c r="DZ404" s="361"/>
      <c r="EA404" s="361"/>
      <c r="EB404" s="361"/>
      <c r="EC404" s="361"/>
      <c r="ED404" s="361"/>
      <c r="EE404" s="361"/>
      <c r="EF404" s="361"/>
      <c r="EG404" s="361"/>
      <c r="EH404" s="361"/>
      <c r="EI404" s="361"/>
      <c r="EJ404" s="361"/>
      <c r="EK404" s="361"/>
      <c r="EL404" s="361"/>
      <c r="EM404" s="361"/>
      <c r="EN404" s="361"/>
      <c r="EO404" s="361"/>
      <c r="EP404" s="361"/>
      <c r="EQ404" s="36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7">
        <v>0.08</v>
      </c>
      <c r="AF405" s="94">
        <v>0</v>
      </c>
      <c r="AG405" s="94">
        <v>19</v>
      </c>
      <c r="AH405" s="94">
        <v>19</v>
      </c>
      <c r="AI405" s="17">
        <v>1</v>
      </c>
      <c r="AJ405" s="385" t="s">
        <v>660</v>
      </c>
      <c r="AK405" s="17" t="s">
        <v>745</v>
      </c>
      <c r="AL405" s="17"/>
      <c r="AM405" s="61"/>
      <c r="AN405" s="61"/>
      <c r="AO405" s="61"/>
      <c r="AP405" s="61"/>
      <c r="AQ405" s="61"/>
      <c r="AR405" s="61"/>
      <c r="AS405" s="64"/>
      <c r="AT405" s="64"/>
      <c r="AU405" s="64"/>
      <c r="AV405" s="132"/>
      <c r="AW405" s="132"/>
      <c r="AX405" s="132"/>
      <c r="AY405" s="299" t="s">
        <v>662</v>
      </c>
      <c r="AZ405" s="299"/>
      <c r="BA405" s="299"/>
      <c r="BB405" s="300"/>
      <c r="BC405" s="300"/>
      <c r="BD405" s="300"/>
      <c r="BE405" s="300"/>
      <c r="BF405" s="28"/>
      <c r="BG405" s="28"/>
      <c r="BH405" s="106"/>
      <c r="BI405" s="106"/>
      <c r="BJ405" s="106"/>
      <c r="BK405" s="106"/>
      <c r="BL405" s="137"/>
      <c r="BM405" s="123"/>
      <c r="BN405" s="139">
        <v>0</v>
      </c>
      <c r="BO405" s="94"/>
      <c r="BP405" s="94"/>
      <c r="BQ405" s="94"/>
      <c r="BR405" s="94"/>
      <c r="BS405" s="94"/>
      <c r="BT405" s="94"/>
      <c r="BU405" s="28">
        <f t="shared" si="293"/>
        <v>0</v>
      </c>
      <c r="BV405" s="28"/>
      <c r="BW405" s="28"/>
      <c r="BX405" s="28"/>
      <c r="BY405" s="28"/>
      <c r="BZ405" s="28"/>
      <c r="CA405" s="28"/>
      <c r="CB405" s="245">
        <v>0</v>
      </c>
      <c r="CC405" s="97">
        <v>50</v>
      </c>
      <c r="CD405" s="390">
        <v>250</v>
      </c>
      <c r="CE405" s="390">
        <v>250</v>
      </c>
      <c r="CF405" s="97">
        <v>250</v>
      </c>
      <c r="CG405" s="97">
        <v>500</v>
      </c>
      <c r="CH405" s="97">
        <v>1000</v>
      </c>
      <c r="CI405" s="176"/>
      <c r="CJ405" s="176"/>
      <c r="CK405" s="176"/>
      <c r="CL405" s="176"/>
      <c r="CM405" s="176"/>
      <c r="CN405" s="176"/>
      <c r="CO405" s="176"/>
      <c r="CP405" s="177"/>
      <c r="CQ405" s="177"/>
      <c r="CR405" s="177"/>
      <c r="CS405" s="177"/>
      <c r="CT405" s="177"/>
      <c r="CU405" s="177"/>
      <c r="CV405" s="177"/>
      <c r="CW405" s="168"/>
      <c r="CX405" s="169"/>
      <c r="CY405" s="169"/>
      <c r="CZ405" s="169"/>
      <c r="DA405" s="169"/>
      <c r="DB405" s="169"/>
      <c r="DC405" s="169"/>
      <c r="DD405" s="173"/>
      <c r="DE405" s="173"/>
      <c r="DF405" s="173"/>
      <c r="DG405" s="173"/>
      <c r="DH405" s="173"/>
      <c r="DI405" s="173"/>
      <c r="DJ405" s="173"/>
      <c r="DK405" s="80" t="s">
        <v>1635</v>
      </c>
      <c r="DL405" s="129">
        <v>60</v>
      </c>
      <c r="DM405" s="129">
        <v>60</v>
      </c>
      <c r="DN405" s="129">
        <v>100</v>
      </c>
      <c r="DO405" s="129">
        <v>200</v>
      </c>
      <c r="DP405" s="129">
        <v>300</v>
      </c>
      <c r="DQ405" s="129">
        <v>400</v>
      </c>
      <c r="DR405" s="129">
        <v>500</v>
      </c>
      <c r="DS405" s="219"/>
      <c r="DT405" s="361"/>
      <c r="DU405" s="361"/>
      <c r="DV405" s="361"/>
      <c r="DW405" s="361"/>
      <c r="DX405" s="361"/>
      <c r="DY405" s="361"/>
      <c r="DZ405" s="361"/>
      <c r="EA405" s="361"/>
      <c r="EB405" s="361"/>
      <c r="EC405" s="361"/>
      <c r="ED405" s="361"/>
      <c r="EE405" s="361"/>
      <c r="EF405" s="361"/>
      <c r="EG405" s="361"/>
      <c r="EH405" s="361"/>
      <c r="EI405" s="361"/>
      <c r="EJ405" s="361"/>
      <c r="EK405" s="361"/>
      <c r="EL405" s="361"/>
      <c r="EM405" s="361"/>
      <c r="EN405" s="361"/>
      <c r="EO405" s="361"/>
      <c r="EP405" s="361"/>
      <c r="EQ405" s="361"/>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7">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9" t="s">
        <v>662</v>
      </c>
      <c r="AZ406" s="299"/>
      <c r="BA406" s="299"/>
      <c r="BB406" s="300"/>
      <c r="BC406" s="300"/>
      <c r="BD406" s="300"/>
      <c r="BE406" s="300"/>
      <c r="BF406" s="30"/>
      <c r="BG406" s="30"/>
      <c r="BH406" s="107"/>
      <c r="BI406" s="107"/>
      <c r="BJ406" s="107"/>
      <c r="BK406" s="107"/>
      <c r="BL406" s="136"/>
      <c r="BM406" s="122"/>
      <c r="BN406" s="138">
        <v>0</v>
      </c>
      <c r="BO406" s="93"/>
      <c r="BP406" s="93"/>
      <c r="BQ406" s="93"/>
      <c r="BR406" s="93"/>
      <c r="BS406" s="93"/>
      <c r="BT406" s="93"/>
      <c r="BU406" s="27">
        <f t="shared" si="293"/>
        <v>0</v>
      </c>
      <c r="BV406" s="27"/>
      <c r="BW406" s="27"/>
      <c r="BX406" s="27"/>
      <c r="BY406" s="27"/>
      <c r="BZ406" s="27"/>
      <c r="CA406" s="27"/>
      <c r="CB406" s="97">
        <v>0</v>
      </c>
      <c r="CC406" s="97">
        <v>0</v>
      </c>
      <c r="CD406" s="97">
        <v>0</v>
      </c>
      <c r="CE406" s="97">
        <v>0</v>
      </c>
      <c r="CF406" s="97">
        <v>0</v>
      </c>
      <c r="CG406" s="97">
        <v>0</v>
      </c>
      <c r="CH406" s="97"/>
      <c r="CI406" s="174"/>
      <c r="CJ406" s="174"/>
      <c r="CK406" s="174"/>
      <c r="CL406" s="174"/>
      <c r="CM406" s="174"/>
      <c r="CN406" s="174"/>
      <c r="CO406" s="174"/>
      <c r="CP406" s="175"/>
      <c r="CQ406" s="175"/>
      <c r="CR406" s="175"/>
      <c r="CS406" s="175"/>
      <c r="CT406" s="175"/>
      <c r="CU406" s="175"/>
      <c r="CV406" s="175"/>
      <c r="CW406" s="166"/>
      <c r="CX406" s="167"/>
      <c r="CY406" s="167"/>
      <c r="CZ406" s="167"/>
      <c r="DA406" s="167"/>
      <c r="DB406" s="167"/>
      <c r="DC406" s="167"/>
      <c r="DD406" s="172"/>
      <c r="DE406" s="172"/>
      <c r="DF406" s="172"/>
      <c r="DG406" s="172"/>
      <c r="DH406" s="172"/>
      <c r="DI406" s="172"/>
      <c r="DJ406" s="172"/>
      <c r="DK406" s="79" t="s">
        <v>1635</v>
      </c>
      <c r="DL406" s="128">
        <v>60</v>
      </c>
      <c r="DM406" s="128">
        <v>60</v>
      </c>
      <c r="DN406" s="128">
        <v>100</v>
      </c>
      <c r="DO406" s="128">
        <v>200</v>
      </c>
      <c r="DP406" s="128">
        <v>300</v>
      </c>
      <c r="DQ406" s="128">
        <v>400</v>
      </c>
      <c r="DR406" s="128">
        <v>500</v>
      </c>
      <c r="DS406" s="219"/>
      <c r="DT406" s="361"/>
      <c r="DU406" s="361"/>
      <c r="DV406" s="361"/>
      <c r="DW406" s="361"/>
      <c r="DX406" s="361"/>
      <c r="DY406" s="361"/>
      <c r="DZ406" s="361"/>
      <c r="EA406" s="361"/>
      <c r="EB406" s="361"/>
      <c r="EC406" s="361"/>
      <c r="ED406" s="361"/>
      <c r="EE406" s="361"/>
      <c r="EF406" s="361"/>
      <c r="EG406" s="361"/>
      <c r="EH406" s="361"/>
      <c r="EI406" s="361"/>
      <c r="EJ406" s="361"/>
      <c r="EK406" s="361"/>
      <c r="EL406" s="361"/>
      <c r="EM406" s="361"/>
      <c r="EN406" s="361"/>
      <c r="EO406" s="361"/>
      <c r="EP406" s="361"/>
      <c r="EQ406" s="361"/>
    </row>
    <row r="407" spans="1:244" x14ac:dyDescent="0.35">
      <c r="A407" s="226" t="s">
        <v>1646</v>
      </c>
      <c r="B407" s="226" t="s">
        <v>740</v>
      </c>
      <c r="C407" s="226" t="s">
        <v>817</v>
      </c>
      <c r="D407" s="226" t="s">
        <v>503</v>
      </c>
      <c r="E407" s="226" t="s">
        <v>1647</v>
      </c>
      <c r="F407" s="226" t="s">
        <v>503</v>
      </c>
      <c r="G407" s="230" t="s">
        <v>1648</v>
      </c>
      <c r="H407" s="227"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7">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9" t="s">
        <v>662</v>
      </c>
      <c r="AZ407" s="299"/>
      <c r="BA407" s="299"/>
      <c r="BB407" s="300"/>
      <c r="BC407" s="300"/>
      <c r="BD407" s="300"/>
      <c r="BE407" s="300"/>
      <c r="BF407" s="28"/>
      <c r="BG407" s="28"/>
      <c r="BH407" s="106"/>
      <c r="BI407" s="106"/>
      <c r="BJ407" s="106"/>
      <c r="BK407" s="106"/>
      <c r="BL407" s="137"/>
      <c r="BM407" s="123"/>
      <c r="BN407" s="139">
        <v>0</v>
      </c>
      <c r="BO407" s="94"/>
      <c r="BP407" s="94"/>
      <c r="BQ407" s="94"/>
      <c r="BR407" s="94"/>
      <c r="BS407" s="94"/>
      <c r="BT407" s="94"/>
      <c r="BU407" s="28">
        <f t="shared" ref="BU407" si="339">IF(BL407=1,BN407,0)</f>
        <v>0</v>
      </c>
      <c r="BV407" s="28"/>
      <c r="BW407" s="28"/>
      <c r="BX407" s="28"/>
      <c r="BY407" s="28"/>
      <c r="BZ407" s="28"/>
      <c r="CA407" s="28"/>
      <c r="CB407" s="99"/>
      <c r="CC407" s="99"/>
      <c r="CD407" s="99"/>
      <c r="CE407" s="99"/>
      <c r="CF407" s="99"/>
      <c r="CG407" s="99"/>
      <c r="CH407" s="186"/>
      <c r="CI407" s="176"/>
      <c r="CJ407" s="176"/>
      <c r="CK407" s="192"/>
      <c r="CL407" s="192"/>
      <c r="CM407" s="192"/>
      <c r="CN407" s="192"/>
      <c r="CO407" s="192"/>
      <c r="CP407" s="198"/>
      <c r="CQ407" s="198"/>
      <c r="CR407" s="198"/>
      <c r="CS407" s="198"/>
      <c r="CT407" s="198"/>
      <c r="CU407" s="198"/>
      <c r="CV407" s="198"/>
      <c r="CW407" s="168"/>
      <c r="CX407" s="169"/>
      <c r="CY407" s="169"/>
      <c r="CZ407" s="169"/>
      <c r="DA407" s="169"/>
      <c r="DB407" s="169"/>
      <c r="DC407" s="169"/>
      <c r="DD407" s="173"/>
      <c r="DE407" s="173"/>
      <c r="DF407" s="173"/>
      <c r="DG407" s="173"/>
      <c r="DH407" s="173"/>
      <c r="DI407" s="173"/>
      <c r="DJ407" s="173"/>
      <c r="DK407" s="80" t="s">
        <v>1635</v>
      </c>
      <c r="DL407" s="129">
        <v>60</v>
      </c>
      <c r="DM407" s="129">
        <v>60</v>
      </c>
      <c r="DN407" s="129">
        <v>100</v>
      </c>
      <c r="DO407" s="129">
        <v>200</v>
      </c>
      <c r="DP407" s="129">
        <v>300</v>
      </c>
      <c r="DQ407" s="129">
        <v>400</v>
      </c>
      <c r="DR407" s="129">
        <v>500</v>
      </c>
      <c r="DS407" s="219"/>
      <c r="DT407" s="361"/>
      <c r="DU407" s="361"/>
      <c r="DV407" s="361"/>
      <c r="DW407" s="361"/>
      <c r="DX407" s="361"/>
      <c r="DY407" s="361"/>
      <c r="DZ407" s="361"/>
      <c r="EA407" s="361"/>
      <c r="EB407" s="361"/>
      <c r="EC407" s="361"/>
      <c r="ED407" s="361"/>
      <c r="EE407" s="361"/>
      <c r="EF407" s="361"/>
      <c r="EG407" s="361"/>
      <c r="EH407" s="361"/>
      <c r="EI407" s="361"/>
      <c r="EJ407" s="361"/>
      <c r="EK407" s="361"/>
      <c r="EL407" s="361"/>
      <c r="EM407" s="361"/>
      <c r="EN407" s="361"/>
      <c r="EO407" s="361"/>
      <c r="EP407" s="361"/>
      <c r="EQ407" s="361"/>
    </row>
    <row r="408" spans="1:244" x14ac:dyDescent="0.35">
      <c r="A408" s="226" t="s">
        <v>1649</v>
      </c>
      <c r="B408" s="226" t="s">
        <v>740</v>
      </c>
      <c r="C408" s="226" t="s">
        <v>788</v>
      </c>
      <c r="D408" s="226" t="s">
        <v>503</v>
      </c>
      <c r="E408" s="226" t="s">
        <v>503</v>
      </c>
      <c r="F408" s="226" t="s">
        <v>503</v>
      </c>
      <c r="G408" s="230" t="s">
        <v>1650</v>
      </c>
      <c r="H408" s="227"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7">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9" t="s">
        <v>662</v>
      </c>
      <c r="AZ408" s="299"/>
      <c r="BA408" s="299"/>
      <c r="BB408" s="300"/>
      <c r="BC408" s="300"/>
      <c r="BD408" s="300"/>
      <c r="BE408" s="300"/>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90">
        <v>250</v>
      </c>
      <c r="CE408" s="390">
        <v>250</v>
      </c>
      <c r="CF408" s="99">
        <f t="shared" ref="CF408:CH408" si="340">CF401</f>
        <v>250</v>
      </c>
      <c r="CG408" s="99">
        <f t="shared" si="340"/>
        <v>500</v>
      </c>
      <c r="CH408" s="99">
        <f t="shared" si="340"/>
        <v>500</v>
      </c>
      <c r="CI408" s="176"/>
      <c r="CJ408" s="176"/>
      <c r="CK408" s="192"/>
      <c r="CL408" s="192"/>
      <c r="CM408" s="192"/>
      <c r="CN408" s="192"/>
      <c r="CO408" s="192"/>
      <c r="CP408" s="198"/>
      <c r="CQ408" s="198"/>
      <c r="CR408" s="198"/>
      <c r="CS408" s="198"/>
      <c r="CT408" s="198"/>
      <c r="CU408" s="198"/>
      <c r="CV408" s="198"/>
      <c r="CW408" s="168"/>
      <c r="CX408" s="169"/>
      <c r="CY408" s="169"/>
      <c r="CZ408" s="169"/>
      <c r="DA408" s="169"/>
      <c r="DB408" s="169"/>
      <c r="DC408" s="169"/>
      <c r="DD408" s="173"/>
      <c r="DE408" s="173"/>
      <c r="DF408" s="173"/>
      <c r="DG408" s="173"/>
      <c r="DH408" s="173"/>
      <c r="DI408" s="173"/>
      <c r="DJ408" s="173"/>
      <c r="DK408" s="80" t="s">
        <v>792</v>
      </c>
      <c r="DL408" s="129"/>
      <c r="DM408" s="129"/>
      <c r="DN408" s="129"/>
      <c r="DO408" s="129"/>
      <c r="DP408" s="129"/>
      <c r="DQ408" s="129"/>
      <c r="DR408" s="129"/>
      <c r="DS408" s="219"/>
      <c r="DT408" s="361"/>
      <c r="DU408" s="361"/>
      <c r="DV408" s="361"/>
      <c r="DW408" s="361"/>
      <c r="DX408" s="361"/>
      <c r="DY408" s="361"/>
      <c r="DZ408" s="361"/>
      <c r="EA408" s="361"/>
      <c r="EB408" s="361"/>
      <c r="EC408" s="361"/>
      <c r="ED408" s="361"/>
      <c r="EE408" s="361"/>
      <c r="EF408" s="361"/>
      <c r="EG408" s="361"/>
      <c r="EH408" s="361"/>
      <c r="EI408" s="361"/>
      <c r="EJ408" s="361"/>
      <c r="EK408" s="361"/>
      <c r="EL408" s="361"/>
      <c r="EM408" s="361"/>
      <c r="EN408" s="361"/>
      <c r="EO408" s="361"/>
      <c r="EP408" s="361"/>
      <c r="EQ408" s="361"/>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7">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93"/>
        <v>0</v>
      </c>
      <c r="BV409" s="27"/>
      <c r="BW409" s="27"/>
      <c r="BX409" s="27"/>
      <c r="BY409" s="27"/>
      <c r="BZ409" s="27"/>
      <c r="CA409" s="27"/>
      <c r="CB409" s="97">
        <v>1000</v>
      </c>
      <c r="CC409" s="97">
        <v>1000</v>
      </c>
      <c r="CD409" s="97">
        <v>1000</v>
      </c>
      <c r="CE409" s="97">
        <v>1000</v>
      </c>
      <c r="CF409" s="97">
        <v>1000</v>
      </c>
      <c r="CG409" s="97">
        <v>1000</v>
      </c>
      <c r="CH409" s="97">
        <v>1000</v>
      </c>
      <c r="CI409" s="174"/>
      <c r="CJ409" s="174"/>
      <c r="CK409" s="174"/>
      <c r="CL409" s="174"/>
      <c r="CM409" s="174"/>
      <c r="CN409" s="174"/>
      <c r="CO409" s="174"/>
      <c r="CP409" s="175"/>
      <c r="CQ409" s="175"/>
      <c r="CR409" s="175"/>
      <c r="CS409" s="175"/>
      <c r="CT409" s="175"/>
      <c r="CU409" s="175"/>
      <c r="CV409" s="175"/>
      <c r="CW409" s="166"/>
      <c r="CX409" s="167"/>
      <c r="CY409" s="167"/>
      <c r="CZ409" s="167"/>
      <c r="DA409" s="167"/>
      <c r="DB409" s="167"/>
      <c r="DC409" s="167"/>
      <c r="DD409" s="172"/>
      <c r="DE409" s="172"/>
      <c r="DF409" s="172"/>
      <c r="DG409" s="172"/>
      <c r="DH409" s="172"/>
      <c r="DI409" s="172"/>
      <c r="DJ409" s="172"/>
      <c r="DK409" s="79" t="s">
        <v>415</v>
      </c>
      <c r="DL409" s="128">
        <v>1000</v>
      </c>
      <c r="DM409" s="128">
        <v>1000</v>
      </c>
      <c r="DN409" s="128">
        <v>1000</v>
      </c>
      <c r="DO409" s="128">
        <v>1000</v>
      </c>
      <c r="DP409" s="128">
        <v>1000</v>
      </c>
      <c r="DQ409" s="128">
        <v>1000</v>
      </c>
      <c r="DR409" s="128">
        <v>1000</v>
      </c>
      <c r="DS409" s="219"/>
      <c r="DT409" s="361"/>
      <c r="DU409" s="361"/>
      <c r="DV409" s="361"/>
      <c r="DW409" s="361"/>
      <c r="DX409" s="361"/>
      <c r="DY409" s="361"/>
      <c r="DZ409" s="361"/>
      <c r="EA409" s="361"/>
      <c r="EB409" s="361"/>
      <c r="EC409" s="361"/>
      <c r="ED409" s="361"/>
      <c r="EE409" s="361"/>
      <c r="EF409" s="361"/>
      <c r="EG409" s="361"/>
      <c r="EH409" s="361"/>
      <c r="EI409" s="361"/>
      <c r="EJ409" s="361"/>
      <c r="EK409" s="361"/>
      <c r="EL409" s="361"/>
      <c r="EM409" s="361"/>
      <c r="EN409" s="361"/>
      <c r="EO409" s="361"/>
      <c r="EP409" s="361"/>
      <c r="EQ409" s="361"/>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7">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93"/>
        <v>0</v>
      </c>
      <c r="BV410" s="28"/>
      <c r="BW410" s="28"/>
      <c r="BX410" s="28"/>
      <c r="BY410" s="28"/>
      <c r="BZ410" s="28"/>
      <c r="CA410" s="28"/>
      <c r="CB410" s="99">
        <v>1000</v>
      </c>
      <c r="CC410" s="99">
        <v>1000</v>
      </c>
      <c r="CD410" s="99">
        <v>1000</v>
      </c>
      <c r="CE410" s="99">
        <v>1000</v>
      </c>
      <c r="CF410" s="99">
        <v>1000</v>
      </c>
      <c r="CG410" s="99">
        <v>1000</v>
      </c>
      <c r="CH410" s="99">
        <v>1000</v>
      </c>
      <c r="CI410" s="176"/>
      <c r="CJ410" s="176"/>
      <c r="CK410" s="176"/>
      <c r="CL410" s="176"/>
      <c r="CM410" s="176"/>
      <c r="CN410" s="176"/>
      <c r="CO410" s="176"/>
      <c r="CP410" s="177"/>
      <c r="CQ410" s="177"/>
      <c r="CR410" s="177"/>
      <c r="CS410" s="177"/>
      <c r="CT410" s="177"/>
      <c r="CU410" s="177"/>
      <c r="CV410" s="177"/>
      <c r="CW410" s="168"/>
      <c r="CX410" s="169"/>
      <c r="CY410" s="169"/>
      <c r="CZ410" s="169"/>
      <c r="DA410" s="169"/>
      <c r="DB410" s="169"/>
      <c r="DC410" s="169"/>
      <c r="DD410" s="173"/>
      <c r="DE410" s="173"/>
      <c r="DF410" s="173"/>
      <c r="DG410" s="173"/>
      <c r="DH410" s="173"/>
      <c r="DI410" s="173"/>
      <c r="DJ410" s="173"/>
      <c r="DK410" s="80" t="s">
        <v>415</v>
      </c>
      <c r="DL410" s="129">
        <v>1000</v>
      </c>
      <c r="DM410" s="129">
        <v>1000</v>
      </c>
      <c r="DN410" s="129">
        <v>1000</v>
      </c>
      <c r="DO410" s="129">
        <v>1000</v>
      </c>
      <c r="DP410" s="129">
        <v>1000</v>
      </c>
      <c r="DQ410" s="129">
        <v>1000</v>
      </c>
      <c r="DR410" s="129">
        <v>1000</v>
      </c>
      <c r="DS410" s="219"/>
      <c r="DT410" s="361"/>
      <c r="DU410" s="361"/>
      <c r="DV410" s="361"/>
      <c r="DW410" s="361"/>
      <c r="DX410" s="361"/>
      <c r="DY410" s="361"/>
      <c r="DZ410" s="361"/>
      <c r="EA410" s="361"/>
      <c r="EB410" s="361"/>
      <c r="EC410" s="361"/>
      <c r="ED410" s="361"/>
      <c r="EE410" s="361"/>
      <c r="EF410" s="361"/>
      <c r="EG410" s="361"/>
      <c r="EH410" s="361"/>
      <c r="EI410" s="361"/>
      <c r="EJ410" s="361"/>
      <c r="EK410" s="361"/>
      <c r="EL410" s="361"/>
      <c r="EM410" s="361"/>
      <c r="EN410" s="361"/>
      <c r="EO410" s="361"/>
      <c r="EP410" s="361"/>
      <c r="EQ410" s="361"/>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7">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93"/>
        <v>0</v>
      </c>
      <c r="BV411" s="27"/>
      <c r="BW411" s="27"/>
      <c r="BX411" s="27"/>
      <c r="BY411" s="27"/>
      <c r="BZ411" s="27"/>
      <c r="CA411" s="27"/>
      <c r="CB411" s="97">
        <v>1000</v>
      </c>
      <c r="CC411" s="97">
        <v>1000</v>
      </c>
      <c r="CD411" s="97">
        <v>1000</v>
      </c>
      <c r="CE411" s="97">
        <v>1000</v>
      </c>
      <c r="CF411" s="97">
        <v>1000</v>
      </c>
      <c r="CG411" s="97">
        <v>1000</v>
      </c>
      <c r="CH411" s="97">
        <v>1000</v>
      </c>
      <c r="CI411" s="174"/>
      <c r="CJ411" s="174"/>
      <c r="CK411" s="174"/>
      <c r="CL411" s="174"/>
      <c r="CM411" s="174"/>
      <c r="CN411" s="174"/>
      <c r="CO411" s="174"/>
      <c r="CP411" s="175"/>
      <c r="CQ411" s="175"/>
      <c r="CR411" s="175"/>
      <c r="CS411" s="175"/>
      <c r="CT411" s="175"/>
      <c r="CU411" s="175"/>
      <c r="CV411" s="175"/>
      <c r="CW411" s="166"/>
      <c r="CX411" s="167"/>
      <c r="CY411" s="167"/>
      <c r="CZ411" s="167"/>
      <c r="DA411" s="167"/>
      <c r="DB411" s="167"/>
      <c r="DC411" s="167"/>
      <c r="DD411" s="172"/>
      <c r="DE411" s="172"/>
      <c r="DF411" s="172"/>
      <c r="DG411" s="172"/>
      <c r="DH411" s="172"/>
      <c r="DI411" s="172"/>
      <c r="DJ411" s="172"/>
      <c r="DK411" s="79" t="s">
        <v>415</v>
      </c>
      <c r="DL411" s="128">
        <v>1000</v>
      </c>
      <c r="DM411" s="128">
        <v>1000</v>
      </c>
      <c r="DN411" s="128">
        <v>1000</v>
      </c>
      <c r="DO411" s="128">
        <v>1000</v>
      </c>
      <c r="DP411" s="128">
        <v>1000</v>
      </c>
      <c r="DQ411" s="128">
        <v>1000</v>
      </c>
      <c r="DR411" s="128">
        <v>1000</v>
      </c>
      <c r="DS411" s="219"/>
      <c r="DT411" s="361"/>
      <c r="DU411" s="361"/>
      <c r="DV411" s="361"/>
      <c r="DW411" s="361"/>
      <c r="DX411" s="361"/>
      <c r="DY411" s="361"/>
      <c r="DZ411" s="361"/>
      <c r="EA411" s="361"/>
      <c r="EB411" s="361"/>
      <c r="EC411" s="361"/>
      <c r="ED411" s="361"/>
      <c r="EE411" s="361"/>
      <c r="EF411" s="361"/>
      <c r="EG411" s="361"/>
      <c r="EH411" s="361"/>
      <c r="EI411" s="361"/>
      <c r="EJ411" s="361"/>
      <c r="EK411" s="361"/>
      <c r="EL411" s="361"/>
      <c r="EM411" s="361"/>
      <c r="EN411" s="361"/>
      <c r="EO411" s="361"/>
      <c r="EP411" s="361"/>
      <c r="EQ411" s="361"/>
    </row>
    <row r="412" spans="1:244" x14ac:dyDescent="0.35">
      <c r="A412" s="226" t="s">
        <v>1658</v>
      </c>
      <c r="B412" s="226" t="s">
        <v>740</v>
      </c>
      <c r="C412" s="226" t="s">
        <v>817</v>
      </c>
      <c r="D412" s="226" t="s">
        <v>1469</v>
      </c>
      <c r="E412" s="226" t="s">
        <v>1567</v>
      </c>
      <c r="F412" s="226" t="s">
        <v>468</v>
      </c>
      <c r="G412" s="230" t="s">
        <v>1659</v>
      </c>
      <c r="H412" s="227"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7">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93"/>
        <v>0</v>
      </c>
      <c r="BV412" s="28"/>
      <c r="BW412" s="28"/>
      <c r="BX412" s="28"/>
      <c r="BY412" s="28"/>
      <c r="BZ412" s="28"/>
      <c r="CA412" s="28"/>
      <c r="CB412" s="99">
        <v>1000</v>
      </c>
      <c r="CC412" s="99">
        <v>1000</v>
      </c>
      <c r="CD412" s="99">
        <v>1000</v>
      </c>
      <c r="CE412" s="99">
        <v>1000</v>
      </c>
      <c r="CF412" s="99">
        <v>1000</v>
      </c>
      <c r="CG412" s="99">
        <v>1000</v>
      </c>
      <c r="CH412" s="99">
        <v>1000</v>
      </c>
      <c r="CI412" s="176"/>
      <c r="CJ412" s="176"/>
      <c r="CK412" s="176"/>
      <c r="CL412" s="176"/>
      <c r="CM412" s="176"/>
      <c r="CN412" s="176"/>
      <c r="CO412" s="176"/>
      <c r="CP412" s="177"/>
      <c r="CQ412" s="177"/>
      <c r="CR412" s="177"/>
      <c r="CS412" s="177"/>
      <c r="CT412" s="177"/>
      <c r="CU412" s="177"/>
      <c r="CV412" s="177"/>
      <c r="CW412" s="168"/>
      <c r="CX412" s="169"/>
      <c r="CY412" s="169"/>
      <c r="CZ412" s="169"/>
      <c r="DA412" s="169"/>
      <c r="DB412" s="169"/>
      <c r="DC412" s="169"/>
      <c r="DD412" s="173"/>
      <c r="DE412" s="173"/>
      <c r="DF412" s="173"/>
      <c r="DG412" s="173"/>
      <c r="DH412" s="173"/>
      <c r="DI412" s="173"/>
      <c r="DJ412" s="173"/>
      <c r="DK412" s="80" t="s">
        <v>1570</v>
      </c>
      <c r="DL412" s="129">
        <v>1000</v>
      </c>
      <c r="DM412" s="129">
        <v>1000</v>
      </c>
      <c r="DN412" s="129">
        <v>1000</v>
      </c>
      <c r="DO412" s="129">
        <v>1000</v>
      </c>
      <c r="DP412" s="129">
        <v>1000</v>
      </c>
      <c r="DQ412" s="129">
        <v>1000</v>
      </c>
      <c r="DR412" s="129">
        <v>1000</v>
      </c>
      <c r="DS412" s="219"/>
      <c r="DT412" s="361"/>
      <c r="DU412" s="361"/>
      <c r="DV412" s="361"/>
      <c r="DW412" s="361"/>
      <c r="DX412" s="361"/>
      <c r="DY412" s="361"/>
      <c r="DZ412" s="361"/>
      <c r="EA412" s="361"/>
      <c r="EB412" s="361"/>
      <c r="EC412" s="361"/>
      <c r="ED412" s="361"/>
      <c r="EE412" s="361"/>
      <c r="EF412" s="361"/>
      <c r="EG412" s="361"/>
      <c r="EH412" s="361"/>
      <c r="EI412" s="361"/>
      <c r="EJ412" s="361"/>
      <c r="EK412" s="361"/>
      <c r="EL412" s="361"/>
      <c r="EM412" s="361"/>
      <c r="EN412" s="361"/>
      <c r="EO412" s="361"/>
      <c r="EP412" s="361"/>
      <c r="EQ412" s="361"/>
    </row>
    <row r="413" spans="1:244" x14ac:dyDescent="0.35">
      <c r="A413" s="226" t="s">
        <v>1660</v>
      </c>
      <c r="B413" s="226" t="s">
        <v>740</v>
      </c>
      <c r="C413" s="226" t="s">
        <v>817</v>
      </c>
      <c r="D413" s="226" t="s">
        <v>1469</v>
      </c>
      <c r="E413" s="226" t="s">
        <v>1567</v>
      </c>
      <c r="F413" s="226" t="s">
        <v>505</v>
      </c>
      <c r="G413" s="230" t="s">
        <v>1661</v>
      </c>
      <c r="H413" s="227"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7">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93"/>
        <v>0</v>
      </c>
      <c r="BV413" s="27"/>
      <c r="BW413" s="27"/>
      <c r="BX413" s="27"/>
      <c r="BY413" s="27"/>
      <c r="BZ413" s="27"/>
      <c r="CA413" s="27"/>
      <c r="CB413" s="186">
        <v>3000</v>
      </c>
      <c r="CC413" s="186">
        <v>3000</v>
      </c>
      <c r="CD413" s="186">
        <v>3000</v>
      </c>
      <c r="CE413" s="186">
        <v>3000</v>
      </c>
      <c r="CF413" s="186">
        <v>3000</v>
      </c>
      <c r="CG413" s="186">
        <v>3000</v>
      </c>
      <c r="CH413" s="186">
        <v>3000</v>
      </c>
      <c r="CI413" s="174"/>
      <c r="CJ413" s="174"/>
      <c r="CK413" s="174"/>
      <c r="CL413" s="174"/>
      <c r="CM413" s="174"/>
      <c r="CN413" s="174"/>
      <c r="CO413" s="174"/>
      <c r="CP413" s="175"/>
      <c r="CQ413" s="175"/>
      <c r="CR413" s="175"/>
      <c r="CS413" s="175"/>
      <c r="CT413" s="175"/>
      <c r="CU413" s="175"/>
      <c r="CV413" s="175"/>
      <c r="CW413" s="166"/>
      <c r="CX413" s="167"/>
      <c r="CY413" s="167"/>
      <c r="CZ413" s="167"/>
      <c r="DA413" s="167"/>
      <c r="DB413" s="167"/>
      <c r="DC413" s="167"/>
      <c r="DD413" s="172"/>
      <c r="DE413" s="172"/>
      <c r="DF413" s="172"/>
      <c r="DG413" s="172"/>
      <c r="DH413" s="172"/>
      <c r="DI413" s="172"/>
      <c r="DJ413" s="172"/>
      <c r="DK413" s="79" t="s">
        <v>1570</v>
      </c>
      <c r="DL413" s="128">
        <v>8000</v>
      </c>
      <c r="DM413" s="128">
        <v>8000</v>
      </c>
      <c r="DN413" s="128">
        <v>8000</v>
      </c>
      <c r="DO413" s="128">
        <v>8000</v>
      </c>
      <c r="DP413" s="128">
        <v>8000</v>
      </c>
      <c r="DQ413" s="128">
        <v>8000</v>
      </c>
      <c r="DR413" s="128">
        <v>8000</v>
      </c>
      <c r="DS413" s="219"/>
      <c r="DT413" s="361"/>
      <c r="DU413" s="361"/>
      <c r="DV413" s="361"/>
      <c r="DW413" s="361"/>
      <c r="DX413" s="361"/>
      <c r="DY413" s="361"/>
      <c r="DZ413" s="361"/>
      <c r="EA413" s="361"/>
      <c r="EB413" s="361"/>
      <c r="EC413" s="361"/>
      <c r="ED413" s="361"/>
      <c r="EE413" s="361"/>
      <c r="EF413" s="361"/>
      <c r="EG413" s="361"/>
      <c r="EH413" s="361"/>
      <c r="EI413" s="361"/>
      <c r="EJ413" s="361"/>
      <c r="EK413" s="361"/>
      <c r="EL413" s="361"/>
      <c r="EM413" s="361"/>
      <c r="EN413" s="361"/>
      <c r="EO413" s="361"/>
      <c r="EP413" s="361"/>
      <c r="EQ413" s="361"/>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7">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93"/>
        <v>0</v>
      </c>
      <c r="BV414" s="28"/>
      <c r="BW414" s="28"/>
      <c r="BX414" s="28"/>
      <c r="BY414" s="28"/>
      <c r="BZ414" s="28"/>
      <c r="CA414" s="28"/>
      <c r="CB414" s="99">
        <v>1500</v>
      </c>
      <c r="CC414" s="99">
        <v>1250</v>
      </c>
      <c r="CD414" s="99">
        <v>1000</v>
      </c>
      <c r="CE414" s="99">
        <v>750</v>
      </c>
      <c r="CF414" s="99">
        <v>500</v>
      </c>
      <c r="CG414" s="99">
        <v>250</v>
      </c>
      <c r="CH414" s="99">
        <v>100</v>
      </c>
      <c r="CI414" s="176"/>
      <c r="CJ414" s="176"/>
      <c r="CK414" s="176"/>
      <c r="CL414" s="176"/>
      <c r="CM414" s="176"/>
      <c r="CN414" s="176"/>
      <c r="CO414" s="176"/>
      <c r="CP414" s="177"/>
      <c r="CQ414" s="177"/>
      <c r="CR414" s="177"/>
      <c r="CS414" s="177"/>
      <c r="CT414" s="177"/>
      <c r="CU414" s="177"/>
      <c r="CV414" s="177"/>
      <c r="CW414" s="168"/>
      <c r="CX414" s="169"/>
      <c r="CY414" s="169"/>
      <c r="CZ414" s="169"/>
      <c r="DA414" s="169"/>
      <c r="DB414" s="169"/>
      <c r="DC414" s="169"/>
      <c r="DD414" s="173"/>
      <c r="DE414" s="173"/>
      <c r="DF414" s="173"/>
      <c r="DG414" s="173"/>
      <c r="DH414" s="173"/>
      <c r="DI414" s="173"/>
      <c r="DJ414" s="173"/>
      <c r="DK414" s="80" t="s">
        <v>415</v>
      </c>
      <c r="DL414" s="129">
        <v>1000</v>
      </c>
      <c r="DM414" s="129">
        <v>1000</v>
      </c>
      <c r="DN414" s="129">
        <v>1000</v>
      </c>
      <c r="DO414" s="129">
        <v>1000</v>
      </c>
      <c r="DP414" s="129">
        <v>1000</v>
      </c>
      <c r="DQ414" s="129">
        <v>1000</v>
      </c>
      <c r="DR414" s="129">
        <v>1000</v>
      </c>
      <c r="DS414" s="219"/>
      <c r="DT414" s="361"/>
      <c r="DU414" s="361"/>
      <c r="DV414" s="361"/>
      <c r="DW414" s="361"/>
      <c r="DX414" s="361"/>
      <c r="DY414" s="361"/>
      <c r="DZ414" s="361"/>
      <c r="EA414" s="361"/>
      <c r="EB414" s="361"/>
      <c r="EC414" s="361"/>
      <c r="ED414" s="361"/>
      <c r="EE414" s="361"/>
      <c r="EF414" s="361"/>
      <c r="EG414" s="361"/>
      <c r="EH414" s="361"/>
      <c r="EI414" s="361"/>
      <c r="EJ414" s="361"/>
      <c r="EK414" s="361"/>
      <c r="EL414" s="361"/>
      <c r="EM414" s="361"/>
      <c r="EN414" s="361"/>
      <c r="EO414" s="361"/>
      <c r="EP414" s="361"/>
      <c r="EQ414" s="361"/>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7">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41">IF(BL415=1,BN415,0)</f>
        <v>0</v>
      </c>
      <c r="BV415" s="27"/>
      <c r="BW415" s="27"/>
      <c r="BX415" s="27"/>
      <c r="BY415" s="27"/>
      <c r="BZ415" s="27"/>
      <c r="CA415" s="27"/>
      <c r="CB415" s="186">
        <v>500</v>
      </c>
      <c r="CC415" s="186">
        <v>500</v>
      </c>
      <c r="CD415" s="186">
        <v>500</v>
      </c>
      <c r="CE415" s="186">
        <v>500</v>
      </c>
      <c r="CF415" s="186">
        <v>500</v>
      </c>
      <c r="CG415" s="186">
        <v>500</v>
      </c>
      <c r="CH415" s="186">
        <v>500</v>
      </c>
      <c r="CI415" s="174"/>
      <c r="CJ415" s="174"/>
      <c r="CK415" s="174"/>
      <c r="CL415" s="174"/>
      <c r="CM415" s="174"/>
      <c r="CN415" s="174"/>
      <c r="CO415" s="174"/>
      <c r="CP415" s="175"/>
      <c r="CQ415" s="175"/>
      <c r="CR415" s="175"/>
      <c r="CS415" s="175"/>
      <c r="CT415" s="175"/>
      <c r="CU415" s="175"/>
      <c r="CV415" s="175"/>
      <c r="CW415" s="166"/>
      <c r="CX415" s="167"/>
      <c r="CY415" s="167"/>
      <c r="CZ415" s="167"/>
      <c r="DA415" s="167"/>
      <c r="DB415" s="167"/>
      <c r="DC415" s="167"/>
      <c r="DD415" s="172"/>
      <c r="DE415" s="172"/>
      <c r="DF415" s="172"/>
      <c r="DG415" s="172"/>
      <c r="DH415" s="172"/>
      <c r="DI415" s="172"/>
      <c r="DJ415" s="172"/>
      <c r="DK415" s="79" t="s">
        <v>1519</v>
      </c>
      <c r="DL415" s="128">
        <v>5000</v>
      </c>
      <c r="DM415" s="128">
        <v>5000</v>
      </c>
      <c r="DN415" s="128">
        <v>5000</v>
      </c>
      <c r="DO415" s="128">
        <v>5000</v>
      </c>
      <c r="DP415" s="128">
        <v>5000</v>
      </c>
      <c r="DQ415" s="128">
        <v>5000</v>
      </c>
      <c r="DR415" s="128">
        <v>5000</v>
      </c>
      <c r="DS415" s="219"/>
      <c r="DT415" s="361"/>
      <c r="DU415" s="361"/>
      <c r="DV415" s="361"/>
      <c r="DW415" s="361"/>
      <c r="DX415" s="361"/>
      <c r="DY415" s="361"/>
      <c r="DZ415" s="361"/>
      <c r="EA415" s="361"/>
      <c r="EB415" s="361"/>
      <c r="EC415" s="361"/>
      <c r="ED415" s="361"/>
      <c r="EE415" s="361"/>
      <c r="EF415" s="361"/>
      <c r="EG415" s="361"/>
      <c r="EH415" s="361"/>
      <c r="EI415" s="361"/>
      <c r="EJ415" s="361"/>
      <c r="EK415" s="361"/>
      <c r="EL415" s="361"/>
      <c r="EM415" s="361"/>
      <c r="EN415" s="361"/>
      <c r="EO415" s="361"/>
      <c r="EP415" s="361"/>
      <c r="EQ415" s="361"/>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7">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41"/>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6"/>
      <c r="CJ416" s="176"/>
      <c r="CK416" s="176"/>
      <c r="CL416" s="176"/>
      <c r="CM416" s="176"/>
      <c r="CN416" s="176"/>
      <c r="CO416" s="176"/>
      <c r="CP416" s="177"/>
      <c r="CQ416" s="177"/>
      <c r="CR416" s="177"/>
      <c r="CS416" s="177"/>
      <c r="CT416" s="177"/>
      <c r="CU416" s="177"/>
      <c r="CV416" s="177"/>
      <c r="CW416" s="168"/>
      <c r="CX416" s="169"/>
      <c r="CY416" s="169"/>
      <c r="CZ416" s="169"/>
      <c r="DA416" s="169"/>
      <c r="DB416" s="169"/>
      <c r="DC416" s="169"/>
      <c r="DD416" s="173"/>
      <c r="DE416" s="173"/>
      <c r="DF416" s="173"/>
      <c r="DG416" s="173"/>
      <c r="DH416" s="173"/>
      <c r="DI416" s="173"/>
      <c r="DJ416" s="173"/>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9"/>
      <c r="DT416" s="361"/>
      <c r="DU416" s="361"/>
      <c r="DV416" s="361"/>
      <c r="DW416" s="361"/>
      <c r="DX416" s="361"/>
      <c r="DY416" s="361"/>
      <c r="DZ416" s="361"/>
      <c r="EA416" s="361"/>
      <c r="EB416" s="361"/>
      <c r="EC416" s="361"/>
      <c r="ED416" s="361"/>
      <c r="EE416" s="361"/>
      <c r="EF416" s="361"/>
      <c r="EG416" s="361"/>
      <c r="EH416" s="361"/>
      <c r="EI416" s="361"/>
      <c r="EJ416" s="361"/>
      <c r="EK416" s="361"/>
      <c r="EL416" s="361"/>
      <c r="EM416" s="361"/>
      <c r="EN416" s="361"/>
      <c r="EO416" s="361"/>
      <c r="EP416" s="361"/>
      <c r="EQ416" s="361"/>
    </row>
    <row r="417" spans="1:147" x14ac:dyDescent="0.35">
      <c r="A417" s="6" t="s">
        <v>1667</v>
      </c>
      <c r="B417" s="6" t="s">
        <v>740</v>
      </c>
      <c r="C417" s="6" t="s">
        <v>817</v>
      </c>
      <c r="D417" s="6" t="s">
        <v>1133</v>
      </c>
      <c r="E417" s="6" t="s">
        <v>441</v>
      </c>
      <c r="F417" s="6" t="s">
        <v>512</v>
      </c>
      <c r="G417" s="48" t="s">
        <v>1668</v>
      </c>
      <c r="H417" s="48" t="s">
        <v>1669</v>
      </c>
      <c r="I417" s="228">
        <v>0</v>
      </c>
      <c r="J417" s="228">
        <v>0</v>
      </c>
      <c r="K417" s="228">
        <v>0</v>
      </c>
      <c r="L417" s="228">
        <v>0</v>
      </c>
      <c r="M417" s="228">
        <v>0</v>
      </c>
      <c r="N417" s="228">
        <v>0</v>
      </c>
      <c r="O417" s="228">
        <v>0</v>
      </c>
      <c r="P417" s="94">
        <v>0</v>
      </c>
      <c r="Q417" s="228">
        <v>0</v>
      </c>
      <c r="R417" s="228">
        <v>0</v>
      </c>
      <c r="S417" s="228">
        <v>0</v>
      </c>
      <c r="T417" s="228">
        <v>0</v>
      </c>
      <c r="U417" s="228">
        <v>0</v>
      </c>
      <c r="V417" s="228">
        <v>0</v>
      </c>
      <c r="W417" s="228">
        <v>0</v>
      </c>
      <c r="X417" s="228">
        <v>427.07920102674001</v>
      </c>
      <c r="Y417" s="228">
        <v>427.07920102674001</v>
      </c>
      <c r="Z417" s="228">
        <v>427.07920102674001</v>
      </c>
      <c r="AA417" s="228">
        <v>427.07920102674001</v>
      </c>
      <c r="AB417" s="228">
        <v>427.07920102674001</v>
      </c>
      <c r="AC417" s="228">
        <v>427.07920102674001</v>
      </c>
      <c r="AD417" s="228">
        <v>427.07920102674001</v>
      </c>
      <c r="AE417" s="187">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41"/>
        <v>0</v>
      </c>
      <c r="BV417" s="98">
        <v>0</v>
      </c>
      <c r="BW417" s="98"/>
      <c r="BX417" s="98"/>
      <c r="BY417" s="98"/>
      <c r="BZ417" s="98"/>
      <c r="CA417" s="98"/>
      <c r="CB417" s="377">
        <v>0.623</v>
      </c>
      <c r="CC417" s="377">
        <v>1</v>
      </c>
      <c r="CD417" s="390">
        <f t="shared" ref="CD417:CG417" si="342">1*2</f>
        <v>2</v>
      </c>
      <c r="CE417" s="390">
        <f t="shared" si="342"/>
        <v>2</v>
      </c>
      <c r="CF417" s="390">
        <f t="shared" si="342"/>
        <v>2</v>
      </c>
      <c r="CG417" s="390">
        <f t="shared" si="342"/>
        <v>2</v>
      </c>
      <c r="CH417" s="390">
        <f>1*2</f>
        <v>2</v>
      </c>
      <c r="CI417" s="177"/>
      <c r="CJ417" s="176"/>
      <c r="CK417" s="176"/>
      <c r="CL417" s="176"/>
      <c r="CM417" s="176"/>
      <c r="CN417" s="176"/>
      <c r="CO417" s="176"/>
      <c r="CP417" s="177"/>
      <c r="CQ417" s="177"/>
      <c r="CR417" s="177"/>
      <c r="CS417" s="177"/>
      <c r="CT417" s="177"/>
      <c r="CU417" s="177"/>
      <c r="CV417" s="177"/>
      <c r="CW417" s="168"/>
      <c r="CX417" s="169"/>
      <c r="CY417" s="169"/>
      <c r="CZ417" s="169"/>
      <c r="DA417" s="169"/>
      <c r="DB417" s="169"/>
      <c r="DC417" s="169"/>
      <c r="DD417" s="173"/>
      <c r="DE417" s="173"/>
      <c r="DF417" s="173"/>
      <c r="DG417" s="173"/>
      <c r="DH417" s="173"/>
      <c r="DI417" s="173"/>
      <c r="DJ417" s="173"/>
      <c r="DK417" s="80"/>
      <c r="DL417" s="129"/>
      <c r="DM417" s="129"/>
      <c r="DN417" s="129"/>
      <c r="DO417" s="129"/>
      <c r="DP417" s="129"/>
      <c r="DQ417" s="129"/>
      <c r="DR417" s="129"/>
      <c r="DS417" s="219"/>
      <c r="DT417" s="361"/>
      <c r="DU417" s="361"/>
      <c r="DV417" s="361"/>
      <c r="DW417" s="361"/>
      <c r="DX417" s="361"/>
      <c r="DY417" s="361"/>
      <c r="DZ417" s="361"/>
      <c r="EA417" s="361"/>
      <c r="EB417" s="361"/>
      <c r="EC417" s="361"/>
      <c r="ED417" s="361"/>
      <c r="EE417" s="361"/>
      <c r="EF417" s="361"/>
      <c r="EG417" s="361"/>
      <c r="EH417" s="361"/>
      <c r="EI417" s="361"/>
      <c r="EJ417" s="361"/>
      <c r="EK417" s="361"/>
      <c r="EL417" s="361"/>
      <c r="EM417" s="361"/>
      <c r="EN417" s="361"/>
      <c r="EO417" s="361"/>
      <c r="EP417" s="361"/>
      <c r="EQ417" s="361"/>
    </row>
    <row r="418" spans="1:147" x14ac:dyDescent="0.35">
      <c r="A418" s="257"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7">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41"/>
        <v>0</v>
      </c>
      <c r="BV418" s="28"/>
      <c r="BW418" s="28"/>
      <c r="BX418" s="28"/>
      <c r="BY418" s="28"/>
      <c r="BZ418" s="28"/>
      <c r="CA418" s="28"/>
      <c r="CB418" s="365">
        <v>15</v>
      </c>
      <c r="CC418" s="365">
        <f>SUM(CD418,CB418)/2</f>
        <v>15.55</v>
      </c>
      <c r="CD418" s="365">
        <v>16.100000000000001</v>
      </c>
      <c r="CE418" s="365">
        <f>SUM(CF418,CD418)/2</f>
        <v>17.399999999999999</v>
      </c>
      <c r="CF418" s="365">
        <v>18.7</v>
      </c>
      <c r="CG418" s="365">
        <f>SUM(CH418,CF418)/2</f>
        <v>19.25</v>
      </c>
      <c r="CH418" s="365">
        <v>19.8</v>
      </c>
      <c r="CI418" s="176"/>
      <c r="CJ418" s="176"/>
      <c r="CK418" s="176"/>
      <c r="CL418" s="176"/>
      <c r="CM418" s="176"/>
      <c r="CN418" s="176"/>
      <c r="CO418" s="176"/>
      <c r="CP418" s="177"/>
      <c r="CQ418" s="177"/>
      <c r="CR418" s="177"/>
      <c r="CS418" s="177"/>
      <c r="CT418" s="177"/>
      <c r="CU418" s="177"/>
      <c r="CV418" s="177"/>
      <c r="CW418" s="168"/>
      <c r="CX418" s="169"/>
      <c r="CY418" s="169"/>
      <c r="CZ418" s="169"/>
      <c r="DA418" s="169"/>
      <c r="DB418" s="169"/>
      <c r="DC418" s="169"/>
      <c r="DD418" s="173"/>
      <c r="DE418" s="173"/>
      <c r="DF418" s="173"/>
      <c r="DG418" s="173"/>
      <c r="DH418" s="173"/>
      <c r="DI418" s="173"/>
      <c r="DJ418" s="173"/>
      <c r="DK418" s="80" t="s">
        <v>1672</v>
      </c>
      <c r="DL418" s="129">
        <v>60</v>
      </c>
      <c r="DM418" s="129">
        <v>60</v>
      </c>
      <c r="DN418" s="129">
        <v>60</v>
      </c>
      <c r="DO418" s="129">
        <v>60</v>
      </c>
      <c r="DP418" s="129">
        <v>60</v>
      </c>
      <c r="DQ418" s="129">
        <v>60</v>
      </c>
      <c r="DR418" s="129">
        <v>60</v>
      </c>
      <c r="DS418" s="219"/>
      <c r="DT418" s="361"/>
      <c r="DU418" s="361"/>
      <c r="DV418" s="361"/>
      <c r="DW418" s="361"/>
      <c r="DX418" s="361"/>
      <c r="DY418" s="361"/>
      <c r="DZ418" s="361"/>
      <c r="EA418" s="361"/>
      <c r="EB418" s="361"/>
      <c r="EC418" s="361"/>
      <c r="ED418" s="361"/>
      <c r="EE418" s="361"/>
      <c r="EF418" s="361"/>
      <c r="EG418" s="361"/>
      <c r="EH418" s="361"/>
      <c r="EI418" s="361"/>
      <c r="EJ418" s="361"/>
      <c r="EK418" s="361"/>
      <c r="EL418" s="361"/>
      <c r="EM418" s="361"/>
      <c r="EN418" s="361"/>
      <c r="EO418" s="361"/>
      <c r="EP418" s="361"/>
      <c r="EQ418" s="361"/>
    </row>
    <row r="419" spans="1:147" x14ac:dyDescent="0.35">
      <c r="A419" s="229" t="s">
        <v>1673</v>
      </c>
      <c r="B419" s="226"/>
      <c r="C419" s="226" t="s">
        <v>817</v>
      </c>
      <c r="D419" s="226" t="s">
        <v>1496</v>
      </c>
      <c r="E419" s="226" t="s">
        <v>504</v>
      </c>
      <c r="F419" s="226" t="s">
        <v>516</v>
      </c>
      <c r="G419" s="230" t="s">
        <v>1674</v>
      </c>
      <c r="H419" s="227"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7">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41"/>
        <v>0</v>
      </c>
      <c r="BV419" s="27"/>
      <c r="BW419" s="27"/>
      <c r="BX419" s="27"/>
      <c r="BY419" s="27"/>
      <c r="BZ419" s="27"/>
      <c r="CA419" s="27"/>
      <c r="CB419" s="365"/>
      <c r="CC419" s="365">
        <f>(($CH$419-$CB$419)/($CH$5-$CB$5))*(CC$5-CB$5)+CB419</f>
        <v>87.375</v>
      </c>
      <c r="CD419" s="365">
        <f>(($CH$419-$CB$419)/($CH$5-$CB$5))*(CD$5-CC$5)+CC419</f>
        <v>233</v>
      </c>
      <c r="CE419" s="365">
        <f>(($CH$419-$CB$419)/($CH$5-$CB$5))*(CE$5-CD$5)+CD419</f>
        <v>378.625</v>
      </c>
      <c r="CF419" s="365">
        <f>(($CH$419-$CB$419)/($CH$5-$CB$5))*(CF$5-CE$5)+CE419</f>
        <v>524.25</v>
      </c>
      <c r="CG419" s="365">
        <f>(($CH$419-$CB$419)/($CH$5-$CB$5))*(CG$5-CF$5)+CF419</f>
        <v>669.875</v>
      </c>
      <c r="CH419" s="365">
        <f>(558+1073)/2</f>
        <v>815.5</v>
      </c>
      <c r="CI419" s="174"/>
      <c r="CJ419" s="174"/>
      <c r="CK419" s="174"/>
      <c r="CL419" s="174"/>
      <c r="CM419" s="174"/>
      <c r="CN419" s="174"/>
      <c r="CO419" s="174"/>
      <c r="CP419" s="175"/>
      <c r="CQ419" s="175"/>
      <c r="CR419" s="175"/>
      <c r="CS419" s="175"/>
      <c r="CT419" s="175"/>
      <c r="CU419" s="175"/>
      <c r="CV419" s="175"/>
      <c r="CW419" s="166"/>
      <c r="CX419" s="167"/>
      <c r="CY419" s="167"/>
      <c r="CZ419" s="167"/>
      <c r="DA419" s="167"/>
      <c r="DB419" s="167"/>
      <c r="DC419" s="167"/>
      <c r="DD419" s="172"/>
      <c r="DE419" s="172"/>
      <c r="DF419" s="172"/>
      <c r="DG419" s="172"/>
      <c r="DH419" s="172"/>
      <c r="DI419" s="172"/>
      <c r="DJ419" s="172"/>
      <c r="DK419" s="79" t="s">
        <v>1675</v>
      </c>
      <c r="DL419" s="128"/>
      <c r="DM419" s="128"/>
      <c r="DN419" s="128"/>
      <c r="DO419" s="128"/>
      <c r="DP419" s="128"/>
      <c r="DQ419" s="128"/>
      <c r="DR419" s="128"/>
      <c r="DS419" s="219"/>
      <c r="DT419" s="361"/>
      <c r="DU419" s="361"/>
      <c r="DV419" s="361"/>
      <c r="DW419" s="361"/>
      <c r="DX419" s="361"/>
      <c r="DY419" s="361"/>
      <c r="DZ419" s="361"/>
      <c r="EA419" s="361"/>
      <c r="EB419" s="361"/>
      <c r="EC419" s="361"/>
      <c r="ED419" s="361"/>
      <c r="EE419" s="361"/>
      <c r="EF419" s="361"/>
      <c r="EG419" s="361"/>
      <c r="EH419" s="361"/>
      <c r="EI419" s="361"/>
      <c r="EJ419" s="361"/>
      <c r="EK419" s="361"/>
      <c r="EL419" s="361"/>
      <c r="EM419" s="361"/>
      <c r="EN419" s="361"/>
      <c r="EO419" s="361"/>
      <c r="EP419" s="361"/>
      <c r="EQ419" s="361"/>
    </row>
    <row r="420" spans="1:147" x14ac:dyDescent="0.35">
      <c r="A420" s="229" t="s">
        <v>1676</v>
      </c>
      <c r="B420" s="226"/>
      <c r="C420" s="226" t="s">
        <v>817</v>
      </c>
      <c r="D420" s="226" t="s">
        <v>1496</v>
      </c>
      <c r="E420" s="226" t="s">
        <v>504</v>
      </c>
      <c r="F420" s="226" t="s">
        <v>516</v>
      </c>
      <c r="G420" s="230" t="s">
        <v>1677</v>
      </c>
      <c r="H420" s="227"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7">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43">IF(BL420=1,BN420,0)</f>
        <v>0</v>
      </c>
      <c r="BV420" s="28"/>
      <c r="BW420" s="28"/>
      <c r="BX420" s="28"/>
      <c r="BY420" s="28"/>
      <c r="BZ420" s="28"/>
      <c r="CA420" s="28"/>
      <c r="CB420" s="365"/>
      <c r="CC420" s="365"/>
      <c r="CD420" s="365"/>
      <c r="CE420" s="365"/>
      <c r="CF420" s="365"/>
      <c r="CG420" s="365"/>
      <c r="CH420" s="365"/>
      <c r="CI420" s="176"/>
      <c r="CJ420" s="176"/>
      <c r="CK420" s="176"/>
      <c r="CL420" s="176"/>
      <c r="CM420" s="176"/>
      <c r="CN420" s="176"/>
      <c r="CO420" s="176"/>
      <c r="CP420" s="177"/>
      <c r="CQ420" s="177"/>
      <c r="CR420" s="177"/>
      <c r="CS420" s="177"/>
      <c r="CT420" s="177"/>
      <c r="CU420" s="177"/>
      <c r="CV420" s="177"/>
      <c r="CW420" s="168"/>
      <c r="CX420" s="169"/>
      <c r="CY420" s="169"/>
      <c r="CZ420" s="169"/>
      <c r="DA420" s="169"/>
      <c r="DB420" s="169"/>
      <c r="DC420" s="169"/>
      <c r="DD420" s="173"/>
      <c r="DE420" s="173"/>
      <c r="DF420" s="173"/>
      <c r="DG420" s="173"/>
      <c r="DH420" s="173"/>
      <c r="DI420" s="173"/>
      <c r="DJ420" s="173"/>
      <c r="DK420" s="79" t="s">
        <v>1675</v>
      </c>
      <c r="DL420" s="129"/>
      <c r="DM420" s="129"/>
      <c r="DN420" s="129"/>
      <c r="DO420" s="129"/>
      <c r="DP420" s="129"/>
      <c r="DQ420" s="129"/>
      <c r="DR420" s="129"/>
      <c r="DS420" s="219"/>
      <c r="DT420" s="361"/>
      <c r="DU420" s="361"/>
      <c r="DV420" s="361"/>
      <c r="DW420" s="361"/>
      <c r="DX420" s="361"/>
      <c r="DY420" s="361"/>
      <c r="DZ420" s="361"/>
      <c r="EA420" s="361"/>
      <c r="EB420" s="361"/>
      <c r="EC420" s="361"/>
      <c r="ED420" s="361"/>
      <c r="EE420" s="361"/>
      <c r="EF420" s="361"/>
      <c r="EG420" s="361"/>
      <c r="EH420" s="361"/>
      <c r="EI420" s="361"/>
      <c r="EJ420" s="361"/>
      <c r="EK420" s="361"/>
      <c r="EL420" s="361"/>
      <c r="EM420" s="361"/>
      <c r="EN420" s="361"/>
      <c r="EO420" s="361"/>
      <c r="EP420" s="361"/>
      <c r="EQ420" s="361"/>
    </row>
    <row r="421" spans="1:147" x14ac:dyDescent="0.35">
      <c r="A421" s="257"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7">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41"/>
        <v>0</v>
      </c>
      <c r="BV421" s="27"/>
      <c r="BW421" s="27"/>
      <c r="BX421" s="27"/>
      <c r="BY421" s="27"/>
      <c r="BZ421" s="27"/>
      <c r="CA421" s="27"/>
      <c r="CB421" s="365">
        <v>11.7</v>
      </c>
      <c r="CC421" s="365">
        <f>SUM(CD421,CB421)/2</f>
        <v>16.799999999999997</v>
      </c>
      <c r="CD421" s="365">
        <v>21.9</v>
      </c>
      <c r="CE421" s="365">
        <f>SUM(CF421,CD421)/2</f>
        <v>20.75</v>
      </c>
      <c r="CF421" s="365">
        <v>19.600000000000001</v>
      </c>
      <c r="CG421" s="365">
        <f>SUM(CH421,CF421)/2</f>
        <v>18.350000000000001</v>
      </c>
      <c r="CH421" s="365">
        <v>17.100000000000001</v>
      </c>
      <c r="CI421" s="174"/>
      <c r="CJ421" s="174"/>
      <c r="CK421" s="174"/>
      <c r="CL421" s="174"/>
      <c r="CM421" s="174"/>
      <c r="CN421" s="174"/>
      <c r="CO421" s="174"/>
      <c r="CP421" s="175"/>
      <c r="CQ421" s="175"/>
      <c r="CR421" s="175"/>
      <c r="CS421" s="175"/>
      <c r="CT421" s="175"/>
      <c r="CU421" s="175"/>
      <c r="CV421" s="175"/>
      <c r="CW421" s="166"/>
      <c r="CX421" s="167"/>
      <c r="CY421" s="167"/>
      <c r="CZ421" s="167"/>
      <c r="DA421" s="167"/>
      <c r="DB421" s="167"/>
      <c r="DC421" s="167"/>
      <c r="DD421" s="172"/>
      <c r="DE421" s="172"/>
      <c r="DF421" s="172"/>
      <c r="DG421" s="172"/>
      <c r="DH421" s="172"/>
      <c r="DI421" s="172"/>
      <c r="DJ421" s="172"/>
      <c r="DK421" s="79" t="s">
        <v>1672</v>
      </c>
      <c r="DL421" s="128">
        <v>23</v>
      </c>
      <c r="DM421" s="128">
        <v>23</v>
      </c>
      <c r="DN421" s="128">
        <v>23</v>
      </c>
      <c r="DO421" s="128">
        <v>23</v>
      </c>
      <c r="DP421" s="128">
        <v>23</v>
      </c>
      <c r="DQ421" s="128">
        <v>23</v>
      </c>
      <c r="DR421" s="128">
        <v>23</v>
      </c>
      <c r="DS421" s="219"/>
      <c r="DT421" s="361"/>
      <c r="DU421" s="361"/>
      <c r="DV421" s="361"/>
      <c r="DW421" s="361"/>
      <c r="DX421" s="361"/>
      <c r="DY421" s="361"/>
      <c r="DZ421" s="361"/>
      <c r="EA421" s="361"/>
      <c r="EB421" s="361"/>
      <c r="EC421" s="361"/>
      <c r="ED421" s="361"/>
      <c r="EE421" s="361"/>
      <c r="EF421" s="361"/>
      <c r="EG421" s="361"/>
      <c r="EH421" s="361"/>
      <c r="EI421" s="361"/>
      <c r="EJ421" s="361"/>
      <c r="EK421" s="361"/>
      <c r="EL421" s="361"/>
      <c r="EM421" s="361"/>
      <c r="EN421" s="361"/>
      <c r="EO421" s="361"/>
      <c r="EP421" s="361"/>
      <c r="EQ421" s="361"/>
    </row>
    <row r="422" spans="1:147" x14ac:dyDescent="0.35">
      <c r="A422" s="257"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7">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41"/>
        <v>0</v>
      </c>
      <c r="BV422" s="28"/>
      <c r="BW422" s="28"/>
      <c r="BX422" s="28"/>
      <c r="BY422" s="28"/>
      <c r="BZ422" s="28"/>
      <c r="CA422" s="28"/>
      <c r="CB422" s="365">
        <v>5.3</v>
      </c>
      <c r="CC422" s="365">
        <f t="shared" ref="CC422:CG428" si="344">ROUND((CB422+CD422)/2,2)</f>
        <v>5.3</v>
      </c>
      <c r="CD422" s="365">
        <v>5.3</v>
      </c>
      <c r="CE422" s="365">
        <f t="shared" ref="CE422:CE428" si="345">ROUND((CD422+CF422)/2,2)</f>
        <v>5.5</v>
      </c>
      <c r="CF422" s="365">
        <v>5.7</v>
      </c>
      <c r="CG422" s="365">
        <f t="shared" ref="CG422:CG428" si="346">ROUND((CF422+CH422)/2,2)</f>
        <v>5.95</v>
      </c>
      <c r="CH422" s="365">
        <v>6.2</v>
      </c>
      <c r="CI422" s="176"/>
      <c r="CJ422" s="176"/>
      <c r="CK422" s="176"/>
      <c r="CL422" s="176"/>
      <c r="CM422" s="176"/>
      <c r="CN422" s="176"/>
      <c r="CO422" s="176"/>
      <c r="CP422" s="177"/>
      <c r="CQ422" s="177"/>
      <c r="CR422" s="177"/>
      <c r="CS422" s="177"/>
      <c r="CT422" s="177"/>
      <c r="CU422" s="177"/>
      <c r="CV422" s="177"/>
      <c r="CW422" s="168"/>
      <c r="CX422" s="169"/>
      <c r="CY422" s="169"/>
      <c r="CZ422" s="169"/>
      <c r="DA422" s="169"/>
      <c r="DB422" s="169"/>
      <c r="DC422" s="169"/>
      <c r="DD422" s="173"/>
      <c r="DE422" s="173"/>
      <c r="DF422" s="173"/>
      <c r="DG422" s="173"/>
      <c r="DH422" s="173"/>
      <c r="DI422" s="173"/>
      <c r="DJ422" s="173"/>
      <c r="DK422" s="80" t="s">
        <v>1672</v>
      </c>
      <c r="DL422" s="129">
        <v>9.52</v>
      </c>
      <c r="DM422" s="129">
        <v>9.52</v>
      </c>
      <c r="DN422" s="129">
        <v>9.52</v>
      </c>
      <c r="DO422" s="129">
        <v>9.52</v>
      </c>
      <c r="DP422" s="129">
        <v>9.52</v>
      </c>
      <c r="DQ422" s="129">
        <v>9.52</v>
      </c>
      <c r="DR422" s="129">
        <v>9.52</v>
      </c>
      <c r="DS422" s="219"/>
      <c r="DT422" s="361"/>
      <c r="DU422" s="361"/>
      <c r="DV422" s="361"/>
      <c r="DW422" s="361"/>
      <c r="DX422" s="361"/>
      <c r="DY422" s="361"/>
      <c r="DZ422" s="361"/>
      <c r="EA422" s="361"/>
      <c r="EB422" s="361"/>
      <c r="EC422" s="361"/>
      <c r="ED422" s="361"/>
      <c r="EE422" s="361"/>
      <c r="EF422" s="361"/>
      <c r="EG422" s="361"/>
      <c r="EH422" s="361"/>
      <c r="EI422" s="361"/>
      <c r="EJ422" s="361"/>
      <c r="EK422" s="361"/>
      <c r="EL422" s="361"/>
      <c r="EM422" s="361"/>
      <c r="EN422" s="361"/>
      <c r="EO422" s="361"/>
      <c r="EP422" s="361"/>
      <c r="EQ422" s="361"/>
    </row>
    <row r="423" spans="1:147" x14ac:dyDescent="0.35">
      <c r="A423" s="257"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7">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41"/>
        <v>0</v>
      </c>
      <c r="BV423" s="27"/>
      <c r="BW423" s="27"/>
      <c r="BX423" s="27"/>
      <c r="BY423" s="27"/>
      <c r="BZ423" s="27"/>
      <c r="CA423" s="27"/>
      <c r="CB423" s="365">
        <v>0.3</v>
      </c>
      <c r="CC423" s="365">
        <f t="shared" si="344"/>
        <v>0.35</v>
      </c>
      <c r="CD423" s="365">
        <v>0.4</v>
      </c>
      <c r="CE423" s="365">
        <f t="shared" si="344"/>
        <v>0.4</v>
      </c>
      <c r="CF423" s="365">
        <v>0.4</v>
      </c>
      <c r="CG423" s="365">
        <f t="shared" si="344"/>
        <v>0.45</v>
      </c>
      <c r="CH423" s="365">
        <v>0.5</v>
      </c>
      <c r="CI423" s="174"/>
      <c r="CJ423" s="174"/>
      <c r="CK423" s="174"/>
      <c r="CL423" s="174"/>
      <c r="CM423" s="174"/>
      <c r="CN423" s="174"/>
      <c r="CO423" s="174"/>
      <c r="CP423" s="175"/>
      <c r="CQ423" s="175"/>
      <c r="CR423" s="175"/>
      <c r="CS423" s="175"/>
      <c r="CT423" s="175"/>
      <c r="CU423" s="175"/>
      <c r="CV423" s="175"/>
      <c r="CW423" s="166"/>
      <c r="CX423" s="167"/>
      <c r="CY423" s="167"/>
      <c r="CZ423" s="167"/>
      <c r="DA423" s="167"/>
      <c r="DB423" s="167"/>
      <c r="DC423" s="167"/>
      <c r="DD423" s="172"/>
      <c r="DE423" s="172"/>
      <c r="DF423" s="172"/>
      <c r="DG423" s="172"/>
      <c r="DH423" s="172"/>
      <c r="DI423" s="172"/>
      <c r="DJ423" s="172"/>
      <c r="DK423" s="79" t="s">
        <v>1672</v>
      </c>
      <c r="DL423" s="128">
        <v>5.6</v>
      </c>
      <c r="DM423" s="128">
        <v>5.6</v>
      </c>
      <c r="DN423" s="128">
        <v>5.6</v>
      </c>
      <c r="DO423" s="128">
        <v>5.6</v>
      </c>
      <c r="DP423" s="128">
        <v>5.6</v>
      </c>
      <c r="DQ423" s="128">
        <v>5.6</v>
      </c>
      <c r="DR423" s="128">
        <v>5.6</v>
      </c>
      <c r="DS423" s="219"/>
      <c r="DT423" s="361"/>
      <c r="DU423" s="361"/>
      <c r="DV423" s="361"/>
      <c r="DW423" s="361"/>
      <c r="DX423" s="361"/>
      <c r="DY423" s="361"/>
      <c r="DZ423" s="361"/>
      <c r="EA423" s="361"/>
      <c r="EB423" s="361"/>
      <c r="EC423" s="361"/>
      <c r="ED423" s="361"/>
      <c r="EE423" s="361"/>
      <c r="EF423" s="361"/>
      <c r="EG423" s="361"/>
      <c r="EH423" s="361"/>
      <c r="EI423" s="361"/>
      <c r="EJ423" s="361"/>
      <c r="EK423" s="361"/>
      <c r="EL423" s="361"/>
      <c r="EM423" s="361"/>
      <c r="EN423" s="361"/>
      <c r="EO423" s="361"/>
      <c r="EP423" s="361"/>
      <c r="EQ423" s="361"/>
    </row>
    <row r="424" spans="1:147" x14ac:dyDescent="0.35">
      <c r="A424" s="257"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7">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41"/>
        <v>0</v>
      </c>
      <c r="BV424" s="28"/>
      <c r="BW424" s="28"/>
      <c r="BX424" s="28"/>
      <c r="BY424" s="28"/>
      <c r="BZ424" s="28"/>
      <c r="CA424" s="28"/>
      <c r="CB424" s="390">
        <v>71.900000000000006</v>
      </c>
      <c r="CC424" s="365">
        <f>SUM(CD424,CB424)/2</f>
        <v>71.900000000000006</v>
      </c>
      <c r="CD424" s="365">
        <v>71.900000000000006</v>
      </c>
      <c r="CE424" s="365">
        <f>SUM(CF424,CD424)/2</f>
        <v>71.900000000000006</v>
      </c>
      <c r="CF424" s="365">
        <v>71.900000000000006</v>
      </c>
      <c r="CG424" s="365">
        <f>SUM(CH424,CF424)/2</f>
        <v>71.900000000000006</v>
      </c>
      <c r="CH424" s="365">
        <v>71.900000000000006</v>
      </c>
      <c r="CI424" s="176"/>
      <c r="CJ424" s="176"/>
      <c r="CK424" s="176"/>
      <c r="CL424" s="176"/>
      <c r="CM424" s="176"/>
      <c r="CN424" s="176"/>
      <c r="CO424" s="176"/>
      <c r="CP424" s="177"/>
      <c r="CQ424" s="177"/>
      <c r="CR424" s="177"/>
      <c r="CS424" s="177"/>
      <c r="CT424" s="177"/>
      <c r="CU424" s="177"/>
      <c r="CV424" s="177"/>
      <c r="CW424" s="168"/>
      <c r="CX424" s="169"/>
      <c r="CY424" s="169"/>
      <c r="CZ424" s="169"/>
      <c r="DA424" s="169"/>
      <c r="DB424" s="169"/>
      <c r="DC424" s="169"/>
      <c r="DD424" s="173"/>
      <c r="DE424" s="173"/>
      <c r="DF424" s="173"/>
      <c r="DG424" s="173"/>
      <c r="DH424" s="173"/>
      <c r="DI424" s="173"/>
      <c r="DJ424" s="173"/>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9"/>
      <c r="DT424" s="361"/>
      <c r="DU424" s="361"/>
      <c r="DV424" s="361"/>
      <c r="DW424" s="361"/>
      <c r="DX424" s="361"/>
      <c r="DY424" s="361"/>
      <c r="DZ424" s="361"/>
      <c r="EA424" s="361"/>
      <c r="EB424" s="361"/>
      <c r="EC424" s="361"/>
      <c r="ED424" s="361"/>
      <c r="EE424" s="361"/>
      <c r="EF424" s="361"/>
      <c r="EG424" s="361"/>
      <c r="EH424" s="361"/>
      <c r="EI424" s="361"/>
      <c r="EJ424" s="361"/>
      <c r="EK424" s="361"/>
      <c r="EL424" s="361"/>
      <c r="EM424" s="361"/>
      <c r="EN424" s="361"/>
      <c r="EO424" s="361"/>
      <c r="EP424" s="361"/>
      <c r="EQ424" s="361"/>
    </row>
    <row r="425" spans="1:147" x14ac:dyDescent="0.35">
      <c r="A425" s="257"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7">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41"/>
        <v>0</v>
      </c>
      <c r="BV425" s="27"/>
      <c r="BW425" s="27"/>
      <c r="BX425" s="27"/>
      <c r="BY425" s="27"/>
      <c r="BZ425" s="27"/>
      <c r="CA425" s="27"/>
      <c r="CB425" s="365">
        <v>14.2</v>
      </c>
      <c r="CC425" s="365">
        <f>SUM(CD425,CB425)/2</f>
        <v>17.549999999999997</v>
      </c>
      <c r="CD425" s="365">
        <v>20.9</v>
      </c>
      <c r="CE425" s="365">
        <f>SUM(CF425,CD425)/2</f>
        <v>19.25</v>
      </c>
      <c r="CF425" s="365">
        <v>17.600000000000001</v>
      </c>
      <c r="CG425" s="365">
        <f>SUM(CH425,CF425)/2</f>
        <v>16</v>
      </c>
      <c r="CH425" s="365">
        <v>14.4</v>
      </c>
      <c r="CI425" s="174"/>
      <c r="CJ425" s="174"/>
      <c r="CK425" s="174"/>
      <c r="CL425" s="174"/>
      <c r="CM425" s="174"/>
      <c r="CN425" s="174"/>
      <c r="CO425" s="174"/>
      <c r="CP425" s="175"/>
      <c r="CQ425" s="175"/>
      <c r="CR425" s="175"/>
      <c r="CS425" s="175"/>
      <c r="CT425" s="175"/>
      <c r="CU425" s="175"/>
      <c r="CV425" s="175"/>
      <c r="CW425" s="166"/>
      <c r="CX425" s="167"/>
      <c r="CY425" s="167"/>
      <c r="CZ425" s="167"/>
      <c r="DA425" s="167"/>
      <c r="DB425" s="167"/>
      <c r="DC425" s="167"/>
      <c r="DD425" s="172"/>
      <c r="DE425" s="172"/>
      <c r="DF425" s="172"/>
      <c r="DG425" s="172"/>
      <c r="DH425" s="172"/>
      <c r="DI425" s="172"/>
      <c r="DJ425" s="172"/>
      <c r="DK425" s="79" t="s">
        <v>1672</v>
      </c>
      <c r="DL425" s="128">
        <v>15.79</v>
      </c>
      <c r="DM425" s="128">
        <v>15.79</v>
      </c>
      <c r="DN425" s="128">
        <v>15.79</v>
      </c>
      <c r="DO425" s="128">
        <v>15.79</v>
      </c>
      <c r="DP425" s="128">
        <v>15.79</v>
      </c>
      <c r="DQ425" s="128">
        <v>15.79</v>
      </c>
      <c r="DR425" s="128">
        <v>15.79</v>
      </c>
      <c r="DS425" s="219"/>
      <c r="DT425" s="361"/>
      <c r="DU425" s="361"/>
      <c r="DV425" s="361"/>
      <c r="DW425" s="361"/>
      <c r="DX425" s="361"/>
      <c r="DY425" s="361"/>
      <c r="DZ425" s="361"/>
      <c r="EA425" s="361"/>
      <c r="EB425" s="361"/>
      <c r="EC425" s="361"/>
      <c r="ED425" s="361"/>
      <c r="EE425" s="361"/>
      <c r="EF425" s="361"/>
      <c r="EG425" s="361"/>
      <c r="EH425" s="361"/>
      <c r="EI425" s="361"/>
      <c r="EJ425" s="361"/>
      <c r="EK425" s="361"/>
      <c r="EL425" s="361"/>
      <c r="EM425" s="361"/>
      <c r="EN425" s="361"/>
      <c r="EO425" s="361"/>
      <c r="EP425" s="361"/>
      <c r="EQ425" s="361"/>
    </row>
    <row r="426" spans="1:147" x14ac:dyDescent="0.35">
      <c r="A426" s="257"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7">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41"/>
        <v>0</v>
      </c>
      <c r="BV426" s="28"/>
      <c r="BW426" s="28"/>
      <c r="BX426" s="28"/>
      <c r="BY426" s="28"/>
      <c r="BZ426" s="28"/>
      <c r="CA426" s="28"/>
      <c r="CB426" s="305"/>
      <c r="CC426" s="305"/>
      <c r="CD426" s="305"/>
      <c r="CE426" s="305"/>
      <c r="CF426" s="305"/>
      <c r="CG426" s="305"/>
      <c r="CH426" s="305"/>
      <c r="CI426" s="176"/>
      <c r="CJ426" s="176"/>
      <c r="CK426" s="176"/>
      <c r="CL426" s="176"/>
      <c r="CM426" s="176"/>
      <c r="CN426" s="176"/>
      <c r="CO426" s="176"/>
      <c r="CP426" s="177"/>
      <c r="CQ426" s="177"/>
      <c r="CR426" s="177"/>
      <c r="CS426" s="177"/>
      <c r="CT426" s="177"/>
      <c r="CU426" s="177"/>
      <c r="CV426" s="177"/>
      <c r="CW426" s="168"/>
      <c r="CX426" s="169"/>
      <c r="CY426" s="169"/>
      <c r="CZ426" s="169"/>
      <c r="DA426" s="169"/>
      <c r="DB426" s="169"/>
      <c r="DC426" s="169"/>
      <c r="DD426" s="173"/>
      <c r="DE426" s="173"/>
      <c r="DF426" s="173"/>
      <c r="DG426" s="173"/>
      <c r="DH426" s="173"/>
      <c r="DI426" s="173"/>
      <c r="DJ426" s="173"/>
      <c r="DK426" s="80" t="s">
        <v>1672</v>
      </c>
      <c r="DL426" s="129">
        <v>0.62</v>
      </c>
      <c r="DM426" s="129">
        <v>0.62</v>
      </c>
      <c r="DN426" s="129">
        <v>0.62</v>
      </c>
      <c r="DO426" s="129">
        <v>0.62</v>
      </c>
      <c r="DP426" s="129">
        <v>0.62</v>
      </c>
      <c r="DQ426" s="129">
        <v>0.62</v>
      </c>
      <c r="DR426" s="129">
        <v>0.62</v>
      </c>
      <c r="DS426" s="219"/>
      <c r="DT426" s="361"/>
      <c r="DU426" s="361"/>
      <c r="DV426" s="361"/>
      <c r="DW426" s="361"/>
      <c r="DX426" s="361"/>
      <c r="DY426" s="361"/>
      <c r="DZ426" s="361"/>
      <c r="EA426" s="361"/>
      <c r="EB426" s="361"/>
      <c r="EC426" s="361"/>
      <c r="ED426" s="361"/>
      <c r="EE426" s="361"/>
      <c r="EF426" s="361"/>
      <c r="EG426" s="361"/>
      <c r="EH426" s="361"/>
      <c r="EI426" s="361"/>
      <c r="EJ426" s="361"/>
      <c r="EK426" s="361"/>
      <c r="EL426" s="361"/>
      <c r="EM426" s="361"/>
      <c r="EN426" s="361"/>
      <c r="EO426" s="361"/>
      <c r="EP426" s="361"/>
      <c r="EQ426" s="361"/>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7">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41"/>
        <v>0</v>
      </c>
      <c r="BV427" s="27"/>
      <c r="BW427" s="27"/>
      <c r="BX427" s="27"/>
      <c r="BY427" s="27"/>
      <c r="BZ427" s="27"/>
      <c r="CA427" s="27"/>
      <c r="CB427" s="365">
        <v>0.1</v>
      </c>
      <c r="CC427" s="365">
        <f>SUM(CD427,CB427)/2</f>
        <v>0.1</v>
      </c>
      <c r="CD427" s="365">
        <v>0.1</v>
      </c>
      <c r="CE427" s="365">
        <f>SUM(CF427,CD427)/2</f>
        <v>0.1</v>
      </c>
      <c r="CF427" s="365">
        <v>0.1</v>
      </c>
      <c r="CG427" s="365">
        <f>SUM(CH427,CF427)/2</f>
        <v>0.1</v>
      </c>
      <c r="CH427" s="365">
        <v>0.1</v>
      </c>
      <c r="CI427" s="174"/>
      <c r="CJ427" s="174"/>
      <c r="CK427" s="174"/>
      <c r="CL427" s="174"/>
      <c r="CM427" s="174"/>
      <c r="CN427" s="174"/>
      <c r="CO427" s="174"/>
      <c r="CP427" s="175"/>
      <c r="CQ427" s="175"/>
      <c r="CR427" s="175"/>
      <c r="CS427" s="175"/>
      <c r="CT427" s="175"/>
      <c r="CU427" s="175"/>
      <c r="CV427" s="175"/>
      <c r="CW427" s="166"/>
      <c r="CX427" s="167"/>
      <c r="CY427" s="167"/>
      <c r="CZ427" s="167"/>
      <c r="DA427" s="167"/>
      <c r="DB427" s="167"/>
      <c r="DC427" s="167"/>
      <c r="DD427" s="172"/>
      <c r="DE427" s="172"/>
      <c r="DF427" s="172"/>
      <c r="DG427" s="172"/>
      <c r="DH427" s="172"/>
      <c r="DI427" s="172"/>
      <c r="DJ427" s="172"/>
      <c r="DK427" s="79" t="s">
        <v>1672</v>
      </c>
      <c r="DL427" s="128">
        <v>0.01</v>
      </c>
      <c r="DM427" s="128">
        <v>0.01</v>
      </c>
      <c r="DN427" s="128">
        <v>0.01</v>
      </c>
      <c r="DO427" s="128">
        <v>0.01</v>
      </c>
      <c r="DP427" s="128">
        <v>0.01</v>
      </c>
      <c r="DQ427" s="128">
        <v>0.01</v>
      </c>
      <c r="DR427" s="128">
        <v>0.01</v>
      </c>
      <c r="DS427" s="219"/>
      <c r="DT427" s="361"/>
      <c r="DU427" s="361"/>
      <c r="DV427" s="361"/>
      <c r="DW427" s="361"/>
      <c r="DX427" s="361"/>
      <c r="DY427" s="361"/>
      <c r="DZ427" s="361"/>
      <c r="EA427" s="361"/>
      <c r="EB427" s="361"/>
      <c r="EC427" s="361"/>
      <c r="ED427" s="361"/>
      <c r="EE427" s="361"/>
      <c r="EF427" s="361"/>
      <c r="EG427" s="361"/>
      <c r="EH427" s="361"/>
      <c r="EI427" s="361"/>
      <c r="EJ427" s="361"/>
      <c r="EK427" s="361"/>
      <c r="EL427" s="361"/>
      <c r="EM427" s="361"/>
      <c r="EN427" s="361"/>
      <c r="EO427" s="361"/>
      <c r="EP427" s="361"/>
      <c r="EQ427" s="361"/>
    </row>
    <row r="428" spans="1:147" x14ac:dyDescent="0.35">
      <c r="A428" s="229" t="s">
        <v>1685</v>
      </c>
      <c r="B428" s="226"/>
      <c r="C428" s="226" t="s">
        <v>817</v>
      </c>
      <c r="D428" s="226" t="s">
        <v>1496</v>
      </c>
      <c r="E428" s="226" t="s">
        <v>1497</v>
      </c>
      <c r="F428" s="226" t="s">
        <v>523</v>
      </c>
      <c r="G428" s="230" t="s">
        <v>1686</v>
      </c>
      <c r="H428" s="227"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7">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41"/>
        <v>0</v>
      </c>
      <c r="BV428" s="28"/>
      <c r="BW428" s="28"/>
      <c r="BX428" s="28"/>
      <c r="BY428" s="28"/>
      <c r="BZ428" s="28"/>
      <c r="CA428" s="28"/>
      <c r="CB428" s="365">
        <f>67.2-CB427</f>
        <v>67.100000000000009</v>
      </c>
      <c r="CC428" s="365">
        <f t="shared" si="344"/>
        <v>66.95</v>
      </c>
      <c r="CD428" s="365">
        <f>66.9-CD427</f>
        <v>66.800000000000011</v>
      </c>
      <c r="CE428" s="365">
        <f t="shared" si="345"/>
        <v>58.95</v>
      </c>
      <c r="CF428" s="365">
        <f>51.2-CF427</f>
        <v>51.1</v>
      </c>
      <c r="CG428" s="365">
        <f t="shared" si="346"/>
        <v>44.65</v>
      </c>
      <c r="CH428" s="365">
        <f>38.3-CH427</f>
        <v>38.199999999999996</v>
      </c>
      <c r="CI428" s="176"/>
      <c r="CJ428" s="176"/>
      <c r="CK428" s="176"/>
      <c r="CL428" s="176"/>
      <c r="CM428" s="176"/>
      <c r="CN428" s="176"/>
      <c r="CO428" s="176"/>
      <c r="CP428" s="177"/>
      <c r="CQ428" s="177"/>
      <c r="CR428" s="177"/>
      <c r="CS428" s="177"/>
      <c r="CT428" s="177"/>
      <c r="CU428" s="177"/>
      <c r="CV428" s="177"/>
      <c r="CW428" s="168"/>
      <c r="CX428" s="169"/>
      <c r="CY428" s="169"/>
      <c r="CZ428" s="169"/>
      <c r="DA428" s="169"/>
      <c r="DB428" s="169"/>
      <c r="DC428" s="169"/>
      <c r="DD428" s="173"/>
      <c r="DE428" s="173"/>
      <c r="DF428" s="173"/>
      <c r="DG428" s="173"/>
      <c r="DH428" s="173"/>
      <c r="DI428" s="173"/>
      <c r="DJ428" s="173"/>
      <c r="DK428" s="80" t="s">
        <v>1672</v>
      </c>
      <c r="DL428" s="129"/>
      <c r="DM428" s="129"/>
      <c r="DN428" s="129"/>
      <c r="DO428" s="129"/>
      <c r="DP428" s="129"/>
      <c r="DQ428" s="129"/>
      <c r="DR428" s="129"/>
      <c r="DS428" s="219"/>
      <c r="DT428" s="361"/>
      <c r="DU428" s="361"/>
      <c r="DV428" s="361"/>
      <c r="DW428" s="361"/>
      <c r="DX428" s="361"/>
      <c r="DY428" s="361"/>
      <c r="DZ428" s="361"/>
      <c r="EA428" s="361"/>
      <c r="EB428" s="361"/>
      <c r="EC428" s="361"/>
      <c r="ED428" s="361"/>
      <c r="EE428" s="361"/>
      <c r="EF428" s="361"/>
      <c r="EG428" s="361"/>
      <c r="EH428" s="361"/>
      <c r="EI428" s="361"/>
      <c r="EJ428" s="361"/>
      <c r="EK428" s="361"/>
      <c r="EL428" s="361"/>
      <c r="EM428" s="361"/>
      <c r="EN428" s="361"/>
      <c r="EO428" s="361"/>
      <c r="EP428" s="361"/>
      <c r="EQ428" s="361"/>
    </row>
    <row r="429" spans="1:147" x14ac:dyDescent="0.35">
      <c r="A429" s="391" t="s">
        <v>1687</v>
      </c>
      <c r="B429" s="226"/>
      <c r="C429" s="226" t="s">
        <v>817</v>
      </c>
      <c r="D429" s="226" t="s">
        <v>1496</v>
      </c>
      <c r="E429" s="226" t="s">
        <v>1497</v>
      </c>
      <c r="F429" s="226" t="s">
        <v>524</v>
      </c>
      <c r="G429" s="230" t="s">
        <v>1688</v>
      </c>
      <c r="H429" s="227"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2">
        <f>22*(104/105.4)/1.1195</f>
        <v>19.390602846045564</v>
      </c>
      <c r="Y429" s="392">
        <f t="shared" ref="Y429:AD429" si="347">22*(104/105.4)/1.1195</f>
        <v>19.390602846045564</v>
      </c>
      <c r="Z429" s="392">
        <f t="shared" si="347"/>
        <v>19.390602846045564</v>
      </c>
      <c r="AA429" s="392">
        <f t="shared" si="347"/>
        <v>19.390602846045564</v>
      </c>
      <c r="AB429" s="392">
        <f t="shared" si="347"/>
        <v>19.390602846045564</v>
      </c>
      <c r="AC429" s="392">
        <f t="shared" si="347"/>
        <v>19.390602846045564</v>
      </c>
      <c r="AD429" s="392">
        <f t="shared" si="347"/>
        <v>19.390602846045564</v>
      </c>
      <c r="AE429" s="187">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41"/>
        <v>0</v>
      </c>
      <c r="BV429" s="28"/>
      <c r="BW429" s="28"/>
      <c r="BX429" s="28"/>
      <c r="BY429" s="28"/>
      <c r="BZ429" s="28"/>
      <c r="CA429" s="28"/>
      <c r="CB429" s="365">
        <v>1</v>
      </c>
      <c r="CC429" s="365">
        <f>SUM(CD429,CB429)/2</f>
        <v>36.450000000000003</v>
      </c>
      <c r="CD429" s="365">
        <v>71.900000000000006</v>
      </c>
      <c r="CE429" s="365">
        <f>SUM(CF429,CD429)/2</f>
        <v>71.900000000000006</v>
      </c>
      <c r="CF429" s="365">
        <v>71.900000000000006</v>
      </c>
      <c r="CG429" s="365">
        <f>SUM(CH429,CF429)/2</f>
        <v>71.900000000000006</v>
      </c>
      <c r="CH429" s="365">
        <v>71.900000000000006</v>
      </c>
      <c r="CI429" s="176"/>
      <c r="CJ429" s="176"/>
      <c r="CK429" s="176"/>
      <c r="CL429" s="176"/>
      <c r="CM429" s="176"/>
      <c r="CN429" s="176"/>
      <c r="CO429" s="176"/>
      <c r="CP429" s="177"/>
      <c r="CQ429" s="177"/>
      <c r="CR429" s="177"/>
      <c r="CS429" s="177"/>
      <c r="CT429" s="177"/>
      <c r="CU429" s="177"/>
      <c r="CV429" s="177"/>
      <c r="CW429" s="168"/>
      <c r="CX429" s="169"/>
      <c r="CY429" s="169"/>
      <c r="CZ429" s="169"/>
      <c r="DA429" s="169"/>
      <c r="DB429" s="169"/>
      <c r="DC429" s="169"/>
      <c r="DD429" s="173"/>
      <c r="DE429" s="173"/>
      <c r="DF429" s="173"/>
      <c r="DG429" s="173"/>
      <c r="DH429" s="173"/>
      <c r="DI429" s="173"/>
      <c r="DJ429" s="173"/>
      <c r="DK429" s="80"/>
      <c r="DL429" s="129"/>
      <c r="DM429" s="129"/>
      <c r="DN429" s="129"/>
      <c r="DO429" s="129"/>
      <c r="DP429" s="129"/>
      <c r="DQ429" s="129"/>
      <c r="DR429" s="129"/>
      <c r="DS429" s="219"/>
      <c r="DT429" s="361"/>
      <c r="DU429" s="361"/>
      <c r="DV429" s="361"/>
      <c r="DW429" s="361"/>
      <c r="DX429" s="361"/>
      <c r="DY429" s="361"/>
      <c r="DZ429" s="361"/>
      <c r="EA429" s="361"/>
      <c r="EB429" s="361"/>
      <c r="EC429" s="361"/>
      <c r="ED429" s="361"/>
      <c r="EE429" s="361"/>
      <c r="EF429" s="361"/>
      <c r="EG429" s="361"/>
      <c r="EH429" s="361"/>
      <c r="EI429" s="361"/>
      <c r="EJ429" s="361"/>
      <c r="EK429" s="361"/>
      <c r="EL429" s="361"/>
      <c r="EM429" s="361"/>
      <c r="EN429" s="361"/>
      <c r="EO429" s="361"/>
      <c r="EP429" s="361"/>
      <c r="EQ429" s="361"/>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7">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41"/>
        <v>0</v>
      </c>
      <c r="BV430" s="27"/>
      <c r="BW430" s="27"/>
      <c r="BX430" s="27"/>
      <c r="BY430" s="27"/>
      <c r="BZ430" s="27"/>
      <c r="CA430" s="27"/>
      <c r="CB430" s="186">
        <v>1000</v>
      </c>
      <c r="CC430" s="186">
        <v>1000</v>
      </c>
      <c r="CD430" s="186">
        <v>1000</v>
      </c>
      <c r="CE430" s="186">
        <v>1000</v>
      </c>
      <c r="CF430" s="186">
        <v>1000</v>
      </c>
      <c r="CG430" s="186">
        <v>1000</v>
      </c>
      <c r="CH430" s="186">
        <v>1000</v>
      </c>
      <c r="CI430" s="174"/>
      <c r="CJ430" s="174"/>
      <c r="CK430" s="174"/>
      <c r="CL430" s="174"/>
      <c r="CM430" s="174"/>
      <c r="CN430" s="174"/>
      <c r="CO430" s="174"/>
      <c r="CP430" s="175"/>
      <c r="CQ430" s="175"/>
      <c r="CR430" s="175"/>
      <c r="CS430" s="175"/>
      <c r="CT430" s="175"/>
      <c r="CU430" s="175"/>
      <c r="CV430" s="175"/>
      <c r="CW430" s="166"/>
      <c r="CX430" s="167"/>
      <c r="CY430" s="167"/>
      <c r="CZ430" s="167"/>
      <c r="DA430" s="167"/>
      <c r="DB430" s="167"/>
      <c r="DC430" s="167"/>
      <c r="DD430" s="172"/>
      <c r="DE430" s="172"/>
      <c r="DF430" s="172"/>
      <c r="DG430" s="172"/>
      <c r="DH430" s="172"/>
      <c r="DI430" s="172"/>
      <c r="DJ430" s="172"/>
      <c r="DK430" s="79" t="s">
        <v>415</v>
      </c>
      <c r="DL430" s="128">
        <v>5000</v>
      </c>
      <c r="DM430" s="128">
        <v>5000</v>
      </c>
      <c r="DN430" s="128">
        <v>5000</v>
      </c>
      <c r="DO430" s="128">
        <v>5000</v>
      </c>
      <c r="DP430" s="128">
        <v>5000</v>
      </c>
      <c r="DQ430" s="128">
        <v>5000</v>
      </c>
      <c r="DR430" s="128">
        <v>5000</v>
      </c>
      <c r="DS430" s="219"/>
      <c r="DT430" s="361"/>
      <c r="DU430" s="361"/>
      <c r="DV430" s="361"/>
      <c r="DW430" s="361"/>
      <c r="DX430" s="361"/>
      <c r="DY430" s="361"/>
      <c r="DZ430" s="361"/>
      <c r="EA430" s="361"/>
      <c r="EB430" s="361"/>
      <c r="EC430" s="361"/>
      <c r="ED430" s="361"/>
      <c r="EE430" s="361"/>
      <c r="EF430" s="361"/>
      <c r="EG430" s="361"/>
      <c r="EH430" s="361"/>
      <c r="EI430" s="361"/>
      <c r="EJ430" s="361"/>
      <c r="EK430" s="361"/>
      <c r="EL430" s="361"/>
      <c r="EM430" s="361"/>
      <c r="EN430" s="361"/>
      <c r="EO430" s="361"/>
      <c r="EP430" s="361"/>
      <c r="EQ430" s="361"/>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7">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41"/>
        <v>0</v>
      </c>
      <c r="BV431" s="28"/>
      <c r="BW431" s="28"/>
      <c r="BX431" s="28"/>
      <c r="BY431" s="28"/>
      <c r="BZ431" s="28"/>
      <c r="CA431" s="28"/>
      <c r="CB431" s="186">
        <v>1000</v>
      </c>
      <c r="CC431" s="186">
        <v>1000</v>
      </c>
      <c r="CD431" s="186">
        <v>1000</v>
      </c>
      <c r="CE431" s="186">
        <v>1000</v>
      </c>
      <c r="CF431" s="186">
        <v>1000</v>
      </c>
      <c r="CG431" s="186">
        <v>1000</v>
      </c>
      <c r="CH431" s="186">
        <v>1000</v>
      </c>
      <c r="CI431" s="176"/>
      <c r="CJ431" s="176"/>
      <c r="CK431" s="176"/>
      <c r="CL431" s="176"/>
      <c r="CM431" s="176"/>
      <c r="CN431" s="176"/>
      <c r="CO431" s="176"/>
      <c r="CP431" s="177"/>
      <c r="CQ431" s="177"/>
      <c r="CR431" s="177"/>
      <c r="CS431" s="177"/>
      <c r="CT431" s="177"/>
      <c r="CU431" s="177"/>
      <c r="CV431" s="177"/>
      <c r="CW431" s="168"/>
      <c r="CX431" s="169"/>
      <c r="CY431" s="169"/>
      <c r="CZ431" s="169"/>
      <c r="DA431" s="169"/>
      <c r="DB431" s="169"/>
      <c r="DC431" s="169"/>
      <c r="DD431" s="173"/>
      <c r="DE431" s="173"/>
      <c r="DF431" s="173"/>
      <c r="DG431" s="173"/>
      <c r="DH431" s="173"/>
      <c r="DI431" s="173"/>
      <c r="DJ431" s="173"/>
      <c r="DK431" s="80" t="s">
        <v>415</v>
      </c>
      <c r="DL431" s="129">
        <v>5000</v>
      </c>
      <c r="DM431" s="129">
        <v>5000</v>
      </c>
      <c r="DN431" s="129">
        <v>5000</v>
      </c>
      <c r="DO431" s="129">
        <v>5000</v>
      </c>
      <c r="DP431" s="129">
        <v>5000</v>
      </c>
      <c r="DQ431" s="129">
        <v>5000</v>
      </c>
      <c r="DR431" s="129">
        <v>5000</v>
      </c>
      <c r="DS431" s="219"/>
      <c r="DT431" s="361"/>
      <c r="DU431" s="361"/>
      <c r="DV431" s="361"/>
      <c r="DW431" s="361"/>
      <c r="DX431" s="361"/>
      <c r="DY431" s="361"/>
      <c r="DZ431" s="361"/>
      <c r="EA431" s="361"/>
      <c r="EB431" s="361"/>
      <c r="EC431" s="361"/>
      <c r="ED431" s="361"/>
      <c r="EE431" s="361"/>
      <c r="EF431" s="361"/>
      <c r="EG431" s="361"/>
      <c r="EH431" s="361"/>
      <c r="EI431" s="361"/>
      <c r="EJ431" s="361"/>
      <c r="EK431" s="361"/>
      <c r="EL431" s="361"/>
      <c r="EM431" s="361"/>
      <c r="EN431" s="361"/>
      <c r="EO431" s="361"/>
      <c r="EP431" s="361"/>
      <c r="EQ431" s="361"/>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7">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41"/>
        <v>0</v>
      </c>
      <c r="BV432" s="27"/>
      <c r="BW432" s="27"/>
      <c r="BX432" s="27"/>
      <c r="BY432" s="27"/>
      <c r="BZ432" s="27"/>
      <c r="CA432" s="27"/>
      <c r="CB432" s="97">
        <v>1000</v>
      </c>
      <c r="CC432" s="97">
        <f t="shared" ref="CC432:CC433" si="348">ROUND((CB432+CD432)/2,2)</f>
        <v>1000</v>
      </c>
      <c r="CD432" s="97">
        <v>1000</v>
      </c>
      <c r="CE432" s="97">
        <f t="shared" ref="CE432:CE433" si="349">ROUND((CD432+CF432)/2,2)</f>
        <v>1000</v>
      </c>
      <c r="CF432" s="97">
        <f t="shared" ref="CF432:CF433" si="350">ROUND((CD432+CH432)/2,2)</f>
        <v>1000</v>
      </c>
      <c r="CG432" s="97">
        <f t="shared" ref="CG432:CG433" si="351">ROUND((CF432+CH432)/2,2)</f>
        <v>1000</v>
      </c>
      <c r="CH432" s="97">
        <v>1000</v>
      </c>
      <c r="CI432" s="174"/>
      <c r="CJ432" s="174"/>
      <c r="CK432" s="174"/>
      <c r="CL432" s="174"/>
      <c r="CM432" s="174"/>
      <c r="CN432" s="174"/>
      <c r="CO432" s="174"/>
      <c r="CP432" s="175"/>
      <c r="CQ432" s="175"/>
      <c r="CR432" s="175"/>
      <c r="CS432" s="175"/>
      <c r="CT432" s="175"/>
      <c r="CU432" s="175"/>
      <c r="CV432" s="175"/>
      <c r="CW432" s="166"/>
      <c r="CX432" s="167"/>
      <c r="CY432" s="167"/>
      <c r="CZ432" s="167"/>
      <c r="DA432" s="167"/>
      <c r="DB432" s="167"/>
      <c r="DC432" s="167"/>
      <c r="DD432" s="172"/>
      <c r="DE432" s="172"/>
      <c r="DF432" s="172"/>
      <c r="DG432" s="172"/>
      <c r="DH432" s="172"/>
      <c r="DI432" s="172"/>
      <c r="DJ432" s="172"/>
      <c r="DK432" s="79" t="s">
        <v>415</v>
      </c>
      <c r="DL432" s="128">
        <v>1000</v>
      </c>
      <c r="DM432" s="128">
        <v>1000</v>
      </c>
      <c r="DN432" s="128">
        <v>1000</v>
      </c>
      <c r="DO432" s="128">
        <v>1000</v>
      </c>
      <c r="DP432" s="128">
        <v>1000</v>
      </c>
      <c r="DQ432" s="128">
        <v>1000</v>
      </c>
      <c r="DR432" s="128">
        <v>1000</v>
      </c>
      <c r="DS432" s="219"/>
      <c r="DT432" s="361"/>
      <c r="DU432" s="361"/>
      <c r="DV432" s="361"/>
      <c r="DW432" s="361"/>
      <c r="DX432" s="361"/>
      <c r="DY432" s="361"/>
      <c r="DZ432" s="361"/>
      <c r="EA432" s="361"/>
      <c r="EB432" s="361"/>
      <c r="EC432" s="361"/>
      <c r="ED432" s="361"/>
      <c r="EE432" s="361"/>
      <c r="EF432" s="361"/>
      <c r="EG432" s="361"/>
      <c r="EH432" s="361"/>
      <c r="EI432" s="361"/>
      <c r="EJ432" s="361"/>
      <c r="EK432" s="361"/>
      <c r="EL432" s="361"/>
      <c r="EM432" s="361"/>
      <c r="EN432" s="361"/>
      <c r="EO432" s="361"/>
      <c r="EP432" s="361"/>
      <c r="EQ432" s="361"/>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7">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41"/>
        <v>0</v>
      </c>
      <c r="BV433" s="28"/>
      <c r="BW433" s="28"/>
      <c r="BX433" s="28"/>
      <c r="BY433" s="28"/>
      <c r="BZ433" s="28"/>
      <c r="CA433" s="28"/>
      <c r="CB433" s="99">
        <v>20</v>
      </c>
      <c r="CC433" s="99">
        <f t="shared" si="348"/>
        <v>35</v>
      </c>
      <c r="CD433" s="99">
        <v>50</v>
      </c>
      <c r="CE433" s="99">
        <f t="shared" si="349"/>
        <v>87.5</v>
      </c>
      <c r="CF433" s="99">
        <f t="shared" si="350"/>
        <v>125</v>
      </c>
      <c r="CG433" s="99">
        <f t="shared" si="351"/>
        <v>162.5</v>
      </c>
      <c r="CH433" s="99">
        <v>200</v>
      </c>
      <c r="CI433" s="176"/>
      <c r="CJ433" s="176"/>
      <c r="CK433" s="176"/>
      <c r="CL433" s="176"/>
      <c r="CM433" s="176"/>
      <c r="CN433" s="176"/>
      <c r="CO433" s="176"/>
      <c r="CP433" s="177"/>
      <c r="CQ433" s="177"/>
      <c r="CR433" s="177"/>
      <c r="CS433" s="177"/>
      <c r="CT433" s="177"/>
      <c r="CU433" s="177"/>
      <c r="CV433" s="177"/>
      <c r="CW433" s="168"/>
      <c r="CX433" s="169"/>
      <c r="CY433" s="169"/>
      <c r="CZ433" s="169"/>
      <c r="DA433" s="169"/>
      <c r="DB433" s="169"/>
      <c r="DC433" s="169"/>
      <c r="DD433" s="173"/>
      <c r="DE433" s="173"/>
      <c r="DF433" s="173"/>
      <c r="DG433" s="173"/>
      <c r="DH433" s="173"/>
      <c r="DI433" s="173"/>
      <c r="DJ433" s="173"/>
      <c r="DK433" s="80" t="s">
        <v>415</v>
      </c>
      <c r="DL433" s="129">
        <v>200</v>
      </c>
      <c r="DM433" s="129">
        <v>200</v>
      </c>
      <c r="DN433" s="129">
        <v>200</v>
      </c>
      <c r="DO433" s="129">
        <v>200</v>
      </c>
      <c r="DP433" s="129">
        <v>200</v>
      </c>
      <c r="DQ433" s="129">
        <v>200</v>
      </c>
      <c r="DR433" s="129">
        <v>200</v>
      </c>
      <c r="DS433" s="219"/>
      <c r="DT433" s="361"/>
      <c r="DU433" s="361"/>
      <c r="DV433" s="361"/>
      <c r="DW433" s="361"/>
      <c r="DX433" s="361"/>
      <c r="DY433" s="361"/>
      <c r="DZ433" s="361"/>
      <c r="EA433" s="361"/>
      <c r="EB433" s="361"/>
      <c r="EC433" s="361"/>
      <c r="ED433" s="361"/>
      <c r="EE433" s="361"/>
      <c r="EF433" s="361"/>
      <c r="EG433" s="361"/>
      <c r="EH433" s="361"/>
      <c r="EI433" s="361"/>
      <c r="EJ433" s="361"/>
      <c r="EK433" s="361"/>
      <c r="EL433" s="361"/>
      <c r="EM433" s="361"/>
      <c r="EN433" s="361"/>
      <c r="EO433" s="361"/>
      <c r="EP433" s="361"/>
      <c r="EQ433" s="361"/>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7">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41"/>
        <v>0</v>
      </c>
      <c r="BV434" s="27"/>
      <c r="BW434" s="27"/>
      <c r="BX434" s="27"/>
      <c r="BY434" s="27"/>
      <c r="BZ434" s="27"/>
      <c r="CA434" s="27"/>
      <c r="CB434" s="97">
        <v>500</v>
      </c>
      <c r="CC434" s="97">
        <v>500</v>
      </c>
      <c r="CD434" s="97">
        <v>500</v>
      </c>
      <c r="CE434" s="97">
        <v>500</v>
      </c>
      <c r="CF434" s="97">
        <v>500</v>
      </c>
      <c r="CG434" s="97">
        <v>500</v>
      </c>
      <c r="CH434" s="97">
        <v>500</v>
      </c>
      <c r="CI434" s="174"/>
      <c r="CJ434" s="174"/>
      <c r="CK434" s="174"/>
      <c r="CL434" s="174"/>
      <c r="CM434" s="174"/>
      <c r="CN434" s="174"/>
      <c r="CO434" s="174"/>
      <c r="CP434" s="175"/>
      <c r="CQ434" s="175"/>
      <c r="CR434" s="175"/>
      <c r="CS434" s="175"/>
      <c r="CT434" s="175"/>
      <c r="CU434" s="175"/>
      <c r="CV434" s="175"/>
      <c r="CW434" s="166"/>
      <c r="CX434" s="167"/>
      <c r="CY434" s="167"/>
      <c r="CZ434" s="167"/>
      <c r="DA434" s="167"/>
      <c r="DB434" s="167"/>
      <c r="DC434" s="167"/>
      <c r="DD434" s="172"/>
      <c r="DE434" s="172"/>
      <c r="DF434" s="172"/>
      <c r="DG434" s="172"/>
      <c r="DH434" s="172"/>
      <c r="DI434" s="172"/>
      <c r="DJ434" s="172"/>
      <c r="DK434" s="79" t="s">
        <v>415</v>
      </c>
      <c r="DL434" s="128">
        <v>500</v>
      </c>
      <c r="DM434" s="128">
        <v>500</v>
      </c>
      <c r="DN434" s="128">
        <v>500</v>
      </c>
      <c r="DO434" s="128">
        <v>500</v>
      </c>
      <c r="DP434" s="128">
        <v>500</v>
      </c>
      <c r="DQ434" s="128">
        <v>500</v>
      </c>
      <c r="DR434" s="128">
        <v>500</v>
      </c>
      <c r="DS434" s="219"/>
      <c r="DT434" s="361"/>
      <c r="DU434" s="361"/>
      <c r="DV434" s="361"/>
      <c r="DW434" s="361"/>
      <c r="DX434" s="361"/>
      <c r="DY434" s="361"/>
      <c r="DZ434" s="361"/>
      <c r="EA434" s="361"/>
      <c r="EB434" s="361"/>
      <c r="EC434" s="361"/>
      <c r="ED434" s="361"/>
      <c r="EE434" s="361"/>
      <c r="EF434" s="361"/>
      <c r="EG434" s="361"/>
      <c r="EH434" s="361"/>
      <c r="EI434" s="361"/>
      <c r="EJ434" s="361"/>
      <c r="EK434" s="361"/>
      <c r="EL434" s="361"/>
      <c r="EM434" s="361"/>
      <c r="EN434" s="361"/>
      <c r="EO434" s="361"/>
      <c r="EP434" s="361"/>
      <c r="EQ434" s="361"/>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7">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41"/>
        <v>0</v>
      </c>
      <c r="BV435" s="28"/>
      <c r="BW435" s="28"/>
      <c r="BX435" s="28"/>
      <c r="BY435" s="28"/>
      <c r="BZ435" s="28"/>
      <c r="CA435" s="28"/>
      <c r="CB435" s="186">
        <v>500</v>
      </c>
      <c r="CC435" s="186">
        <v>500</v>
      </c>
      <c r="CD435" s="186">
        <v>500</v>
      </c>
      <c r="CE435" s="186">
        <v>500</v>
      </c>
      <c r="CF435" s="186">
        <v>500</v>
      </c>
      <c r="CG435" s="186">
        <v>500</v>
      </c>
      <c r="CH435" s="186">
        <v>500</v>
      </c>
      <c r="CI435" s="176"/>
      <c r="CJ435" s="176"/>
      <c r="CK435" s="176"/>
      <c r="CL435" s="176"/>
      <c r="CM435" s="176"/>
      <c r="CN435" s="176"/>
      <c r="CO435" s="176"/>
      <c r="CP435" s="177"/>
      <c r="CQ435" s="177"/>
      <c r="CR435" s="177"/>
      <c r="CS435" s="177"/>
      <c r="CT435" s="177"/>
      <c r="CU435" s="177"/>
      <c r="CV435" s="177"/>
      <c r="CW435" s="168"/>
      <c r="CX435" s="169"/>
      <c r="CY435" s="169"/>
      <c r="CZ435" s="169"/>
      <c r="DA435" s="169"/>
      <c r="DB435" s="169"/>
      <c r="DC435" s="169"/>
      <c r="DD435" s="173"/>
      <c r="DE435" s="173"/>
      <c r="DF435" s="173"/>
      <c r="DG435" s="173"/>
      <c r="DH435" s="173"/>
      <c r="DI435" s="173"/>
      <c r="DJ435" s="173"/>
      <c r="DK435" s="80" t="s">
        <v>415</v>
      </c>
      <c r="DL435" s="129">
        <v>500</v>
      </c>
      <c r="DM435" s="129">
        <v>500</v>
      </c>
      <c r="DN435" s="129">
        <v>500</v>
      </c>
      <c r="DO435" s="129">
        <v>500</v>
      </c>
      <c r="DP435" s="129">
        <v>500</v>
      </c>
      <c r="DQ435" s="129">
        <v>500</v>
      </c>
      <c r="DR435" s="129">
        <v>500</v>
      </c>
      <c r="DS435" s="219"/>
      <c r="DT435" s="361"/>
      <c r="DU435" s="361"/>
      <c r="DV435" s="361"/>
      <c r="DW435" s="361"/>
      <c r="DX435" s="361"/>
      <c r="DY435" s="361"/>
      <c r="DZ435" s="361"/>
      <c r="EA435" s="361"/>
      <c r="EB435" s="361"/>
      <c r="EC435" s="361"/>
      <c r="ED435" s="361"/>
      <c r="EE435" s="361"/>
      <c r="EF435" s="361"/>
      <c r="EG435" s="361"/>
      <c r="EH435" s="361"/>
      <c r="EI435" s="361"/>
      <c r="EJ435" s="361"/>
      <c r="EK435" s="361"/>
      <c r="EL435" s="361"/>
      <c r="EM435" s="361"/>
      <c r="EN435" s="361"/>
      <c r="EO435" s="361"/>
      <c r="EP435" s="361"/>
      <c r="EQ435" s="361"/>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7">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41"/>
        <v>0</v>
      </c>
      <c r="BV436" s="27"/>
      <c r="BW436" s="27"/>
      <c r="BX436" s="27"/>
      <c r="BY436" s="27"/>
      <c r="BZ436" s="27"/>
      <c r="CA436" s="27"/>
      <c r="CB436" s="186">
        <v>500</v>
      </c>
      <c r="CC436" s="186">
        <v>500</v>
      </c>
      <c r="CD436" s="390">
        <f t="shared" ref="CD436:CG436" si="352">500*2</f>
        <v>1000</v>
      </c>
      <c r="CE436" s="390">
        <f t="shared" si="352"/>
        <v>1000</v>
      </c>
      <c r="CF436" s="390">
        <f t="shared" si="352"/>
        <v>1000</v>
      </c>
      <c r="CG436" s="390">
        <f t="shared" si="352"/>
        <v>1000</v>
      </c>
      <c r="CH436" s="390">
        <f>500*2</f>
        <v>1000</v>
      </c>
      <c r="CI436" s="174"/>
      <c r="CJ436" s="174"/>
      <c r="CK436" s="174"/>
      <c r="CL436" s="174"/>
      <c r="CM436" s="174"/>
      <c r="CN436" s="174"/>
      <c r="CO436" s="174"/>
      <c r="CP436" s="175"/>
      <c r="CQ436" s="175"/>
      <c r="CR436" s="175"/>
      <c r="CS436" s="175"/>
      <c r="CT436" s="175"/>
      <c r="CU436" s="175"/>
      <c r="CV436" s="175"/>
      <c r="CW436" s="166"/>
      <c r="CX436" s="167"/>
      <c r="CY436" s="167"/>
      <c r="CZ436" s="167"/>
      <c r="DA436" s="167"/>
      <c r="DB436" s="167"/>
      <c r="DC436" s="167"/>
      <c r="DD436" s="172"/>
      <c r="DE436" s="172"/>
      <c r="DF436" s="172"/>
      <c r="DG436" s="172"/>
      <c r="DH436" s="172"/>
      <c r="DI436" s="172"/>
      <c r="DJ436" s="172"/>
      <c r="DK436" s="79" t="s">
        <v>415</v>
      </c>
      <c r="DL436" s="128">
        <v>500</v>
      </c>
      <c r="DM436" s="128">
        <v>500</v>
      </c>
      <c r="DN436" s="128">
        <v>500</v>
      </c>
      <c r="DO436" s="128">
        <v>500</v>
      </c>
      <c r="DP436" s="128">
        <v>500</v>
      </c>
      <c r="DQ436" s="128">
        <v>500</v>
      </c>
      <c r="DR436" s="128">
        <v>500</v>
      </c>
      <c r="DS436" s="219"/>
      <c r="DT436" s="361"/>
      <c r="DU436" s="361"/>
      <c r="DV436" s="361"/>
      <c r="DW436" s="361"/>
      <c r="DX436" s="361"/>
      <c r="DY436" s="361"/>
      <c r="DZ436" s="361"/>
      <c r="EA436" s="361"/>
      <c r="EB436" s="361"/>
      <c r="EC436" s="361"/>
      <c r="ED436" s="361"/>
      <c r="EE436" s="361"/>
      <c r="EF436" s="361"/>
      <c r="EG436" s="361"/>
      <c r="EH436" s="361"/>
      <c r="EI436" s="361"/>
      <c r="EJ436" s="361"/>
      <c r="EK436" s="361"/>
      <c r="EL436" s="361"/>
      <c r="EM436" s="361"/>
      <c r="EN436" s="361"/>
      <c r="EO436" s="361"/>
      <c r="EP436" s="361"/>
      <c r="EQ436" s="361"/>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7">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41"/>
        <v>0</v>
      </c>
      <c r="BV437" s="27"/>
      <c r="BW437" s="27"/>
      <c r="BX437" s="27"/>
      <c r="BY437" s="27"/>
      <c r="BZ437" s="27"/>
      <c r="CA437" s="27"/>
      <c r="CB437" s="186">
        <v>50</v>
      </c>
      <c r="CC437" s="186">
        <v>50</v>
      </c>
      <c r="CD437" s="186">
        <v>50</v>
      </c>
      <c r="CE437" s="186">
        <v>50</v>
      </c>
      <c r="CF437" s="186">
        <v>50</v>
      </c>
      <c r="CG437" s="186">
        <v>50</v>
      </c>
      <c r="CH437" s="186">
        <v>50</v>
      </c>
      <c r="CI437" s="174"/>
      <c r="CJ437" s="174"/>
      <c r="CK437" s="174"/>
      <c r="CL437" s="174"/>
      <c r="CM437" s="174"/>
      <c r="CN437" s="174"/>
      <c r="CO437" s="174"/>
      <c r="CP437" s="175"/>
      <c r="CQ437" s="175"/>
      <c r="CR437" s="175"/>
      <c r="CS437" s="175"/>
      <c r="CT437" s="175"/>
      <c r="CU437" s="175"/>
      <c r="CV437" s="175"/>
      <c r="CW437" s="166"/>
      <c r="CX437" s="167"/>
      <c r="CY437" s="167"/>
      <c r="CZ437" s="167"/>
      <c r="DA437" s="167"/>
      <c r="DB437" s="167"/>
      <c r="DC437" s="167"/>
      <c r="DD437" s="172"/>
      <c r="DE437" s="172"/>
      <c r="DF437" s="172"/>
      <c r="DG437" s="172"/>
      <c r="DH437" s="172"/>
      <c r="DI437" s="172"/>
      <c r="DJ437" s="172"/>
      <c r="DK437" s="79" t="s">
        <v>415</v>
      </c>
      <c r="DL437" s="128">
        <v>500</v>
      </c>
      <c r="DM437" s="128">
        <v>500</v>
      </c>
      <c r="DN437" s="128">
        <v>500</v>
      </c>
      <c r="DO437" s="128">
        <v>500</v>
      </c>
      <c r="DP437" s="128">
        <v>500</v>
      </c>
      <c r="DQ437" s="128">
        <v>500</v>
      </c>
      <c r="DR437" s="128">
        <v>500</v>
      </c>
      <c r="DS437" s="219"/>
      <c r="DT437" s="361"/>
      <c r="DU437" s="361"/>
      <c r="DV437" s="361"/>
      <c r="DW437" s="361"/>
      <c r="DX437" s="361"/>
      <c r="DY437" s="361"/>
      <c r="DZ437" s="361"/>
      <c r="EA437" s="361"/>
      <c r="EB437" s="361"/>
      <c r="EC437" s="361"/>
      <c r="ED437" s="361"/>
      <c r="EE437" s="361"/>
      <c r="EF437" s="361"/>
      <c r="EG437" s="361"/>
      <c r="EH437" s="361"/>
      <c r="EI437" s="361"/>
      <c r="EJ437" s="361"/>
      <c r="EK437" s="361"/>
      <c r="EL437" s="361"/>
      <c r="EM437" s="361"/>
      <c r="EN437" s="361"/>
      <c r="EO437" s="361"/>
      <c r="EP437" s="361"/>
      <c r="EQ437" s="361"/>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7">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41"/>
        <v>0</v>
      </c>
      <c r="BV438" s="27"/>
      <c r="BW438" s="27"/>
      <c r="BX438" s="27"/>
      <c r="BY438" s="27"/>
      <c r="BZ438" s="27"/>
      <c r="CA438" s="27"/>
      <c r="CB438" s="186">
        <v>50</v>
      </c>
      <c r="CC438" s="186">
        <v>50</v>
      </c>
      <c r="CD438" s="186">
        <v>50</v>
      </c>
      <c r="CE438" s="186">
        <v>50</v>
      </c>
      <c r="CF438" s="186">
        <v>50</v>
      </c>
      <c r="CG438" s="186">
        <v>50</v>
      </c>
      <c r="CH438" s="186">
        <v>50</v>
      </c>
      <c r="CI438" s="174"/>
      <c r="CJ438" s="174"/>
      <c r="CK438" s="174"/>
      <c r="CL438" s="174"/>
      <c r="CM438" s="174"/>
      <c r="CN438" s="174"/>
      <c r="CO438" s="174"/>
      <c r="CP438" s="175"/>
      <c r="CQ438" s="175"/>
      <c r="CR438" s="175"/>
      <c r="CS438" s="175"/>
      <c r="CT438" s="175"/>
      <c r="CU438" s="175"/>
      <c r="CV438" s="175"/>
      <c r="CW438" s="166"/>
      <c r="CX438" s="167"/>
      <c r="CY438" s="167"/>
      <c r="CZ438" s="167"/>
      <c r="DA438" s="167"/>
      <c r="DB438" s="167"/>
      <c r="DC438" s="167"/>
      <c r="DD438" s="172"/>
      <c r="DE438" s="172"/>
      <c r="DF438" s="172"/>
      <c r="DG438" s="172"/>
      <c r="DH438" s="172"/>
      <c r="DI438" s="172"/>
      <c r="DJ438" s="172"/>
      <c r="DK438" s="79" t="s">
        <v>415</v>
      </c>
      <c r="DL438" s="128">
        <v>500</v>
      </c>
      <c r="DM438" s="128">
        <v>500</v>
      </c>
      <c r="DN438" s="128">
        <v>500</v>
      </c>
      <c r="DO438" s="128">
        <v>500</v>
      </c>
      <c r="DP438" s="128">
        <v>500</v>
      </c>
      <c r="DQ438" s="128">
        <v>500</v>
      </c>
      <c r="DR438" s="128">
        <v>500</v>
      </c>
      <c r="DS438" s="219"/>
      <c r="DT438" s="361"/>
      <c r="DU438" s="361"/>
      <c r="DV438" s="361"/>
      <c r="DW438" s="361"/>
      <c r="DX438" s="361"/>
      <c r="DY438" s="361"/>
      <c r="DZ438" s="361"/>
      <c r="EA438" s="361"/>
      <c r="EB438" s="361"/>
      <c r="EC438" s="361"/>
      <c r="ED438" s="361"/>
      <c r="EE438" s="361"/>
      <c r="EF438" s="361"/>
      <c r="EG438" s="361"/>
      <c r="EH438" s="361"/>
      <c r="EI438" s="361"/>
      <c r="EJ438" s="361"/>
      <c r="EK438" s="361"/>
      <c r="EL438" s="361"/>
      <c r="EM438" s="361"/>
      <c r="EN438" s="361"/>
      <c r="EO438" s="361"/>
      <c r="EP438" s="361"/>
      <c r="EQ438" s="361"/>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53">Y440*0.1</f>
        <v>6.4098324994561686</v>
      </c>
      <c r="Z439" s="101">
        <f t="shared" si="353"/>
        <v>6.4098324994561686</v>
      </c>
      <c r="AA439" s="101">
        <f t="shared" si="353"/>
        <v>6.4098324994561686</v>
      </c>
      <c r="AB439" s="101">
        <f t="shared" si="353"/>
        <v>6.4098324994561686</v>
      </c>
      <c r="AC439" s="101">
        <f t="shared" si="353"/>
        <v>6.4098324994561686</v>
      </c>
      <c r="AD439" s="101">
        <f t="shared" si="353"/>
        <v>6.4098324994561686</v>
      </c>
      <c r="AE439" s="187">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41"/>
        <v>0</v>
      </c>
      <c r="BV439" s="27"/>
      <c r="BW439" s="27"/>
      <c r="BX439" s="27"/>
      <c r="BY439" s="27"/>
      <c r="BZ439" s="27"/>
      <c r="CA439" s="27"/>
      <c r="CB439" s="186">
        <v>10</v>
      </c>
      <c r="CC439" s="186">
        <v>10</v>
      </c>
      <c r="CD439" s="186">
        <v>10</v>
      </c>
      <c r="CE439" s="186">
        <v>10</v>
      </c>
      <c r="CF439" s="186">
        <v>10</v>
      </c>
      <c r="CG439" s="186">
        <v>10</v>
      </c>
      <c r="CH439" s="186">
        <v>10</v>
      </c>
      <c r="CI439" s="174"/>
      <c r="CJ439" s="174"/>
      <c r="CK439" s="174"/>
      <c r="CL439" s="174"/>
      <c r="CM439" s="174"/>
      <c r="CN439" s="174"/>
      <c r="CO439" s="174"/>
      <c r="CP439" s="175"/>
      <c r="CQ439" s="175"/>
      <c r="CR439" s="175"/>
      <c r="CS439" s="175"/>
      <c r="CT439" s="175"/>
      <c r="CU439" s="175"/>
      <c r="CV439" s="175"/>
      <c r="CW439" s="166"/>
      <c r="CX439" s="167"/>
      <c r="CY439" s="167"/>
      <c r="CZ439" s="167"/>
      <c r="DA439" s="167"/>
      <c r="DB439" s="167"/>
      <c r="DC439" s="167"/>
      <c r="DD439" s="172"/>
      <c r="DE439" s="172"/>
      <c r="DF439" s="172"/>
      <c r="DG439" s="172"/>
      <c r="DH439" s="172"/>
      <c r="DI439" s="172"/>
      <c r="DJ439" s="172"/>
      <c r="DK439" s="79"/>
      <c r="DL439" s="128"/>
      <c r="DM439" s="128"/>
      <c r="DN439" s="128"/>
      <c r="DO439" s="128"/>
      <c r="DP439" s="128"/>
      <c r="DQ439" s="128"/>
      <c r="DR439" s="128"/>
      <c r="DS439" s="219"/>
      <c r="DT439" s="361"/>
      <c r="DU439" s="361"/>
      <c r="DV439" s="361"/>
      <c r="DW439" s="361"/>
      <c r="DX439" s="361"/>
      <c r="DY439" s="361"/>
      <c r="DZ439" s="361"/>
      <c r="EA439" s="361"/>
      <c r="EB439" s="361"/>
      <c r="EC439" s="361"/>
      <c r="ED439" s="361"/>
      <c r="EE439" s="361"/>
      <c r="EF439" s="361"/>
      <c r="EG439" s="361"/>
      <c r="EH439" s="361"/>
      <c r="EI439" s="361"/>
      <c r="EJ439" s="361"/>
      <c r="EK439" s="361"/>
      <c r="EL439" s="361"/>
      <c r="EM439" s="361"/>
      <c r="EN439" s="361"/>
      <c r="EO439" s="361"/>
      <c r="EP439" s="361"/>
      <c r="EQ439" s="361"/>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7">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41"/>
        <v>0</v>
      </c>
      <c r="BV440" s="27"/>
      <c r="BW440" s="27"/>
      <c r="BX440" s="27"/>
      <c r="BY440" s="27"/>
      <c r="BZ440" s="27"/>
      <c r="CA440" s="27"/>
      <c r="CB440" s="186">
        <v>0.55100000000000005</v>
      </c>
      <c r="CC440" s="186">
        <v>0.55100000000000005</v>
      </c>
      <c r="CD440" s="186">
        <v>0.55100000000000005</v>
      </c>
      <c r="CE440" s="186">
        <v>0.55100000000000005</v>
      </c>
      <c r="CF440" s="186">
        <v>0.55100000000000005</v>
      </c>
      <c r="CG440" s="186">
        <v>0.55100000000000005</v>
      </c>
      <c r="CH440" s="186">
        <v>0.55100000000000005</v>
      </c>
      <c r="CI440" s="174"/>
      <c r="CJ440" s="174"/>
      <c r="CK440" s="174"/>
      <c r="CL440" s="174"/>
      <c r="CM440" s="174"/>
      <c r="CN440" s="174"/>
      <c r="CO440" s="174"/>
      <c r="CP440" s="175"/>
      <c r="CQ440" s="175"/>
      <c r="CR440" s="175"/>
      <c r="CS440" s="175"/>
      <c r="CT440" s="175"/>
      <c r="CU440" s="175"/>
      <c r="CV440" s="175"/>
      <c r="CW440" s="166"/>
      <c r="CX440" s="167"/>
      <c r="CY440" s="167"/>
      <c r="CZ440" s="167"/>
      <c r="DA440" s="167"/>
      <c r="DB440" s="167"/>
      <c r="DC440" s="167"/>
      <c r="DD440" s="172"/>
      <c r="DE440" s="172"/>
      <c r="DF440" s="172"/>
      <c r="DG440" s="172"/>
      <c r="DH440" s="172"/>
      <c r="DI440" s="172"/>
      <c r="DJ440" s="172"/>
      <c r="DK440" s="79"/>
      <c r="DL440" s="128"/>
      <c r="DM440" s="128"/>
      <c r="DN440" s="128"/>
      <c r="DO440" s="128"/>
      <c r="DP440" s="128"/>
      <c r="DQ440" s="128"/>
      <c r="DR440" s="128"/>
      <c r="DS440" s="219"/>
      <c r="DT440" s="361"/>
      <c r="DU440" s="361"/>
      <c r="DV440" s="361"/>
      <c r="DW440" s="361"/>
      <c r="DX440" s="361"/>
      <c r="DY440" s="361"/>
      <c r="DZ440" s="361"/>
      <c r="EA440" s="361"/>
      <c r="EB440" s="361"/>
      <c r="EC440" s="361"/>
      <c r="ED440" s="361"/>
      <c r="EE440" s="361"/>
      <c r="EF440" s="361"/>
      <c r="EG440" s="361"/>
      <c r="EH440" s="361"/>
      <c r="EI440" s="361"/>
      <c r="EJ440" s="361"/>
      <c r="EK440" s="361"/>
      <c r="EL440" s="361"/>
      <c r="EM440" s="361"/>
      <c r="EN440" s="361"/>
      <c r="EO440" s="361"/>
      <c r="EP440" s="361"/>
      <c r="EQ440" s="361"/>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7">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6">
        <v>5</v>
      </c>
      <c r="CC441" s="186">
        <v>5</v>
      </c>
      <c r="CD441" s="186">
        <v>5</v>
      </c>
      <c r="CE441" s="186">
        <v>5</v>
      </c>
      <c r="CF441" s="186">
        <v>5</v>
      </c>
      <c r="CG441" s="186">
        <v>5</v>
      </c>
      <c r="CH441" s="186">
        <v>5</v>
      </c>
      <c r="CI441" s="174"/>
      <c r="CJ441" s="174"/>
      <c r="CK441" s="174"/>
      <c r="CL441" s="174"/>
      <c r="CM441" s="174"/>
      <c r="CN441" s="174"/>
      <c r="CO441" s="174"/>
      <c r="CP441" s="175"/>
      <c r="CQ441" s="175"/>
      <c r="CR441" s="175"/>
      <c r="CS441" s="175"/>
      <c r="CT441" s="175"/>
      <c r="CU441" s="175"/>
      <c r="CV441" s="175"/>
      <c r="CW441" s="166"/>
      <c r="CX441" s="167"/>
      <c r="CY441" s="167"/>
      <c r="CZ441" s="167"/>
      <c r="DA441" s="167"/>
      <c r="DB441" s="167"/>
      <c r="DC441" s="167"/>
      <c r="DD441" s="172"/>
      <c r="DE441" s="172"/>
      <c r="DF441" s="172"/>
      <c r="DG441" s="172"/>
      <c r="DH441" s="172"/>
      <c r="DI441" s="172"/>
      <c r="DJ441" s="172"/>
      <c r="DK441" s="79"/>
      <c r="DL441" s="128"/>
      <c r="DM441" s="128"/>
      <c r="DN441" s="128"/>
      <c r="DO441" s="128"/>
      <c r="DP441" s="128"/>
      <c r="DQ441" s="128"/>
      <c r="DR441" s="128"/>
      <c r="DS441" s="219"/>
      <c r="DT441" s="361"/>
      <c r="DU441" s="361"/>
      <c r="DV441" s="361"/>
      <c r="DW441" s="361"/>
      <c r="DX441" s="361"/>
      <c r="DY441" s="361"/>
      <c r="DZ441" s="361"/>
      <c r="EA441" s="361"/>
      <c r="EB441" s="361"/>
      <c r="EC441" s="361"/>
      <c r="ED441" s="361"/>
      <c r="EE441" s="361"/>
      <c r="EF441" s="361"/>
      <c r="EG441" s="361"/>
      <c r="EH441" s="361"/>
      <c r="EI441" s="361"/>
      <c r="EJ441" s="361"/>
      <c r="EK441" s="361"/>
      <c r="EL441" s="361"/>
      <c r="EM441" s="361"/>
      <c r="EN441" s="361"/>
      <c r="EO441" s="361"/>
      <c r="EP441" s="361"/>
      <c r="EQ441" s="361"/>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54">J442</f>
        <v>106.72488960075711</v>
      </c>
      <c r="L442" s="101">
        <f t="shared" si="354"/>
        <v>106.72488960075711</v>
      </c>
      <c r="M442" s="101">
        <f t="shared" si="354"/>
        <v>106.72488960075711</v>
      </c>
      <c r="N442" s="101">
        <f t="shared" si="354"/>
        <v>106.72488960075711</v>
      </c>
      <c r="O442" s="101">
        <f t="shared" si="354"/>
        <v>106.72488960075711</v>
      </c>
      <c r="P442" s="93"/>
      <c r="Q442" s="101">
        <f>I442*0.05</f>
        <v>5.3362444800378555</v>
      </c>
      <c r="R442" s="101">
        <f t="shared" ref="R442:W442" si="355">J442*0.05</f>
        <v>5.3362444800378555</v>
      </c>
      <c r="S442" s="101">
        <f t="shared" si="355"/>
        <v>5.3362444800378555</v>
      </c>
      <c r="T442" s="101">
        <f t="shared" si="355"/>
        <v>5.3362444800378555</v>
      </c>
      <c r="U442" s="101">
        <f t="shared" si="355"/>
        <v>5.3362444800378555</v>
      </c>
      <c r="V442" s="101">
        <f t="shared" si="355"/>
        <v>5.3362444800378555</v>
      </c>
      <c r="W442" s="101">
        <f t="shared" si="355"/>
        <v>5.3362444800378555</v>
      </c>
      <c r="X442" s="101">
        <v>0</v>
      </c>
      <c r="Y442" s="101">
        <v>0</v>
      </c>
      <c r="Z442" s="101">
        <v>0</v>
      </c>
      <c r="AA442" s="101">
        <v>0</v>
      </c>
      <c r="AB442" s="101">
        <v>0</v>
      </c>
      <c r="AC442" s="101">
        <v>0</v>
      </c>
      <c r="AD442" s="101">
        <v>0</v>
      </c>
      <c r="AE442" s="187">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6">
        <v>7</v>
      </c>
      <c r="CC442" s="186">
        <f>CB442</f>
        <v>7</v>
      </c>
      <c r="CD442" s="186">
        <f t="shared" ref="CD442:CH442" si="356">CC442</f>
        <v>7</v>
      </c>
      <c r="CE442" s="186">
        <f t="shared" si="356"/>
        <v>7</v>
      </c>
      <c r="CF442" s="186">
        <f t="shared" si="356"/>
        <v>7</v>
      </c>
      <c r="CG442" s="186">
        <f t="shared" si="356"/>
        <v>7</v>
      </c>
      <c r="CH442" s="186">
        <f t="shared" si="356"/>
        <v>7</v>
      </c>
      <c r="CI442" s="174"/>
      <c r="CJ442" s="174"/>
      <c r="CK442" s="174"/>
      <c r="CL442" s="174"/>
      <c r="CM442" s="174"/>
      <c r="CN442" s="174"/>
      <c r="CO442" s="174"/>
      <c r="CP442" s="175"/>
      <c r="CQ442" s="175"/>
      <c r="CR442" s="175"/>
      <c r="CS442" s="175"/>
      <c r="CT442" s="175"/>
      <c r="CU442" s="175"/>
      <c r="CV442" s="175"/>
      <c r="CW442" s="166"/>
      <c r="CX442" s="167"/>
      <c r="CY442" s="167"/>
      <c r="CZ442" s="167"/>
      <c r="DA442" s="167"/>
      <c r="DB442" s="167"/>
      <c r="DC442" s="167"/>
      <c r="DD442" s="172"/>
      <c r="DE442" s="172"/>
      <c r="DF442" s="172"/>
      <c r="DG442" s="172"/>
      <c r="DH442" s="172"/>
      <c r="DI442" s="172"/>
      <c r="DJ442" s="172"/>
      <c r="DK442" s="79"/>
      <c r="DL442" s="128"/>
      <c r="DM442" s="128"/>
      <c r="DN442" s="128"/>
      <c r="DO442" s="128"/>
      <c r="DP442" s="128"/>
      <c r="DQ442" s="128"/>
      <c r="DR442" s="128"/>
      <c r="DS442" s="219"/>
      <c r="DT442" s="361"/>
      <c r="DU442" s="361"/>
      <c r="DV442" s="361"/>
      <c r="DW442" s="361"/>
      <c r="DX442" s="361"/>
      <c r="DY442" s="361"/>
      <c r="DZ442" s="361"/>
      <c r="EA442" s="361"/>
      <c r="EB442" s="361"/>
      <c r="EC442" s="361"/>
      <c r="ED442" s="361"/>
      <c r="EE442" s="361"/>
      <c r="EF442" s="361"/>
      <c r="EG442" s="361"/>
      <c r="EH442" s="361"/>
      <c r="EI442" s="361"/>
      <c r="EJ442" s="361"/>
      <c r="EK442" s="361"/>
      <c r="EL442" s="361"/>
      <c r="EM442" s="361"/>
      <c r="EN442" s="361"/>
      <c r="EO442" s="361"/>
      <c r="EP442" s="361"/>
      <c r="EQ442" s="361"/>
    </row>
    <row r="443" spans="1:147" s="212" customFormat="1" x14ac:dyDescent="0.35">
      <c r="A443" s="212" t="s">
        <v>2048</v>
      </c>
      <c r="C443" s="6" t="s">
        <v>817</v>
      </c>
      <c r="D443" s="212" t="s">
        <v>419</v>
      </c>
      <c r="E443" s="212" t="s">
        <v>2049</v>
      </c>
      <c r="F443" s="212" t="s">
        <v>2022</v>
      </c>
      <c r="G443" s="357" t="s">
        <v>2050</v>
      </c>
      <c r="H443" s="357" t="s">
        <v>2051</v>
      </c>
      <c r="I443" s="212">
        <v>0</v>
      </c>
      <c r="J443" s="212">
        <v>0</v>
      </c>
      <c r="K443" s="212">
        <v>0</v>
      </c>
      <c r="L443" s="212">
        <v>0</v>
      </c>
      <c r="M443" s="212">
        <v>0</v>
      </c>
      <c r="N443" s="212">
        <v>0</v>
      </c>
      <c r="O443" s="212">
        <v>0</v>
      </c>
      <c r="Q443" s="212">
        <v>0</v>
      </c>
      <c r="R443" s="212">
        <v>0</v>
      </c>
      <c r="S443" s="212">
        <v>0</v>
      </c>
      <c r="T443" s="212">
        <v>0</v>
      </c>
      <c r="U443" s="212">
        <v>0</v>
      </c>
      <c r="V443" s="212">
        <v>0</v>
      </c>
      <c r="W443" s="212">
        <v>0</v>
      </c>
      <c r="X443" s="212">
        <f>[1]Commodity_prices_MEUR2019!C$42</f>
        <v>9.6087766700829214</v>
      </c>
      <c r="Y443" s="212">
        <f>[1]Commodity_prices_MEUR2019!D$42</f>
        <v>9.6087766700829214</v>
      </c>
      <c r="Z443" s="212">
        <f>[1]Commodity_prices_MEUR2019!E$42</f>
        <v>9.6087766700829214</v>
      </c>
      <c r="AA443" s="212">
        <f>[1]Commodity_prices_MEUR2019!F$42</f>
        <v>9.6087766700829214</v>
      </c>
      <c r="AB443" s="212">
        <f>[1]Commodity_prices_MEUR2019!G$42</f>
        <v>9.6087766700829214</v>
      </c>
      <c r="AC443" s="212">
        <f>[1]Commodity_prices_MEUR2019!H$42</f>
        <v>9.6087766700829214</v>
      </c>
      <c r="AD443" s="212">
        <f>[1]Commodity_prices_MEUR2019!I$42</f>
        <v>9.6087766700829214</v>
      </c>
      <c r="AE443" s="187">
        <v>0.08</v>
      </c>
      <c r="AG443" s="212">
        <v>1</v>
      </c>
      <c r="AH443" s="212">
        <v>1</v>
      </c>
      <c r="AI443" s="212">
        <v>1</v>
      </c>
      <c r="AJ443" s="212" t="s">
        <v>662</v>
      </c>
      <c r="AK443" s="212" t="s">
        <v>745</v>
      </c>
      <c r="AY443" s="212" t="s">
        <v>662</v>
      </c>
      <c r="BN443" s="212">
        <v>11</v>
      </c>
      <c r="BU443" s="212">
        <v>0</v>
      </c>
      <c r="CB443" s="212">
        <f>16.3-11.019</f>
        <v>5.2810000000000006</v>
      </c>
      <c r="CC443" s="212">
        <f t="shared" ref="CC443" si="357">16.3-11.019</f>
        <v>5.2810000000000006</v>
      </c>
      <c r="CD443" s="404">
        <f t="shared" ref="CD443:CG443" si="358">(16.3-11.019)*2</f>
        <v>10.562000000000001</v>
      </c>
      <c r="CE443" s="404">
        <f t="shared" si="358"/>
        <v>10.562000000000001</v>
      </c>
      <c r="CF443" s="404">
        <f t="shared" si="358"/>
        <v>10.562000000000001</v>
      </c>
      <c r="CG443" s="404">
        <f t="shared" si="358"/>
        <v>10.562000000000001</v>
      </c>
      <c r="CH443" s="404">
        <f>(16.3-11.019)*2</f>
        <v>10.562000000000001</v>
      </c>
      <c r="CW443" s="357"/>
      <c r="CX443" s="357"/>
      <c r="CY443" s="357"/>
      <c r="CZ443" s="357"/>
      <c r="DA443" s="357"/>
      <c r="DB443" s="357"/>
      <c r="DC443" s="357"/>
      <c r="DD443" s="357"/>
      <c r="DE443" s="357"/>
      <c r="DF443" s="357"/>
      <c r="DG443" s="357"/>
      <c r="DH443" s="357"/>
      <c r="DI443" s="357"/>
      <c r="DJ443" s="357"/>
      <c r="DL443" s="357"/>
      <c r="DM443" s="357"/>
      <c r="DN443" s="357"/>
      <c r="DO443" s="357"/>
      <c r="DP443" s="357"/>
      <c r="DQ443" s="357"/>
      <c r="DR443" s="357"/>
      <c r="DT443" s="361"/>
      <c r="DU443" s="361"/>
      <c r="DV443" s="361"/>
      <c r="DW443" s="361"/>
      <c r="DX443" s="361"/>
      <c r="DY443" s="361"/>
      <c r="DZ443" s="361"/>
      <c r="EA443" s="361"/>
      <c r="EB443" s="361"/>
      <c r="EC443" s="361"/>
      <c r="ED443" s="361"/>
      <c r="EE443" s="361"/>
      <c r="EF443" s="361"/>
      <c r="EG443" s="361"/>
      <c r="EH443" s="361"/>
      <c r="EI443" s="361"/>
      <c r="EJ443" s="361"/>
      <c r="EK443" s="361"/>
      <c r="EL443" s="361"/>
      <c r="EM443" s="361"/>
      <c r="EN443" s="361"/>
      <c r="EO443" s="361"/>
      <c r="EP443" s="361"/>
      <c r="EQ443" s="361"/>
    </row>
    <row r="444" spans="1:147" x14ac:dyDescent="0.35">
      <c r="A444" s="212" t="s">
        <v>2052</v>
      </c>
      <c r="B444" s="212"/>
      <c r="C444" s="5" t="s">
        <v>817</v>
      </c>
      <c r="D444" s="212" t="s">
        <v>419</v>
      </c>
      <c r="E444" s="212" t="s">
        <v>2049</v>
      </c>
      <c r="F444" s="212" t="s">
        <v>2030</v>
      </c>
      <c r="G444" s="357" t="s">
        <v>2053</v>
      </c>
      <c r="H444" s="357" t="s">
        <v>2054</v>
      </c>
      <c r="I444" s="212">
        <v>0</v>
      </c>
      <c r="J444" s="212">
        <v>0</v>
      </c>
      <c r="K444" s="212">
        <v>0</v>
      </c>
      <c r="L444" s="212">
        <v>0</v>
      </c>
      <c r="M444" s="212">
        <v>0</v>
      </c>
      <c r="N444" s="212">
        <v>0</v>
      </c>
      <c r="O444" s="212">
        <v>0</v>
      </c>
      <c r="P444" s="212"/>
      <c r="Q444" s="212">
        <v>0</v>
      </c>
      <c r="R444" s="212">
        <v>0</v>
      </c>
      <c r="S444" s="212">
        <v>0</v>
      </c>
      <c r="T444" s="212">
        <v>0</v>
      </c>
      <c r="U444" s="212">
        <v>0</v>
      </c>
      <c r="V444" s="212">
        <v>0</v>
      </c>
      <c r="W444" s="212">
        <v>0</v>
      </c>
      <c r="X444" s="212">
        <f>X443/2</f>
        <v>4.8043883350414607</v>
      </c>
      <c r="Y444" s="212">
        <f t="shared" ref="Y444:AD444" si="359">Y443/2</f>
        <v>4.8043883350414607</v>
      </c>
      <c r="Z444" s="212">
        <f t="shared" si="359"/>
        <v>4.8043883350414607</v>
      </c>
      <c r="AA444" s="212">
        <f t="shared" si="359"/>
        <v>4.8043883350414607</v>
      </c>
      <c r="AB444" s="212">
        <f t="shared" si="359"/>
        <v>4.8043883350414607</v>
      </c>
      <c r="AC444" s="212">
        <f t="shared" si="359"/>
        <v>4.8043883350414607</v>
      </c>
      <c r="AD444" s="212">
        <f t="shared" si="359"/>
        <v>4.8043883350414607</v>
      </c>
      <c r="AE444" s="187">
        <v>0.08</v>
      </c>
      <c r="AF444" s="212"/>
      <c r="AG444" s="212">
        <v>1</v>
      </c>
      <c r="AH444" s="212">
        <v>1</v>
      </c>
      <c r="AI444" s="212">
        <v>1</v>
      </c>
      <c r="AJ444" s="212" t="s">
        <v>662</v>
      </c>
      <c r="AK444" s="212" t="s">
        <v>745</v>
      </c>
      <c r="AL444" s="212"/>
      <c r="AM444" s="212"/>
      <c r="AN444" s="212"/>
      <c r="AO444" s="212"/>
      <c r="AP444" s="212"/>
      <c r="AQ444" s="212"/>
      <c r="AR444" s="212"/>
      <c r="AS444" s="212"/>
      <c r="AT444" s="212"/>
      <c r="AU444" s="212"/>
      <c r="AV444" s="212"/>
      <c r="AW444" s="212"/>
      <c r="AX444" s="212"/>
      <c r="AY444" s="212" t="s">
        <v>662</v>
      </c>
      <c r="AZ444" s="212"/>
      <c r="BA444" s="212"/>
      <c r="BB444" s="212"/>
      <c r="BC444" s="212"/>
      <c r="BD444" s="212"/>
      <c r="BE444" s="212"/>
      <c r="BF444" s="212"/>
      <c r="BG444" s="212"/>
      <c r="BH444" s="212"/>
      <c r="BI444" s="212"/>
      <c r="BJ444" s="212"/>
      <c r="BK444" s="212"/>
      <c r="BL444" s="212"/>
      <c r="BM444" s="212"/>
      <c r="BN444" s="212">
        <v>0</v>
      </c>
      <c r="BO444" s="212"/>
      <c r="BP444" s="212"/>
      <c r="BQ444" s="212"/>
      <c r="BR444" s="212"/>
      <c r="BS444" s="212"/>
      <c r="BT444" s="212"/>
      <c r="BU444" s="212">
        <v>0</v>
      </c>
      <c r="BV444" s="212"/>
      <c r="BW444" s="212"/>
      <c r="BX444" s="212"/>
      <c r="BY444" s="212"/>
      <c r="BZ444" s="212"/>
      <c r="CA444" s="212"/>
      <c r="CB444" s="212">
        <v>0.02</v>
      </c>
      <c r="CC444" s="212">
        <v>0.02</v>
      </c>
      <c r="CD444" s="404">
        <f>0.02*2</f>
        <v>0.04</v>
      </c>
      <c r="CE444" s="404">
        <f t="shared" ref="CE444:CH444" si="360">0.02*2</f>
        <v>0.04</v>
      </c>
      <c r="CF444" s="404">
        <f t="shared" si="360"/>
        <v>0.04</v>
      </c>
      <c r="CG444" s="404">
        <f t="shared" si="360"/>
        <v>0.04</v>
      </c>
      <c r="CH444" s="404">
        <f t="shared" si="360"/>
        <v>0.04</v>
      </c>
      <c r="CI444" s="212"/>
      <c r="CJ444" s="212"/>
      <c r="CK444" s="212"/>
      <c r="CL444" s="212"/>
      <c r="CM444" s="212"/>
      <c r="CN444" s="212"/>
      <c r="CO444" s="212"/>
      <c r="CP444" s="212"/>
      <c r="CQ444" s="212"/>
      <c r="CR444" s="212"/>
      <c r="CS444" s="212"/>
      <c r="CT444" s="212"/>
      <c r="CU444" s="212"/>
      <c r="CV444" s="212"/>
      <c r="CW444" s="357"/>
      <c r="CX444" s="357"/>
      <c r="CY444" s="357"/>
      <c r="CZ444" s="357"/>
      <c r="DA444" s="357"/>
      <c r="DB444" s="357"/>
      <c r="DC444" s="357"/>
      <c r="DD444" s="357"/>
      <c r="DE444" s="357"/>
      <c r="DF444" s="357"/>
      <c r="DG444" s="357"/>
      <c r="DH444" s="357"/>
      <c r="DI444" s="357"/>
      <c r="DJ444" s="357"/>
      <c r="DK444" s="212"/>
      <c r="DL444" s="357"/>
      <c r="DM444" s="357"/>
      <c r="DN444" s="357"/>
      <c r="DO444" s="357"/>
      <c r="DP444" s="357"/>
      <c r="DQ444" s="357"/>
      <c r="DR444" s="357"/>
      <c r="DT444" s="361"/>
      <c r="DU444" s="361"/>
      <c r="DV444" s="361"/>
      <c r="DW444" s="361"/>
      <c r="DX444" s="361"/>
      <c r="DY444" s="361"/>
      <c r="DZ444" s="361"/>
      <c r="EA444" s="361"/>
      <c r="EB444" s="361"/>
      <c r="EC444" s="361"/>
      <c r="ED444" s="361"/>
      <c r="EE444" s="361"/>
      <c r="EF444" s="361"/>
      <c r="EG444" s="361"/>
      <c r="EH444" s="361"/>
      <c r="EI444" s="361"/>
      <c r="EJ444" s="361"/>
      <c r="EK444" s="361"/>
      <c r="EL444" s="361"/>
      <c r="EM444" s="361"/>
      <c r="EN444" s="361"/>
      <c r="EO444" s="361"/>
      <c r="EP444" s="361"/>
      <c r="EQ444" s="361"/>
    </row>
    <row r="445" spans="1:147" x14ac:dyDescent="0.35">
      <c r="A445" s="212" t="s">
        <v>2055</v>
      </c>
      <c r="B445" s="212" t="s">
        <v>740</v>
      </c>
      <c r="C445" s="212" t="s">
        <v>655</v>
      </c>
      <c r="D445" s="212" t="s">
        <v>741</v>
      </c>
      <c r="E445" s="212" t="s">
        <v>2056</v>
      </c>
      <c r="F445" s="212" t="s">
        <v>2017</v>
      </c>
      <c r="G445" s="357" t="s">
        <v>2057</v>
      </c>
      <c r="H445" s="357" t="s">
        <v>2058</v>
      </c>
      <c r="I445" s="397">
        <f>(7.78*((30*2400*8760)/10^9)*(138/115)/78.8)</f>
        <v>7.4725912690355334E-2</v>
      </c>
      <c r="J445" s="397">
        <f t="shared" ref="J445:O445" si="361">(7.78*((30*2400*8760)/10^9)*(138/115)/78.8)</f>
        <v>7.4725912690355334E-2</v>
      </c>
      <c r="K445" s="397">
        <f t="shared" si="361"/>
        <v>7.4725912690355334E-2</v>
      </c>
      <c r="L445" s="397">
        <f t="shared" si="361"/>
        <v>7.4725912690355334E-2</v>
      </c>
      <c r="M445" s="397">
        <f t="shared" si="361"/>
        <v>7.4725912690355334E-2</v>
      </c>
      <c r="N445" s="397">
        <f t="shared" si="361"/>
        <v>7.4725912690355334E-2</v>
      </c>
      <c r="O445" s="397">
        <f t="shared" si="361"/>
        <v>7.4725912690355334E-2</v>
      </c>
      <c r="P445" s="212"/>
      <c r="Q445" s="212">
        <f>I445*0.05</f>
        <v>3.736295634517767E-3</v>
      </c>
      <c r="R445" s="212">
        <f t="shared" ref="R445:W447" si="362">J445*0.05</f>
        <v>3.736295634517767E-3</v>
      </c>
      <c r="S445" s="212">
        <f t="shared" si="362"/>
        <v>3.736295634517767E-3</v>
      </c>
      <c r="T445" s="212">
        <f t="shared" si="362"/>
        <v>3.736295634517767E-3</v>
      </c>
      <c r="U445" s="212">
        <f t="shared" si="362"/>
        <v>3.736295634517767E-3</v>
      </c>
      <c r="V445" s="212">
        <f t="shared" si="362"/>
        <v>3.736295634517767E-3</v>
      </c>
      <c r="W445" s="212">
        <f t="shared" si="362"/>
        <v>3.736295634517767E-3</v>
      </c>
      <c r="X445" s="212">
        <v>0</v>
      </c>
      <c r="Y445" s="212">
        <v>0</v>
      </c>
      <c r="Z445" s="212">
        <v>0</v>
      </c>
      <c r="AA445" s="212">
        <v>0</v>
      </c>
      <c r="AB445" s="212">
        <v>0</v>
      </c>
      <c r="AC445" s="212">
        <v>0</v>
      </c>
      <c r="AD445" s="212">
        <v>0</v>
      </c>
      <c r="AE445" s="187">
        <v>0.08</v>
      </c>
      <c r="AF445" s="212"/>
      <c r="AG445" s="212">
        <v>30</v>
      </c>
      <c r="AH445" s="212">
        <v>30</v>
      </c>
      <c r="AI445" s="212">
        <v>1</v>
      </c>
      <c r="AJ445" s="212" t="s">
        <v>662</v>
      </c>
      <c r="AK445" s="212" t="s">
        <v>745</v>
      </c>
      <c r="AL445" s="212"/>
      <c r="AM445" s="212"/>
      <c r="AN445" s="212"/>
      <c r="AO445" s="212"/>
      <c r="AP445" s="212"/>
      <c r="AQ445" s="212"/>
      <c r="AR445" s="212"/>
      <c r="AS445" s="212"/>
      <c r="AT445" s="212"/>
      <c r="AU445" s="212"/>
      <c r="AV445" s="212"/>
      <c r="AW445" s="212"/>
      <c r="AX445" s="212"/>
      <c r="AY445" s="212" t="s">
        <v>662</v>
      </c>
      <c r="AZ445" s="212"/>
      <c r="BA445" s="212"/>
      <c r="BB445" s="212"/>
      <c r="BC445" s="212"/>
      <c r="BD445" s="212"/>
      <c r="BE445" s="212"/>
      <c r="BF445" s="212"/>
      <c r="BG445" s="212"/>
      <c r="BH445" s="212"/>
      <c r="BI445" s="212"/>
      <c r="BJ445" s="212"/>
      <c r="BK445" s="212"/>
      <c r="BL445" s="212"/>
      <c r="BM445" s="212"/>
      <c r="BN445" s="212">
        <v>31.2</v>
      </c>
      <c r="BO445" s="212"/>
      <c r="BP445" s="212"/>
      <c r="BQ445" s="212"/>
      <c r="BR445" s="212"/>
      <c r="BS445" s="212"/>
      <c r="BT445" s="212"/>
      <c r="BU445" s="212">
        <v>0</v>
      </c>
      <c r="BV445" s="212"/>
      <c r="BW445" s="212"/>
      <c r="BX445" s="212"/>
      <c r="BY445" s="212"/>
      <c r="BZ445" s="212"/>
      <c r="CA445" s="212"/>
      <c r="CB445" s="398">
        <v>35</v>
      </c>
      <c r="CC445" s="398">
        <v>35</v>
      </c>
      <c r="CD445" s="398">
        <v>35</v>
      </c>
      <c r="CE445" s="398">
        <v>35</v>
      </c>
      <c r="CF445" s="398">
        <v>35</v>
      </c>
      <c r="CG445" s="398">
        <v>35</v>
      </c>
      <c r="CH445" s="398">
        <v>35</v>
      </c>
      <c r="CI445" s="212"/>
      <c r="CJ445" s="212"/>
      <c r="CK445" s="212"/>
      <c r="CL445" s="212"/>
      <c r="CM445" s="212"/>
      <c r="CN445" s="212"/>
      <c r="CO445" s="212"/>
      <c r="CP445" s="398"/>
      <c r="CQ445" s="398"/>
      <c r="CR445" s="398"/>
      <c r="CS445" s="398"/>
      <c r="CT445" s="398"/>
      <c r="CU445" s="398"/>
      <c r="CV445" s="212"/>
      <c r="CW445" s="357"/>
      <c r="CX445" s="357"/>
      <c r="CY445" s="357"/>
      <c r="CZ445" s="357"/>
      <c r="DA445" s="357"/>
      <c r="DB445" s="357"/>
      <c r="DC445" s="357"/>
      <c r="DD445" s="357"/>
      <c r="DE445" s="357"/>
      <c r="DF445" s="357"/>
      <c r="DG445" s="357"/>
      <c r="DH445" s="357"/>
      <c r="DI445" s="357"/>
      <c r="DJ445" s="357"/>
      <c r="DK445" s="212"/>
      <c r="DL445" s="357"/>
      <c r="DM445" s="357"/>
      <c r="DN445" s="357"/>
      <c r="DO445" s="357"/>
      <c r="DP445" s="357"/>
      <c r="DQ445" s="357"/>
      <c r="DR445" s="357"/>
      <c r="DT445" s="361"/>
      <c r="DU445" s="361"/>
      <c r="DV445" s="361"/>
      <c r="DW445" s="361"/>
      <c r="DX445" s="361"/>
      <c r="DY445" s="361"/>
      <c r="DZ445" s="361"/>
      <c r="EA445" s="361"/>
      <c r="EB445" s="361"/>
      <c r="EC445" s="361"/>
      <c r="ED445" s="361"/>
      <c r="EE445" s="361"/>
      <c r="EF445" s="361"/>
      <c r="EG445" s="361"/>
      <c r="EH445" s="361"/>
      <c r="EI445" s="361"/>
      <c r="EJ445" s="361"/>
      <c r="EK445" s="361"/>
      <c r="EL445" s="361"/>
      <c r="EM445" s="361"/>
      <c r="EN445" s="361"/>
      <c r="EO445" s="361"/>
      <c r="EP445" s="361"/>
      <c r="EQ445" s="361"/>
    </row>
    <row r="446" spans="1:147" x14ac:dyDescent="0.35">
      <c r="A446" s="212" t="s">
        <v>2059</v>
      </c>
      <c r="B446" s="212" t="s">
        <v>740</v>
      </c>
      <c r="C446" s="212" t="s">
        <v>655</v>
      </c>
      <c r="D446" s="212" t="s">
        <v>741</v>
      </c>
      <c r="E446" s="212" t="s">
        <v>2056</v>
      </c>
      <c r="F446" s="212" t="s">
        <v>2017</v>
      </c>
      <c r="G446" s="357" t="s">
        <v>2060</v>
      </c>
      <c r="H446" s="357" t="s">
        <v>2058</v>
      </c>
      <c r="I446" s="212">
        <f>I445*2</f>
        <v>0.14945182538071067</v>
      </c>
      <c r="J446" s="212">
        <f t="shared" ref="J446:O446" si="363">J445*2</f>
        <v>0.14945182538071067</v>
      </c>
      <c r="K446" s="212">
        <f t="shared" si="363"/>
        <v>0.14945182538071067</v>
      </c>
      <c r="L446" s="212">
        <f t="shared" si="363"/>
        <v>0.14945182538071067</v>
      </c>
      <c r="M446" s="212">
        <f t="shared" si="363"/>
        <v>0.14945182538071067</v>
      </c>
      <c r="N446" s="212">
        <f t="shared" si="363"/>
        <v>0.14945182538071067</v>
      </c>
      <c r="O446" s="212">
        <f t="shared" si="363"/>
        <v>0.14945182538071067</v>
      </c>
      <c r="P446" s="212"/>
      <c r="Q446" s="212">
        <f>I446*0.05</f>
        <v>7.4725912690355341E-3</v>
      </c>
      <c r="R446" s="212">
        <f t="shared" si="362"/>
        <v>7.4725912690355341E-3</v>
      </c>
      <c r="S446" s="212">
        <f t="shared" si="362"/>
        <v>7.4725912690355341E-3</v>
      </c>
      <c r="T446" s="212">
        <f t="shared" si="362"/>
        <v>7.4725912690355341E-3</v>
      </c>
      <c r="U446" s="212">
        <f t="shared" si="362"/>
        <v>7.4725912690355341E-3</v>
      </c>
      <c r="V446" s="212">
        <f t="shared" si="362"/>
        <v>7.4725912690355341E-3</v>
      </c>
      <c r="W446" s="212">
        <f t="shared" si="362"/>
        <v>7.4725912690355341E-3</v>
      </c>
      <c r="X446" s="212">
        <v>0</v>
      </c>
      <c r="Y446" s="212">
        <v>0</v>
      </c>
      <c r="Z446" s="212">
        <v>0</v>
      </c>
      <c r="AA446" s="212">
        <v>0</v>
      </c>
      <c r="AB446" s="212">
        <v>0</v>
      </c>
      <c r="AC446" s="212">
        <v>0</v>
      </c>
      <c r="AD446" s="212">
        <v>0</v>
      </c>
      <c r="AE446" s="187">
        <v>0.08</v>
      </c>
      <c r="AF446" s="212"/>
      <c r="AG446" s="212">
        <v>1</v>
      </c>
      <c r="AH446" s="212">
        <v>1</v>
      </c>
      <c r="AI446" s="212">
        <v>1</v>
      </c>
      <c r="AJ446" s="212" t="s">
        <v>662</v>
      </c>
      <c r="AK446" s="212" t="s">
        <v>745</v>
      </c>
      <c r="AL446" s="212"/>
      <c r="AM446" s="212"/>
      <c r="AN446" s="212"/>
      <c r="AO446" s="212"/>
      <c r="AP446" s="212"/>
      <c r="AQ446" s="212"/>
      <c r="AR446" s="212"/>
      <c r="AS446" s="212"/>
      <c r="AT446" s="212"/>
      <c r="AU446" s="212"/>
      <c r="AV446" s="212"/>
      <c r="AW446" s="212"/>
      <c r="AX446" s="212"/>
      <c r="AY446" s="212" t="s">
        <v>662</v>
      </c>
      <c r="AZ446" s="212"/>
      <c r="BA446" s="212"/>
      <c r="BB446" s="212"/>
      <c r="BC446" s="212"/>
      <c r="BD446" s="212"/>
      <c r="BE446" s="212"/>
      <c r="BF446" s="212"/>
      <c r="BG446" s="212"/>
      <c r="BH446" s="212"/>
      <c r="BI446" s="212"/>
      <c r="BJ446" s="212"/>
      <c r="BK446" s="212"/>
      <c r="BL446" s="212"/>
      <c r="BM446" s="212"/>
      <c r="BN446" s="212"/>
      <c r="BO446" s="212"/>
      <c r="BP446" s="212"/>
      <c r="BQ446" s="212"/>
      <c r="BR446" s="212"/>
      <c r="BS446" s="212"/>
      <c r="BT446" s="212"/>
      <c r="BU446" s="212">
        <v>0</v>
      </c>
      <c r="BV446" s="212"/>
      <c r="BW446" s="212"/>
      <c r="BX446" s="212"/>
      <c r="BY446" s="212"/>
      <c r="BZ446" s="212"/>
      <c r="CA446" s="212"/>
      <c r="CB446" s="399">
        <v>0</v>
      </c>
      <c r="CC446" s="399">
        <f>(350*10^3*2.4)/10^6*0.1</f>
        <v>8.4000000000000005E-2</v>
      </c>
      <c r="CD446" s="399">
        <f>(350*10^3*2.4*2)/10^6*0.1</f>
        <v>0.16800000000000001</v>
      </c>
      <c r="CE446" s="399">
        <f>CD446*1.25</f>
        <v>0.21000000000000002</v>
      </c>
      <c r="CF446" s="399">
        <f>CD446*1.5</f>
        <v>0.252</v>
      </c>
      <c r="CG446" s="399">
        <f>CD446*1.75</f>
        <v>0.29400000000000004</v>
      </c>
      <c r="CH446" s="399">
        <f>(350*10^3*2.4*4)/10^6*0.1</f>
        <v>0.33600000000000002</v>
      </c>
      <c r="CI446" s="212"/>
      <c r="CJ446" s="212"/>
      <c r="CK446" s="212"/>
      <c r="CL446" s="212"/>
      <c r="CM446" s="212"/>
      <c r="CN446" s="212"/>
      <c r="CO446" s="212"/>
      <c r="CP446" s="398"/>
      <c r="CQ446" s="398"/>
      <c r="CR446" s="398"/>
      <c r="CS446" s="398"/>
      <c r="CT446" s="398"/>
      <c r="CU446" s="398"/>
      <c r="CV446" s="212"/>
      <c r="CW446" s="357"/>
      <c r="CX446" s="357"/>
      <c r="CY446" s="357"/>
      <c r="CZ446" s="357"/>
      <c r="DA446" s="357"/>
      <c r="DB446" s="357"/>
      <c r="DC446" s="357"/>
      <c r="DD446" s="357"/>
      <c r="DE446" s="357"/>
      <c r="DF446" s="357"/>
      <c r="DG446" s="357"/>
      <c r="DH446" s="357"/>
      <c r="DI446" s="357"/>
      <c r="DJ446" s="357"/>
      <c r="DK446" s="212"/>
      <c r="DL446" s="357"/>
      <c r="DM446" s="357"/>
      <c r="DN446" s="357"/>
      <c r="DO446" s="357"/>
      <c r="DP446" s="357"/>
      <c r="DQ446" s="357"/>
      <c r="DR446" s="357"/>
      <c r="DT446" s="361"/>
      <c r="DU446" s="361"/>
      <c r="DV446" s="361"/>
      <c r="DW446" s="361"/>
      <c r="DX446" s="361"/>
      <c r="DY446" s="361"/>
      <c r="DZ446" s="361"/>
      <c r="EA446" s="361"/>
      <c r="EB446" s="361"/>
      <c r="EC446" s="361"/>
      <c r="ED446" s="361"/>
      <c r="EE446" s="361"/>
      <c r="EF446" s="361"/>
      <c r="EG446" s="361"/>
      <c r="EH446" s="361"/>
      <c r="EI446" s="361"/>
      <c r="EJ446" s="361"/>
      <c r="EK446" s="361"/>
      <c r="EL446" s="361"/>
      <c r="EM446" s="361"/>
      <c r="EN446" s="361"/>
      <c r="EO446" s="361"/>
      <c r="EP446" s="361"/>
      <c r="EQ446" s="361"/>
    </row>
    <row r="447" spans="1:147" x14ac:dyDescent="0.35">
      <c r="A447" s="212" t="s">
        <v>2061</v>
      </c>
      <c r="B447" s="212" t="s">
        <v>740</v>
      </c>
      <c r="C447" s="212" t="s">
        <v>655</v>
      </c>
      <c r="D447" s="212" t="s">
        <v>741</v>
      </c>
      <c r="E447" s="212" t="s">
        <v>2056</v>
      </c>
      <c r="F447" s="212" t="s">
        <v>2017</v>
      </c>
      <c r="G447" s="357" t="s">
        <v>2062</v>
      </c>
      <c r="H447" s="357" t="s">
        <v>2058</v>
      </c>
      <c r="I447" s="212">
        <f>2*I445</f>
        <v>0.14945182538071067</v>
      </c>
      <c r="J447" s="212">
        <f t="shared" ref="J447:O447" si="364">2*J445</f>
        <v>0.14945182538071067</v>
      </c>
      <c r="K447" s="212">
        <f t="shared" si="364"/>
        <v>0.14945182538071067</v>
      </c>
      <c r="L447" s="212">
        <f t="shared" si="364"/>
        <v>0.14945182538071067</v>
      </c>
      <c r="M447" s="212">
        <f t="shared" si="364"/>
        <v>0.14945182538071067</v>
      </c>
      <c r="N447" s="212">
        <f t="shared" si="364"/>
        <v>0.14945182538071067</v>
      </c>
      <c r="O447" s="212">
        <f t="shared" si="364"/>
        <v>0.14945182538071067</v>
      </c>
      <c r="P447" s="212"/>
      <c r="Q447" s="212">
        <f>I447*0.05</f>
        <v>7.4725912690355341E-3</v>
      </c>
      <c r="R447" s="212">
        <f t="shared" si="362"/>
        <v>7.4725912690355341E-3</v>
      </c>
      <c r="S447" s="212">
        <f t="shared" si="362"/>
        <v>7.4725912690355341E-3</v>
      </c>
      <c r="T447" s="212">
        <f t="shared" si="362"/>
        <v>7.4725912690355341E-3</v>
      </c>
      <c r="U447" s="212">
        <f t="shared" si="362"/>
        <v>7.4725912690355341E-3</v>
      </c>
      <c r="V447" s="212">
        <f t="shared" si="362"/>
        <v>7.4725912690355341E-3</v>
      </c>
      <c r="W447" s="212">
        <f t="shared" si="362"/>
        <v>7.4725912690355341E-3</v>
      </c>
      <c r="X447" s="212">
        <v>0</v>
      </c>
      <c r="Y447" s="212">
        <v>0</v>
      </c>
      <c r="Z447" s="212">
        <v>0</v>
      </c>
      <c r="AA447" s="212">
        <v>0</v>
      </c>
      <c r="AB447" s="212">
        <v>0</v>
      </c>
      <c r="AC447" s="212">
        <v>0</v>
      </c>
      <c r="AD447" s="212">
        <v>0</v>
      </c>
      <c r="AE447" s="187">
        <v>0.08</v>
      </c>
      <c r="AF447" s="212"/>
      <c r="AG447" s="212">
        <v>1</v>
      </c>
      <c r="AH447" s="212">
        <v>1</v>
      </c>
      <c r="AI447" s="212">
        <v>1</v>
      </c>
      <c r="AJ447" s="212" t="s">
        <v>662</v>
      </c>
      <c r="AK447" s="212" t="s">
        <v>745</v>
      </c>
      <c r="AL447" s="212"/>
      <c r="AM447" s="212"/>
      <c r="AN447" s="212"/>
      <c r="AO447" s="212"/>
      <c r="AP447" s="212"/>
      <c r="AQ447" s="212"/>
      <c r="AR447" s="212"/>
      <c r="AS447" s="212"/>
      <c r="AT447" s="212"/>
      <c r="AU447" s="212"/>
      <c r="AV447" s="212"/>
      <c r="AW447" s="212"/>
      <c r="AX447" s="212"/>
      <c r="AY447" s="212" t="s">
        <v>662</v>
      </c>
      <c r="AZ447" s="212"/>
      <c r="BA447" s="212"/>
      <c r="BB447" s="212"/>
      <c r="BC447" s="212"/>
      <c r="BD447" s="212"/>
      <c r="BE447" s="212"/>
      <c r="BF447" s="212"/>
      <c r="BG447" s="212"/>
      <c r="BH447" s="212"/>
      <c r="BI447" s="212"/>
      <c r="BJ447" s="212"/>
      <c r="BK447" s="212"/>
      <c r="BL447" s="212"/>
      <c r="BM447" s="212"/>
      <c r="BN447" s="212"/>
      <c r="BO447" s="212"/>
      <c r="BP447" s="212"/>
      <c r="BQ447" s="212"/>
      <c r="BR447" s="212"/>
      <c r="BS447" s="212"/>
      <c r="BT447" s="212"/>
      <c r="BU447" s="212">
        <v>0</v>
      </c>
      <c r="BV447" s="212"/>
      <c r="BW447" s="212"/>
      <c r="BX447" s="212"/>
      <c r="BY447" s="212"/>
      <c r="BZ447" s="212"/>
      <c r="CA447" s="212"/>
      <c r="CB447" s="399">
        <v>0</v>
      </c>
      <c r="CC447" s="399">
        <f>(75*10^3*6)/10^6*0.1</f>
        <v>4.5000000000000005E-2</v>
      </c>
      <c r="CD447" s="399">
        <f t="shared" ref="CD447:CH447" si="365">(75*10^3*6)/10^6*0.1</f>
        <v>4.5000000000000005E-2</v>
      </c>
      <c r="CE447" s="399">
        <f t="shared" si="365"/>
        <v>4.5000000000000005E-2</v>
      </c>
      <c r="CF447" s="399">
        <f t="shared" si="365"/>
        <v>4.5000000000000005E-2</v>
      </c>
      <c r="CG447" s="399">
        <f t="shared" si="365"/>
        <v>4.5000000000000005E-2</v>
      </c>
      <c r="CH447" s="399">
        <f t="shared" si="365"/>
        <v>4.5000000000000005E-2</v>
      </c>
      <c r="CI447" s="212"/>
      <c r="CJ447" s="212"/>
      <c r="CK447" s="212"/>
      <c r="CL447" s="212"/>
      <c r="CM447" s="212"/>
      <c r="CN447" s="212"/>
      <c r="CO447" s="212"/>
      <c r="CP447" s="398"/>
      <c r="CQ447" s="398"/>
      <c r="CR447" s="398"/>
      <c r="CS447" s="398"/>
      <c r="CT447" s="398"/>
      <c r="CU447" s="398"/>
      <c r="CV447" s="212"/>
      <c r="CW447" s="357"/>
      <c r="CX447" s="357"/>
      <c r="CY447" s="357"/>
      <c r="CZ447" s="357"/>
      <c r="DA447" s="357"/>
      <c r="DB447" s="357"/>
      <c r="DC447" s="357"/>
      <c r="DD447" s="357"/>
      <c r="DE447" s="357"/>
      <c r="DF447" s="357"/>
      <c r="DG447" s="357"/>
      <c r="DH447" s="357"/>
      <c r="DI447" s="357"/>
      <c r="DJ447" s="357"/>
      <c r="DK447" s="212"/>
      <c r="DL447" s="357"/>
      <c r="DM447" s="357"/>
      <c r="DN447" s="357"/>
      <c r="DO447" s="357"/>
      <c r="DP447" s="357"/>
      <c r="DQ447" s="357"/>
      <c r="DR447" s="357"/>
      <c r="DT447" s="361"/>
      <c r="DU447" s="361"/>
      <c r="DV447" s="361"/>
      <c r="DW447" s="361"/>
      <c r="DX447" s="361"/>
      <c r="DY447" s="361"/>
      <c r="DZ447" s="361"/>
      <c r="EA447" s="361"/>
      <c r="EB447" s="361"/>
      <c r="EC447" s="361"/>
      <c r="ED447" s="361"/>
      <c r="EE447" s="361"/>
      <c r="EF447" s="361"/>
      <c r="EG447" s="361"/>
      <c r="EH447" s="361"/>
      <c r="EI447" s="361"/>
      <c r="EJ447" s="361"/>
      <c r="EK447" s="361"/>
      <c r="EL447" s="361"/>
      <c r="EM447" s="361"/>
      <c r="EN447" s="361"/>
      <c r="EO447" s="361"/>
      <c r="EP447" s="361"/>
      <c r="EQ447" s="361"/>
    </row>
    <row r="448" spans="1:147" x14ac:dyDescent="0.35">
      <c r="A448" s="244" t="s">
        <v>2063</v>
      </c>
      <c r="B448" s="244"/>
      <c r="C448" s="6" t="s">
        <v>817</v>
      </c>
      <c r="D448" s="244" t="s">
        <v>419</v>
      </c>
      <c r="E448" s="244" t="s">
        <v>1697</v>
      </c>
      <c r="F448" s="212" t="s">
        <v>2024</v>
      </c>
      <c r="G448" s="212" t="s">
        <v>2064</v>
      </c>
      <c r="H448" s="357" t="s">
        <v>2065</v>
      </c>
      <c r="I448" s="212">
        <v>0</v>
      </c>
      <c r="J448" s="212">
        <v>0</v>
      </c>
      <c r="K448" s="212">
        <v>0</v>
      </c>
      <c r="L448" s="212">
        <v>0</v>
      </c>
      <c r="M448" s="212">
        <v>0</v>
      </c>
      <c r="N448" s="212">
        <v>0</v>
      </c>
      <c r="O448" s="212">
        <v>0</v>
      </c>
      <c r="P448" s="212"/>
      <c r="Q448" s="212">
        <v>0</v>
      </c>
      <c r="R448" s="212">
        <v>0</v>
      </c>
      <c r="S448" s="212">
        <v>0</v>
      </c>
      <c r="T448" s="212">
        <v>0</v>
      </c>
      <c r="U448" s="212">
        <v>0</v>
      </c>
      <c r="V448" s="212">
        <v>0</v>
      </c>
      <c r="W448" s="212">
        <v>0</v>
      </c>
      <c r="X448" s="212">
        <f>[1]Commodity_prices_MEUR2019!C$44</f>
        <v>16.297184400363882</v>
      </c>
      <c r="Y448" s="212">
        <f>[1]Commodity_prices_MEUR2019!D$44</f>
        <v>16.297184400363882</v>
      </c>
      <c r="Z448" s="212">
        <f>[1]Commodity_prices_MEUR2019!E$44</f>
        <v>16.297184400363882</v>
      </c>
      <c r="AA448" s="212">
        <f>[1]Commodity_prices_MEUR2019!F$44</f>
        <v>16.297184400363882</v>
      </c>
      <c r="AB448" s="212">
        <f>[1]Commodity_prices_MEUR2019!G$44</f>
        <v>16.297184400363882</v>
      </c>
      <c r="AC448" s="212">
        <f>[1]Commodity_prices_MEUR2019!H$44</f>
        <v>16.297184400363882</v>
      </c>
      <c r="AD448" s="212">
        <f>[1]Commodity_prices_MEUR2019!I$44</f>
        <v>16.297184400363882</v>
      </c>
      <c r="AE448" s="187">
        <v>0.08</v>
      </c>
      <c r="AF448" s="212"/>
      <c r="AG448" s="212">
        <v>1</v>
      </c>
      <c r="AH448" s="212">
        <v>1</v>
      </c>
      <c r="AI448" s="212">
        <v>1</v>
      </c>
      <c r="AJ448" s="212" t="s">
        <v>662</v>
      </c>
      <c r="AK448" s="212" t="s">
        <v>745</v>
      </c>
      <c r="AL448" s="212"/>
      <c r="AM448" s="212"/>
      <c r="AN448" s="212"/>
      <c r="AO448" s="212"/>
      <c r="AP448" s="212"/>
      <c r="AQ448" s="212"/>
      <c r="AR448" s="212"/>
      <c r="AS448" s="212"/>
      <c r="AT448" s="212"/>
      <c r="AU448" s="212"/>
      <c r="AV448" s="212"/>
      <c r="AW448" s="212"/>
      <c r="AX448" s="212"/>
      <c r="AY448" s="212" t="s">
        <v>662</v>
      </c>
      <c r="AZ448" s="212"/>
      <c r="BA448" s="212"/>
      <c r="BB448" s="212"/>
      <c r="BC448" s="212"/>
      <c r="BD448" s="212"/>
      <c r="BE448" s="212"/>
      <c r="BF448" s="212"/>
      <c r="BG448" s="212"/>
      <c r="BH448" s="212"/>
      <c r="BI448" s="212"/>
      <c r="BJ448" s="212"/>
      <c r="BK448" s="212"/>
      <c r="BL448" s="212"/>
      <c r="BM448" s="212"/>
      <c r="BN448" s="212">
        <v>10</v>
      </c>
      <c r="BO448" s="212"/>
      <c r="BP448" s="212"/>
      <c r="BQ448" s="212"/>
      <c r="BR448" s="212"/>
      <c r="BS448" s="212"/>
      <c r="BT448" s="212"/>
      <c r="BU448" s="212">
        <v>0</v>
      </c>
      <c r="BV448" s="212"/>
      <c r="BW448" s="212"/>
      <c r="BX448" s="212"/>
      <c r="BY448" s="212"/>
      <c r="BZ448" s="212"/>
      <c r="CA448" s="212"/>
      <c r="CB448" s="398">
        <v>35</v>
      </c>
      <c r="CC448" s="398">
        <v>35</v>
      </c>
      <c r="CD448" s="398">
        <v>35</v>
      </c>
      <c r="CE448" s="398">
        <v>35</v>
      </c>
      <c r="CF448" s="398">
        <v>35</v>
      </c>
      <c r="CG448" s="398">
        <v>35</v>
      </c>
      <c r="CH448" s="398">
        <v>35</v>
      </c>
      <c r="CI448" s="212"/>
      <c r="CJ448" s="212"/>
      <c r="CK448" s="212"/>
      <c r="CL448" s="212"/>
      <c r="CM448" s="212"/>
      <c r="CN448" s="212"/>
      <c r="CO448" s="212"/>
      <c r="CP448" s="398"/>
      <c r="CQ448" s="398"/>
      <c r="CR448" s="398"/>
      <c r="CS448" s="398"/>
      <c r="CT448" s="398"/>
      <c r="CU448" s="398"/>
      <c r="CV448" s="212"/>
      <c r="CW448" s="357"/>
      <c r="CX448" s="357"/>
      <c r="CY448" s="357"/>
      <c r="CZ448" s="357"/>
      <c r="DA448" s="357"/>
      <c r="DB448" s="357"/>
      <c r="DC448" s="357"/>
      <c r="DD448" s="357"/>
      <c r="DE448" s="357"/>
      <c r="DF448" s="357"/>
      <c r="DG448" s="357"/>
      <c r="DH448" s="357"/>
      <c r="DI448" s="357"/>
      <c r="DJ448" s="357"/>
      <c r="DK448" s="212"/>
      <c r="DL448" s="357"/>
      <c r="DM448" s="357"/>
      <c r="DN448" s="357"/>
      <c r="DO448" s="357"/>
      <c r="DP448" s="357"/>
      <c r="DQ448" s="357"/>
      <c r="DR448" s="357"/>
      <c r="DT448" s="361"/>
      <c r="DU448" s="361"/>
      <c r="DV448" s="361"/>
      <c r="DW448" s="361"/>
      <c r="DX448" s="361"/>
      <c r="DY448" s="361"/>
      <c r="DZ448" s="361"/>
      <c r="EA448" s="361"/>
      <c r="EB448" s="361"/>
      <c r="EC448" s="361"/>
      <c r="ED448" s="361"/>
      <c r="EE448" s="361"/>
      <c r="EF448" s="361"/>
      <c r="EG448" s="361"/>
      <c r="EH448" s="361"/>
      <c r="EI448" s="361"/>
      <c r="EJ448" s="361"/>
      <c r="EK448" s="361"/>
      <c r="EL448" s="361"/>
      <c r="EM448" s="361"/>
      <c r="EN448" s="361"/>
      <c r="EO448" s="361"/>
      <c r="EP448" s="361"/>
      <c r="EQ448" s="361"/>
    </row>
    <row r="449" spans="1:147" x14ac:dyDescent="0.35">
      <c r="A449" s="244" t="s">
        <v>2066</v>
      </c>
      <c r="B449" s="244"/>
      <c r="C449" s="5" t="s">
        <v>817</v>
      </c>
      <c r="D449" s="244" t="s">
        <v>419</v>
      </c>
      <c r="E449" s="244" t="s">
        <v>1697</v>
      </c>
      <c r="F449" s="212" t="s">
        <v>2026</v>
      </c>
      <c r="G449" s="212" t="s">
        <v>2067</v>
      </c>
      <c r="H449" s="357" t="s">
        <v>2068</v>
      </c>
      <c r="I449" s="212">
        <v>0</v>
      </c>
      <c r="J449" s="212">
        <v>0</v>
      </c>
      <c r="K449" s="212">
        <v>0</v>
      </c>
      <c r="L449" s="212">
        <v>0</v>
      </c>
      <c r="M449" s="212">
        <v>0</v>
      </c>
      <c r="N449" s="212">
        <v>0</v>
      </c>
      <c r="O449" s="212">
        <v>0</v>
      </c>
      <c r="P449" s="212"/>
      <c r="Q449" s="212">
        <v>0</v>
      </c>
      <c r="R449" s="212">
        <v>0</v>
      </c>
      <c r="S449" s="212">
        <v>0</v>
      </c>
      <c r="T449" s="212">
        <v>0</v>
      </c>
      <c r="U449" s="212">
        <v>0</v>
      </c>
      <c r="V449" s="212">
        <v>0</v>
      </c>
      <c r="W449" s="212">
        <v>0</v>
      </c>
      <c r="X449" s="212">
        <f>[1]Commodity_prices_MEUR2019!C$45</f>
        <v>9.3342401937948374</v>
      </c>
      <c r="Y449" s="212">
        <f>[1]Commodity_prices_MEUR2019!D$45</f>
        <v>9.3342401937948374</v>
      </c>
      <c r="Z449" s="212">
        <f>[1]Commodity_prices_MEUR2019!E$45</f>
        <v>9.3342401937948374</v>
      </c>
      <c r="AA449" s="212">
        <f>[1]Commodity_prices_MEUR2019!F$45</f>
        <v>9.3342401937948374</v>
      </c>
      <c r="AB449" s="212">
        <f>[1]Commodity_prices_MEUR2019!G$45</f>
        <v>9.3342401937948374</v>
      </c>
      <c r="AC449" s="212">
        <f>[1]Commodity_prices_MEUR2019!H$45</f>
        <v>9.3342401937948374</v>
      </c>
      <c r="AD449" s="212">
        <f>[1]Commodity_prices_MEUR2019!I$45</f>
        <v>9.3342401937948374</v>
      </c>
      <c r="AE449" s="187">
        <v>0.08</v>
      </c>
      <c r="AF449" s="212"/>
      <c r="AG449" s="212">
        <v>1</v>
      </c>
      <c r="AH449" s="212">
        <v>1</v>
      </c>
      <c r="AI449" s="212">
        <v>1</v>
      </c>
      <c r="AJ449" s="212" t="s">
        <v>662</v>
      </c>
      <c r="AK449" s="212" t="s">
        <v>745</v>
      </c>
      <c r="AL449" s="212"/>
      <c r="AM449" s="212"/>
      <c r="AN449" s="212"/>
      <c r="AO449" s="212"/>
      <c r="AP449" s="212"/>
      <c r="AQ449" s="212"/>
      <c r="AR449" s="212"/>
      <c r="AS449" s="212"/>
      <c r="AT449" s="212"/>
      <c r="AU449" s="212"/>
      <c r="AV449" s="212"/>
      <c r="AW449" s="212"/>
      <c r="AX449" s="212"/>
      <c r="AY449" s="212" t="s">
        <v>662</v>
      </c>
      <c r="AZ449" s="212"/>
      <c r="BA449" s="212"/>
      <c r="BB449" s="212"/>
      <c r="BC449" s="212"/>
      <c r="BD449" s="212"/>
      <c r="BE449" s="212"/>
      <c r="BF449" s="212"/>
      <c r="BG449" s="212"/>
      <c r="BH449" s="212"/>
      <c r="BI449" s="212"/>
      <c r="BJ449" s="212"/>
      <c r="BK449" s="212"/>
      <c r="BL449" s="212"/>
      <c r="BM449" s="212"/>
      <c r="BN449" s="212">
        <f>15*0.992</f>
        <v>14.879999999999999</v>
      </c>
      <c r="BO449" s="212"/>
      <c r="BP449" s="212"/>
      <c r="BQ449" s="212"/>
      <c r="BR449" s="212"/>
      <c r="BS449" s="212"/>
      <c r="BT449" s="212"/>
      <c r="BU449" s="212">
        <v>0</v>
      </c>
      <c r="BV449" s="212"/>
      <c r="BW449" s="212"/>
      <c r="BX449" s="212"/>
      <c r="BY449" s="212"/>
      <c r="BZ449" s="212"/>
      <c r="CA449" s="212"/>
      <c r="CB449" s="398">
        <v>35</v>
      </c>
      <c r="CC449" s="398">
        <v>35</v>
      </c>
      <c r="CD449" s="398">
        <v>35</v>
      </c>
      <c r="CE449" s="398">
        <v>35</v>
      </c>
      <c r="CF449" s="398">
        <v>35</v>
      </c>
      <c r="CG449" s="398">
        <v>35</v>
      </c>
      <c r="CH449" s="398">
        <v>35</v>
      </c>
      <c r="CI449" s="212"/>
      <c r="CJ449" s="212"/>
      <c r="CK449" s="212"/>
      <c r="CL449" s="212"/>
      <c r="CM449" s="212"/>
      <c r="CN449" s="212"/>
      <c r="CO449" s="212"/>
      <c r="CP449" s="398"/>
      <c r="CQ449" s="398"/>
      <c r="CR449" s="398"/>
      <c r="CS449" s="398"/>
      <c r="CT449" s="398"/>
      <c r="CU449" s="398"/>
      <c r="CV449" s="212"/>
      <c r="CW449" s="357"/>
      <c r="CX449" s="357"/>
      <c r="CY449" s="357"/>
      <c r="CZ449" s="357"/>
      <c r="DA449" s="357"/>
      <c r="DB449" s="357"/>
      <c r="DC449" s="357"/>
      <c r="DD449" s="357"/>
      <c r="DE449" s="357"/>
      <c r="DF449" s="357"/>
      <c r="DG449" s="357"/>
      <c r="DH449" s="357"/>
      <c r="DI449" s="357"/>
      <c r="DJ449" s="357"/>
      <c r="DK449" s="212"/>
      <c r="DL449" s="357"/>
      <c r="DM449" s="357"/>
      <c r="DN449" s="357"/>
      <c r="DO449" s="357"/>
      <c r="DP449" s="357"/>
      <c r="DQ449" s="357"/>
      <c r="DR449" s="357"/>
      <c r="DT449" s="361"/>
      <c r="DU449" s="361"/>
      <c r="DV449" s="361"/>
      <c r="DW449" s="361"/>
      <c r="DX449" s="361"/>
      <c r="DY449" s="361"/>
      <c r="DZ449" s="361"/>
      <c r="EA449" s="361"/>
      <c r="EB449" s="361"/>
      <c r="EC449" s="361"/>
      <c r="ED449" s="361"/>
      <c r="EE449" s="361"/>
      <c r="EF449" s="361"/>
      <c r="EG449" s="361"/>
      <c r="EH449" s="361"/>
      <c r="EI449" s="361"/>
      <c r="EJ449" s="361"/>
      <c r="EK449" s="361"/>
      <c r="EL449" s="361"/>
      <c r="EM449" s="361"/>
      <c r="EN449" s="361"/>
      <c r="EO449" s="361"/>
      <c r="EP449" s="361"/>
      <c r="EQ449" s="361"/>
    </row>
    <row r="450" spans="1:147" x14ac:dyDescent="0.35">
      <c r="A450" s="212" t="s">
        <v>2069</v>
      </c>
      <c r="B450" s="212"/>
      <c r="C450" s="6" t="s">
        <v>817</v>
      </c>
      <c r="D450" s="212" t="s">
        <v>419</v>
      </c>
      <c r="E450" s="212" t="s">
        <v>1697</v>
      </c>
      <c r="F450" s="212" t="s">
        <v>2028</v>
      </c>
      <c r="G450" s="212" t="s">
        <v>2070</v>
      </c>
      <c r="H450" s="357" t="s">
        <v>2071</v>
      </c>
      <c r="I450" s="212">
        <v>0</v>
      </c>
      <c r="J450" s="212">
        <v>0</v>
      </c>
      <c r="K450" s="212">
        <v>0</v>
      </c>
      <c r="L450" s="212">
        <v>0</v>
      </c>
      <c r="M450" s="212">
        <v>0</v>
      </c>
      <c r="N450" s="212">
        <v>0</v>
      </c>
      <c r="O450" s="212">
        <v>0</v>
      </c>
      <c r="P450" s="212"/>
      <c r="Q450" s="212">
        <v>0</v>
      </c>
      <c r="R450" s="212">
        <v>0</v>
      </c>
      <c r="S450" s="212">
        <v>0</v>
      </c>
      <c r="T450" s="212">
        <v>0</v>
      </c>
      <c r="U450" s="212">
        <v>0</v>
      </c>
      <c r="V450" s="212">
        <v>0</v>
      </c>
      <c r="W450" s="212">
        <v>0</v>
      </c>
      <c r="X450" s="212">
        <f>[1]Commodity_prices_MEUR2019!C$46</f>
        <v>77.053237678188765</v>
      </c>
      <c r="Y450" s="212">
        <f>[1]Commodity_prices_MEUR2019!D$46</f>
        <v>77.053237678188765</v>
      </c>
      <c r="Z450" s="212">
        <f>[1]Commodity_prices_MEUR2019!E$46</f>
        <v>77.053237678188765</v>
      </c>
      <c r="AA450" s="212">
        <f>[1]Commodity_prices_MEUR2019!F$46</f>
        <v>77.053237678188765</v>
      </c>
      <c r="AB450" s="212">
        <f>[1]Commodity_prices_MEUR2019!G$46</f>
        <v>77.053237678188765</v>
      </c>
      <c r="AC450" s="212">
        <f>[1]Commodity_prices_MEUR2019!H$46</f>
        <v>77.053237678188765</v>
      </c>
      <c r="AD450" s="212">
        <f>[1]Commodity_prices_MEUR2019!I$46</f>
        <v>77.053237678188765</v>
      </c>
      <c r="AE450" s="187">
        <v>0.08</v>
      </c>
      <c r="AF450" s="212"/>
      <c r="AG450" s="212">
        <v>1</v>
      </c>
      <c r="AH450" s="212">
        <v>1</v>
      </c>
      <c r="AI450" s="212">
        <v>1</v>
      </c>
      <c r="AJ450" s="212" t="s">
        <v>662</v>
      </c>
      <c r="AK450" s="212" t="s">
        <v>745</v>
      </c>
      <c r="AL450" s="212"/>
      <c r="AM450" s="212"/>
      <c r="AN450" s="212"/>
      <c r="AO450" s="212"/>
      <c r="AP450" s="212"/>
      <c r="AQ450" s="212"/>
      <c r="AR450" s="212"/>
      <c r="AS450" s="212"/>
      <c r="AT450" s="212"/>
      <c r="AU450" s="212"/>
      <c r="AV450" s="212"/>
      <c r="AW450" s="212"/>
      <c r="AX450" s="212"/>
      <c r="AY450" s="212" t="s">
        <v>662</v>
      </c>
      <c r="AZ450" s="212"/>
      <c r="BA450" s="212"/>
      <c r="BB450" s="212"/>
      <c r="BC450" s="212"/>
      <c r="BD450" s="212"/>
      <c r="BE450" s="212"/>
      <c r="BF450" s="212"/>
      <c r="BG450" s="212"/>
      <c r="BH450" s="212"/>
      <c r="BI450" s="212"/>
      <c r="BJ450" s="212"/>
      <c r="BK450" s="212"/>
      <c r="BL450" s="212"/>
      <c r="BM450" s="212"/>
      <c r="BN450" s="212">
        <v>4.5</v>
      </c>
      <c r="BO450" s="212"/>
      <c r="BP450" s="212"/>
      <c r="BQ450" s="212"/>
      <c r="BR450" s="212"/>
      <c r="BS450" s="212"/>
      <c r="BT450" s="212"/>
      <c r="BU450" s="212">
        <v>0</v>
      </c>
      <c r="BV450" s="212"/>
      <c r="BW450" s="212"/>
      <c r="BX450" s="212"/>
      <c r="BY450" s="212"/>
      <c r="BZ450" s="212"/>
      <c r="CA450" s="212"/>
      <c r="CB450" s="398">
        <v>35</v>
      </c>
      <c r="CC450" s="398">
        <v>35</v>
      </c>
      <c r="CD450" s="398">
        <v>35</v>
      </c>
      <c r="CE450" s="398">
        <v>35</v>
      </c>
      <c r="CF450" s="398">
        <v>35</v>
      </c>
      <c r="CG450" s="398">
        <v>35</v>
      </c>
      <c r="CH450" s="398">
        <v>35</v>
      </c>
      <c r="CI450" s="212"/>
      <c r="CJ450" s="212"/>
      <c r="CK450" s="212"/>
      <c r="CL450" s="212"/>
      <c r="CM450" s="212"/>
      <c r="CN450" s="212"/>
      <c r="CO450" s="212"/>
      <c r="CP450" s="398"/>
      <c r="CQ450" s="398"/>
      <c r="CR450" s="398"/>
      <c r="CS450" s="398"/>
      <c r="CT450" s="398"/>
      <c r="CU450" s="398"/>
      <c r="CV450" s="212"/>
      <c r="CW450" s="357"/>
      <c r="CX450" s="357"/>
      <c r="CY450" s="357"/>
      <c r="CZ450" s="357"/>
      <c r="DA450" s="357"/>
      <c r="DB450" s="357"/>
      <c r="DC450" s="357"/>
      <c r="DD450" s="357"/>
      <c r="DE450" s="357"/>
      <c r="DF450" s="357"/>
      <c r="DG450" s="357"/>
      <c r="DH450" s="357"/>
      <c r="DI450" s="357"/>
      <c r="DJ450" s="357"/>
      <c r="DK450" s="212"/>
      <c r="DL450" s="357"/>
      <c r="DM450" s="357"/>
      <c r="DN450" s="357"/>
      <c r="DO450" s="357"/>
      <c r="DP450" s="357"/>
      <c r="DQ450" s="357"/>
      <c r="DR450" s="357"/>
      <c r="DT450" s="361"/>
      <c r="DU450" s="361"/>
      <c r="DV450" s="361"/>
      <c r="DW450" s="361"/>
      <c r="DX450" s="361"/>
      <c r="DY450" s="361"/>
      <c r="DZ450" s="361"/>
      <c r="EA450" s="361"/>
      <c r="EB450" s="361"/>
      <c r="EC450" s="361"/>
      <c r="ED450" s="361"/>
      <c r="EE450" s="361"/>
      <c r="EF450" s="361"/>
      <c r="EG450" s="361"/>
      <c r="EH450" s="361"/>
      <c r="EI450" s="361"/>
      <c r="EJ450" s="361"/>
      <c r="EK450" s="361"/>
      <c r="EL450" s="361"/>
      <c r="EM450" s="361"/>
      <c r="EN450" s="361"/>
      <c r="EO450" s="361"/>
      <c r="EP450" s="361"/>
      <c r="EQ450" s="361"/>
    </row>
    <row r="451" spans="1:147" x14ac:dyDescent="0.35">
      <c r="A451" s="212" t="s">
        <v>2072</v>
      </c>
      <c r="B451" s="212"/>
      <c r="C451" s="5" t="s">
        <v>817</v>
      </c>
      <c r="D451" s="212" t="s">
        <v>419</v>
      </c>
      <c r="E451" s="212" t="s">
        <v>2049</v>
      </c>
      <c r="F451" s="212" t="s">
        <v>2028</v>
      </c>
      <c r="G451" s="357" t="s">
        <v>2073</v>
      </c>
      <c r="H451" s="357" t="s">
        <v>2071</v>
      </c>
      <c r="I451" s="212">
        <v>0</v>
      </c>
      <c r="J451" s="212">
        <v>0</v>
      </c>
      <c r="K451" s="212">
        <v>0</v>
      </c>
      <c r="L451" s="212">
        <v>0</v>
      </c>
      <c r="M451" s="212">
        <v>0</v>
      </c>
      <c r="N451" s="212">
        <v>0</v>
      </c>
      <c r="O451" s="212">
        <v>0</v>
      </c>
      <c r="P451" s="212"/>
      <c r="Q451" s="212">
        <v>0</v>
      </c>
      <c r="R451" s="212">
        <v>0</v>
      </c>
      <c r="S451" s="212">
        <v>0</v>
      </c>
      <c r="T451" s="212">
        <v>0</v>
      </c>
      <c r="U451" s="212">
        <v>0</v>
      </c>
      <c r="V451" s="212">
        <v>0</v>
      </c>
      <c r="W451" s="212">
        <v>0</v>
      </c>
      <c r="X451" s="212">
        <f>[1]Commodity_prices_MEUR2019!C$47</f>
        <v>183.02431752538899</v>
      </c>
      <c r="Y451" s="212">
        <f>[1]Commodity_prices_MEUR2019!D$47</f>
        <v>183.02431752538899</v>
      </c>
      <c r="Z451" s="212">
        <f>[1]Commodity_prices_MEUR2019!E$47</f>
        <v>183.02431752538899</v>
      </c>
      <c r="AA451" s="212">
        <f>[1]Commodity_prices_MEUR2019!F$47</f>
        <v>183.02431752538899</v>
      </c>
      <c r="AB451" s="212">
        <f>[1]Commodity_prices_MEUR2019!G$47</f>
        <v>183.02431752538899</v>
      </c>
      <c r="AC451" s="212">
        <f>[1]Commodity_prices_MEUR2019!H$47</f>
        <v>183.02431752538899</v>
      </c>
      <c r="AD451" s="212">
        <f>[1]Commodity_prices_MEUR2019!I$47</f>
        <v>183.02431752538899</v>
      </c>
      <c r="AE451" s="187">
        <v>0.08</v>
      </c>
      <c r="AF451" s="212"/>
      <c r="AG451" s="212">
        <v>1</v>
      </c>
      <c r="AH451" s="212">
        <v>1</v>
      </c>
      <c r="AI451" s="212">
        <v>1</v>
      </c>
      <c r="AJ451" s="212" t="s">
        <v>662</v>
      </c>
      <c r="AK451" s="212" t="s">
        <v>745</v>
      </c>
      <c r="AL451" s="212"/>
      <c r="AM451" s="212"/>
      <c r="AN451" s="212"/>
      <c r="AO451" s="212"/>
      <c r="AP451" s="212"/>
      <c r="AQ451" s="212"/>
      <c r="AR451" s="212"/>
      <c r="AS451" s="212"/>
      <c r="AT451" s="212"/>
      <c r="AU451" s="212"/>
      <c r="AV451" s="212"/>
      <c r="AW451" s="212"/>
      <c r="AX451" s="212"/>
      <c r="AY451" s="212" t="s">
        <v>662</v>
      </c>
      <c r="AZ451" s="212"/>
      <c r="BA451" s="212"/>
      <c r="BB451" s="212"/>
      <c r="BC451" s="212"/>
      <c r="BD451" s="212"/>
      <c r="BE451" s="212"/>
      <c r="BF451" s="212"/>
      <c r="BG451" s="212"/>
      <c r="BH451" s="212"/>
      <c r="BI451" s="212"/>
      <c r="BJ451" s="212"/>
      <c r="BK451" s="212"/>
      <c r="BL451" s="212"/>
      <c r="BM451" s="212"/>
      <c r="BN451" s="212">
        <v>0</v>
      </c>
      <c r="BO451" s="212"/>
      <c r="BP451" s="212"/>
      <c r="BQ451" s="212"/>
      <c r="BR451" s="212"/>
      <c r="BS451" s="212"/>
      <c r="BT451" s="212"/>
      <c r="BU451" s="212">
        <v>0</v>
      </c>
      <c r="BV451" s="212"/>
      <c r="BW451" s="212"/>
      <c r="BX451" s="212"/>
      <c r="BY451" s="212"/>
      <c r="BZ451" s="212"/>
      <c r="CA451" s="212"/>
      <c r="CB451" s="398">
        <v>0</v>
      </c>
      <c r="CC451" s="398">
        <v>0</v>
      </c>
      <c r="CD451" s="398">
        <v>0</v>
      </c>
      <c r="CE451" s="398">
        <v>0</v>
      </c>
      <c r="CF451" s="398">
        <v>0</v>
      </c>
      <c r="CG451" s="398">
        <v>0</v>
      </c>
      <c r="CH451" s="398">
        <v>0</v>
      </c>
      <c r="CI451" s="212"/>
      <c r="CJ451" s="212"/>
      <c r="CK451" s="212"/>
      <c r="CL451" s="212"/>
      <c r="CM451" s="212"/>
      <c r="CN451" s="212"/>
      <c r="CO451" s="212"/>
      <c r="CP451" s="398"/>
      <c r="CQ451" s="398"/>
      <c r="CR451" s="398"/>
      <c r="CS451" s="398"/>
      <c r="CT451" s="398"/>
      <c r="CU451" s="398"/>
      <c r="CV451" s="212"/>
      <c r="CW451" s="357"/>
      <c r="CX451" s="357"/>
      <c r="CY451" s="357"/>
      <c r="CZ451" s="357"/>
      <c r="DA451" s="357"/>
      <c r="DB451" s="357"/>
      <c r="DC451" s="357"/>
      <c r="DD451" s="357"/>
      <c r="DE451" s="357"/>
      <c r="DF451" s="357"/>
      <c r="DG451" s="357"/>
      <c r="DH451" s="357"/>
      <c r="DI451" s="357"/>
      <c r="DJ451" s="357"/>
      <c r="DK451" s="212"/>
      <c r="DL451" s="357"/>
      <c r="DM451" s="357"/>
      <c r="DN451" s="357"/>
      <c r="DO451" s="357"/>
      <c r="DP451" s="357"/>
      <c r="DQ451" s="357"/>
      <c r="DR451" s="357"/>
      <c r="DT451" s="361"/>
      <c r="DU451" s="361"/>
      <c r="DV451" s="361"/>
      <c r="DW451" s="361"/>
      <c r="DX451" s="361"/>
      <c r="DY451" s="361"/>
      <c r="DZ451" s="361"/>
      <c r="EA451" s="361"/>
      <c r="EB451" s="361"/>
      <c r="EC451" s="361"/>
      <c r="ED451" s="361"/>
      <c r="EE451" s="361"/>
      <c r="EF451" s="361"/>
      <c r="EG451" s="361"/>
      <c r="EH451" s="361"/>
      <c r="EI451" s="361"/>
      <c r="EJ451" s="361"/>
      <c r="EK451" s="361"/>
      <c r="EL451" s="361"/>
      <c r="EM451" s="361"/>
      <c r="EN451" s="361"/>
      <c r="EO451" s="361"/>
      <c r="EP451" s="361"/>
      <c r="EQ451" s="361"/>
    </row>
    <row r="452" spans="1:147" x14ac:dyDescent="0.35">
      <c r="A452" s="1" t="s">
        <v>2074</v>
      </c>
      <c r="B452" s="244"/>
      <c r="C452" s="244" t="s">
        <v>419</v>
      </c>
      <c r="D452" s="244" t="s">
        <v>419</v>
      </c>
      <c r="E452" s="1" t="s">
        <v>2075</v>
      </c>
      <c r="F452" s="1" t="s">
        <v>2022</v>
      </c>
      <c r="G452" s="49" t="s">
        <v>2076</v>
      </c>
      <c r="H452" s="357" t="s">
        <v>2051</v>
      </c>
      <c r="I452" s="400">
        <f>(147.67+83.73+14.73)/10^6*(10^6/100)</f>
        <v>2.4612999999999996</v>
      </c>
      <c r="J452" s="400">
        <f t="shared" ref="J452:O452" si="366">(147.67+83.73+14.73)/10^6*(10^6/100)</f>
        <v>2.4612999999999996</v>
      </c>
      <c r="K452" s="400">
        <f t="shared" si="366"/>
        <v>2.4612999999999996</v>
      </c>
      <c r="L452" s="400">
        <f t="shared" si="366"/>
        <v>2.4612999999999996</v>
      </c>
      <c r="M452" s="400">
        <f t="shared" si="366"/>
        <v>2.4612999999999996</v>
      </c>
      <c r="N452" s="400">
        <f t="shared" si="366"/>
        <v>2.4612999999999996</v>
      </c>
      <c r="O452" s="400">
        <f t="shared" si="366"/>
        <v>2.4612999999999996</v>
      </c>
      <c r="P452" s="212"/>
      <c r="Q452" s="212">
        <f>I452*0.05</f>
        <v>0.12306499999999998</v>
      </c>
      <c r="R452" s="212">
        <f t="shared" ref="R452:W459" si="367">J452*0.05</f>
        <v>0.12306499999999998</v>
      </c>
      <c r="S452" s="212">
        <f t="shared" si="367"/>
        <v>0.12306499999999998</v>
      </c>
      <c r="T452" s="212">
        <f t="shared" si="367"/>
        <v>0.12306499999999998</v>
      </c>
      <c r="U452" s="212">
        <f t="shared" si="367"/>
        <v>0.12306499999999998</v>
      </c>
      <c r="V452" s="212">
        <f t="shared" si="367"/>
        <v>0.12306499999999998</v>
      </c>
      <c r="W452" s="212">
        <f t="shared" si="367"/>
        <v>0.12306499999999998</v>
      </c>
      <c r="X452" s="212">
        <v>0</v>
      </c>
      <c r="Y452" s="212">
        <v>0</v>
      </c>
      <c r="Z452" s="212">
        <v>0</v>
      </c>
      <c r="AA452" s="212">
        <v>0</v>
      </c>
      <c r="AB452" s="212">
        <v>0</v>
      </c>
      <c r="AC452" s="212">
        <v>0</v>
      </c>
      <c r="AD452" s="212">
        <v>0</v>
      </c>
      <c r="AE452" s="187">
        <v>0.08</v>
      </c>
      <c r="AF452" s="212"/>
      <c r="AG452" s="212">
        <v>10</v>
      </c>
      <c r="AH452" s="212">
        <v>10</v>
      </c>
      <c r="AI452" s="212">
        <v>1</v>
      </c>
      <c r="AJ452" s="212" t="s">
        <v>662</v>
      </c>
      <c r="AK452" s="212" t="s">
        <v>745</v>
      </c>
      <c r="AL452" s="212"/>
      <c r="AM452" s="212"/>
      <c r="AN452" s="212"/>
      <c r="AO452" s="212"/>
      <c r="AP452" s="212"/>
      <c r="AQ452" s="212"/>
      <c r="AR452" s="212"/>
      <c r="AS452" s="212"/>
      <c r="AT452" s="212"/>
      <c r="AU452" s="212"/>
      <c r="AV452" s="212"/>
      <c r="AW452" s="212"/>
      <c r="AX452" s="212"/>
      <c r="AY452" s="212" t="s">
        <v>662</v>
      </c>
      <c r="AZ452" s="212"/>
      <c r="BA452" s="212"/>
      <c r="BB452" s="212"/>
      <c r="BC452" s="212"/>
      <c r="BD452" s="212"/>
      <c r="BE452" s="212"/>
      <c r="BF452" s="212"/>
      <c r="BG452" s="212"/>
      <c r="BH452" s="212"/>
      <c r="BI452" s="212"/>
      <c r="BJ452" s="212"/>
      <c r="BK452" s="212"/>
      <c r="BL452" s="212"/>
      <c r="BM452" s="212"/>
      <c r="BN452" s="212">
        <v>0</v>
      </c>
      <c r="BO452" s="212"/>
      <c r="BP452" s="212"/>
      <c r="BQ452" s="212"/>
      <c r="BR452" s="212"/>
      <c r="BS452" s="212"/>
      <c r="BT452" s="212"/>
      <c r="BU452" s="212">
        <v>0</v>
      </c>
      <c r="BV452" s="212"/>
      <c r="BW452" s="212"/>
      <c r="BX452" s="212"/>
      <c r="BY452" s="212"/>
      <c r="BZ452" s="212"/>
      <c r="CA452" s="212"/>
      <c r="CB452" s="398"/>
      <c r="CC452" s="398"/>
      <c r="CD452" s="398">
        <f t="shared" ref="CD452:CH452" si="368">CD443</f>
        <v>10.562000000000001</v>
      </c>
      <c r="CE452" s="398">
        <f t="shared" si="368"/>
        <v>10.562000000000001</v>
      </c>
      <c r="CF452" s="398">
        <f t="shared" si="368"/>
        <v>10.562000000000001</v>
      </c>
      <c r="CG452" s="398">
        <f t="shared" si="368"/>
        <v>10.562000000000001</v>
      </c>
      <c r="CH452" s="398">
        <f t="shared" si="368"/>
        <v>10.562000000000001</v>
      </c>
      <c r="CI452" s="212"/>
      <c r="CJ452" s="212"/>
      <c r="CK452" s="212"/>
      <c r="CL452" s="212"/>
      <c r="CM452" s="212"/>
      <c r="CN452" s="212"/>
      <c r="CO452" s="212"/>
      <c r="CP452" s="398"/>
      <c r="CQ452" s="398"/>
      <c r="CR452" s="398"/>
      <c r="CS452" s="398"/>
      <c r="CT452" s="398"/>
      <c r="CU452" s="398"/>
      <c r="CV452" s="212"/>
      <c r="CW452" s="357"/>
      <c r="CX452" s="357"/>
      <c r="CY452" s="357"/>
      <c r="CZ452" s="357"/>
      <c r="DA452" s="357"/>
      <c r="DB452" s="357"/>
      <c r="DC452" s="357"/>
      <c r="DD452" s="357"/>
      <c r="DE452" s="357"/>
      <c r="DF452" s="357"/>
      <c r="DG452" s="357"/>
      <c r="DH452" s="357"/>
      <c r="DI452" s="357"/>
      <c r="DJ452" s="357"/>
      <c r="DK452" s="212"/>
      <c r="DL452" s="357"/>
      <c r="DM452" s="357"/>
      <c r="DN452" s="357"/>
      <c r="DO452" s="357"/>
      <c r="DP452" s="357"/>
      <c r="DQ452" s="357"/>
      <c r="DR452" s="357"/>
      <c r="DT452" s="361"/>
      <c r="DU452" s="361"/>
      <c r="DV452" s="361"/>
      <c r="DW452" s="361"/>
      <c r="DX452" s="361"/>
      <c r="DY452" s="361"/>
      <c r="DZ452" s="361"/>
      <c r="EA452" s="361"/>
      <c r="EB452" s="361"/>
      <c r="EC452" s="361"/>
      <c r="ED452" s="361"/>
      <c r="EE452" s="361"/>
      <c r="EF452" s="361"/>
      <c r="EG452" s="361"/>
      <c r="EH452" s="361"/>
      <c r="EI452" s="361"/>
      <c r="EJ452" s="361"/>
      <c r="EK452" s="361"/>
      <c r="EL452" s="361"/>
      <c r="EM452" s="361"/>
      <c r="EN452" s="361"/>
      <c r="EO452" s="361"/>
      <c r="EP452" s="361"/>
      <c r="EQ452" s="361"/>
    </row>
    <row r="453" spans="1:147" x14ac:dyDescent="0.35">
      <c r="A453" s="1" t="s">
        <v>2077</v>
      </c>
      <c r="B453" s="244"/>
      <c r="C453" s="244" t="s">
        <v>419</v>
      </c>
      <c r="D453" s="244" t="s">
        <v>419</v>
      </c>
      <c r="E453" s="1" t="s">
        <v>2075</v>
      </c>
      <c r="F453" s="1" t="s">
        <v>2030</v>
      </c>
      <c r="G453" s="49" t="s">
        <v>2078</v>
      </c>
      <c r="H453" s="357" t="s">
        <v>2079</v>
      </c>
      <c r="I453" s="400">
        <f>(((1.651+1.68+0.9)*1.15)/0.115)*1.26/1.6549</f>
        <v>32.213789352830979</v>
      </c>
      <c r="J453" s="400">
        <f t="shared" ref="J453:O453" si="369">(((1.651+1.68+0.9)*1.15)/0.115)*1.26/1.6549</f>
        <v>32.213789352830979</v>
      </c>
      <c r="K453" s="400">
        <f t="shared" si="369"/>
        <v>32.213789352830979</v>
      </c>
      <c r="L453" s="400">
        <f t="shared" si="369"/>
        <v>32.213789352830979</v>
      </c>
      <c r="M453" s="400">
        <f t="shared" si="369"/>
        <v>32.213789352830979</v>
      </c>
      <c r="N453" s="400">
        <f t="shared" si="369"/>
        <v>32.213789352830979</v>
      </c>
      <c r="O453" s="400">
        <f t="shared" si="369"/>
        <v>32.213789352830979</v>
      </c>
      <c r="P453" s="212"/>
      <c r="Q453" s="401">
        <f>(0.2064/0.115)*1.26/1.6549</f>
        <v>1.3665031645153916</v>
      </c>
      <c r="R453" s="401">
        <f t="shared" ref="R453:W453" si="370">(0.2064/0.115)*1.26/1.6549</f>
        <v>1.3665031645153916</v>
      </c>
      <c r="S453" s="401">
        <f t="shared" si="370"/>
        <v>1.3665031645153916</v>
      </c>
      <c r="T453" s="401">
        <f t="shared" si="370"/>
        <v>1.3665031645153916</v>
      </c>
      <c r="U453" s="401">
        <f t="shared" si="370"/>
        <v>1.3665031645153916</v>
      </c>
      <c r="V453" s="401">
        <f t="shared" si="370"/>
        <v>1.3665031645153916</v>
      </c>
      <c r="W453" s="401">
        <f t="shared" si="370"/>
        <v>1.3665031645153916</v>
      </c>
      <c r="X453" s="212">
        <v>0</v>
      </c>
      <c r="Y453" s="212">
        <v>0</v>
      </c>
      <c r="Z453" s="212">
        <v>0</v>
      </c>
      <c r="AA453" s="212">
        <v>0</v>
      </c>
      <c r="AB453" s="212">
        <v>0</v>
      </c>
      <c r="AC453" s="212">
        <v>0</v>
      </c>
      <c r="AD453" s="212">
        <v>0</v>
      </c>
      <c r="AE453" s="187">
        <v>0.08</v>
      </c>
      <c r="AF453" s="212"/>
      <c r="AG453" s="212">
        <v>10</v>
      </c>
      <c r="AH453" s="212">
        <v>10</v>
      </c>
      <c r="AI453" s="212">
        <v>1</v>
      </c>
      <c r="AJ453" s="212" t="s">
        <v>662</v>
      </c>
      <c r="AK453" s="212" t="s">
        <v>745</v>
      </c>
      <c r="AL453" s="212"/>
      <c r="AM453" s="212"/>
      <c r="AN453" s="212"/>
      <c r="AO453" s="212"/>
      <c r="AP453" s="212"/>
      <c r="AQ453" s="212"/>
      <c r="AR453" s="212"/>
      <c r="AS453" s="212"/>
      <c r="AT453" s="212"/>
      <c r="AU453" s="212"/>
      <c r="AV453" s="212"/>
      <c r="AW453" s="212"/>
      <c r="AX453" s="212"/>
      <c r="AY453" s="212" t="s">
        <v>662</v>
      </c>
      <c r="AZ453" s="212"/>
      <c r="BA453" s="212"/>
      <c r="BB453" s="212"/>
      <c r="BC453" s="212"/>
      <c r="BD453" s="212"/>
      <c r="BE453" s="212"/>
      <c r="BF453" s="212"/>
      <c r="BG453" s="212"/>
      <c r="BH453" s="212"/>
      <c r="BI453" s="212"/>
      <c r="BJ453" s="212"/>
      <c r="BK453" s="212"/>
      <c r="BL453" s="212"/>
      <c r="BM453" s="212"/>
      <c r="BN453" s="212">
        <v>0</v>
      </c>
      <c r="BO453" s="212"/>
      <c r="BP453" s="212"/>
      <c r="BQ453" s="212"/>
      <c r="BR453" s="212"/>
      <c r="BS453" s="212"/>
      <c r="BT453" s="212"/>
      <c r="BU453" s="212">
        <v>0</v>
      </c>
      <c r="BV453" s="212"/>
      <c r="BW453" s="212"/>
      <c r="BX453" s="212"/>
      <c r="BY453" s="212"/>
      <c r="BZ453" s="212"/>
      <c r="CA453" s="212"/>
      <c r="CB453" s="402"/>
      <c r="CC453" s="402"/>
      <c r="CD453" s="402">
        <f>[2]Activities!E$74*[2]EnergyBalance!$CH$442*-1*0.1</f>
        <v>1.6196960000000002</v>
      </c>
      <c r="CE453" s="402">
        <f>[2]Activities!F$74*[2]EnergyBalance!$CH$442*-1*0.15</f>
        <v>2.4295439999999999</v>
      </c>
      <c r="CF453" s="402">
        <f>[2]Activities!G$74*[2]EnergyBalance!$CH$442*-1*0.2</f>
        <v>3.2393920000000005</v>
      </c>
      <c r="CG453" s="402">
        <f>[2]Activities!H$74*[2]EnergyBalance!$CH$442*-1*0.25</f>
        <v>4.0492400000000002</v>
      </c>
      <c r="CH453" s="402">
        <f>[2]Activities!I$74*[2]EnergyBalance!$CH$442*-1*0.3</f>
        <v>4.8590879999999999</v>
      </c>
      <c r="DT453" s="361"/>
      <c r="DU453" s="361"/>
      <c r="DV453" s="361"/>
      <c r="DW453" s="361"/>
      <c r="DX453" s="361"/>
      <c r="DY453" s="361"/>
      <c r="DZ453" s="361"/>
      <c r="EA453" s="361"/>
      <c r="EB453" s="361"/>
      <c r="EC453" s="361"/>
      <c r="ED453" s="361"/>
      <c r="EE453" s="361"/>
      <c r="EF453" s="361"/>
      <c r="EG453" s="361"/>
      <c r="EH453" s="361"/>
      <c r="EI453" s="361"/>
      <c r="EJ453" s="361"/>
      <c r="EK453" s="361"/>
      <c r="EL453" s="361"/>
      <c r="EM453" s="361"/>
      <c r="EN453" s="361"/>
      <c r="EO453" s="361"/>
      <c r="EP453" s="361"/>
      <c r="EQ453" s="361"/>
    </row>
    <row r="454" spans="1:147" x14ac:dyDescent="0.35">
      <c r="A454" s="1" t="s">
        <v>2080</v>
      </c>
      <c r="B454" s="244"/>
      <c r="C454" s="244" t="s">
        <v>419</v>
      </c>
      <c r="D454" s="244" t="s">
        <v>419</v>
      </c>
      <c r="E454" s="1" t="s">
        <v>2075</v>
      </c>
      <c r="F454" s="1" t="s">
        <v>2030</v>
      </c>
      <c r="G454" s="49" t="s">
        <v>2081</v>
      </c>
      <c r="H454" s="357" t="s">
        <v>2079</v>
      </c>
      <c r="I454" s="400">
        <f>I453+35</f>
        <v>67.213789352830986</v>
      </c>
      <c r="J454" s="400">
        <f t="shared" ref="J454:O454" si="371">J453+35</f>
        <v>67.213789352830986</v>
      </c>
      <c r="K454" s="400">
        <f t="shared" si="371"/>
        <v>67.213789352830986</v>
      </c>
      <c r="L454" s="400">
        <f t="shared" si="371"/>
        <v>67.213789352830986</v>
      </c>
      <c r="M454" s="400">
        <f t="shared" si="371"/>
        <v>67.213789352830986</v>
      </c>
      <c r="N454" s="400">
        <f t="shared" si="371"/>
        <v>67.213789352830986</v>
      </c>
      <c r="O454" s="400">
        <f t="shared" si="371"/>
        <v>67.213789352830986</v>
      </c>
      <c r="P454" s="212"/>
      <c r="Q454" s="401">
        <f>Q453+1.1</f>
        <v>2.4665031645153919</v>
      </c>
      <c r="R454" s="401">
        <f t="shared" ref="R454:W454" si="372">R453+1.1</f>
        <v>2.4665031645153919</v>
      </c>
      <c r="S454" s="401">
        <f t="shared" si="372"/>
        <v>2.4665031645153919</v>
      </c>
      <c r="T454" s="401">
        <f t="shared" si="372"/>
        <v>2.4665031645153919</v>
      </c>
      <c r="U454" s="401">
        <f t="shared" si="372"/>
        <v>2.4665031645153919</v>
      </c>
      <c r="V454" s="401">
        <f t="shared" si="372"/>
        <v>2.4665031645153919</v>
      </c>
      <c r="W454" s="401">
        <f t="shared" si="372"/>
        <v>2.4665031645153919</v>
      </c>
      <c r="X454" s="212">
        <v>0</v>
      </c>
      <c r="Y454" s="212">
        <v>0</v>
      </c>
      <c r="Z454" s="212">
        <v>0</v>
      </c>
      <c r="AA454" s="212">
        <v>0</v>
      </c>
      <c r="AB454" s="212">
        <v>0</v>
      </c>
      <c r="AC454" s="212">
        <v>0</v>
      </c>
      <c r="AD454" s="212">
        <v>0</v>
      </c>
      <c r="AE454" s="187">
        <v>0.08</v>
      </c>
      <c r="AF454" s="212"/>
      <c r="AG454" s="212">
        <v>10</v>
      </c>
      <c r="AH454" s="212">
        <v>10</v>
      </c>
      <c r="AI454" s="212">
        <v>1</v>
      </c>
      <c r="AJ454" s="212" t="s">
        <v>662</v>
      </c>
      <c r="AK454" s="212" t="s">
        <v>745</v>
      </c>
      <c r="AL454" s="212"/>
      <c r="AM454" s="212"/>
      <c r="AN454" s="212"/>
      <c r="AO454" s="212"/>
      <c r="AP454" s="212"/>
      <c r="AQ454" s="212"/>
      <c r="AR454" s="212"/>
      <c r="AS454" s="212"/>
      <c r="AT454" s="212"/>
      <c r="AU454" s="212"/>
      <c r="AV454" s="212"/>
      <c r="AW454" s="212"/>
      <c r="AX454" s="212"/>
      <c r="AY454" s="212" t="s">
        <v>662</v>
      </c>
      <c r="AZ454" s="212"/>
      <c r="BA454" s="212"/>
      <c r="BB454" s="212"/>
      <c r="BC454" s="212"/>
      <c r="BD454" s="212"/>
      <c r="BE454" s="212"/>
      <c r="BF454" s="212"/>
      <c r="BG454" s="212"/>
      <c r="BH454" s="212"/>
      <c r="BI454" s="212"/>
      <c r="BJ454" s="212"/>
      <c r="BK454" s="212"/>
      <c r="BL454" s="212"/>
      <c r="BM454" s="212"/>
      <c r="BN454" s="212">
        <v>0</v>
      </c>
      <c r="BO454" s="212"/>
      <c r="BP454" s="212"/>
      <c r="BQ454" s="212"/>
      <c r="BR454" s="212"/>
      <c r="BS454" s="212"/>
      <c r="BT454" s="212"/>
      <c r="BU454" s="212">
        <v>0</v>
      </c>
      <c r="BV454" s="212"/>
      <c r="BW454" s="212"/>
      <c r="BX454" s="212"/>
      <c r="BY454" s="212"/>
      <c r="BZ454" s="212"/>
      <c r="CA454" s="212"/>
      <c r="CB454" s="402"/>
      <c r="CC454" s="402"/>
      <c r="CD454" s="402">
        <f>[2]Activities!E$74*[2]EnergyBalance!$CI$442*-1*0.1</f>
        <v>0.49280400000000002</v>
      </c>
      <c r="CE454" s="402">
        <f>[2]Activities!F$74*[2]EnergyBalance!$CI$442*-1*0.15</f>
        <v>0.73920600000000003</v>
      </c>
      <c r="CF454" s="402">
        <f>[2]Activities!G$74*[2]EnergyBalance!$CI$442*-1*0.2</f>
        <v>0.98560800000000004</v>
      </c>
      <c r="CG454" s="402">
        <f>[2]Activities!H$74*[2]EnergyBalance!$CI$442*-1*0.25</f>
        <v>1.23201</v>
      </c>
      <c r="CH454" s="402">
        <f>[2]Activities!I$74*[2]EnergyBalance!$CI$442*-1*0.3</f>
        <v>1.4784120000000001</v>
      </c>
      <c r="DT454" s="361"/>
      <c r="DU454" s="361"/>
      <c r="DV454" s="361"/>
      <c r="DW454" s="361"/>
      <c r="DX454" s="361"/>
      <c r="DY454" s="361"/>
      <c r="DZ454" s="361"/>
      <c r="EA454" s="361"/>
      <c r="EB454" s="361"/>
      <c r="EC454" s="361"/>
      <c r="ED454" s="361"/>
      <c r="EE454" s="361"/>
      <c r="EF454" s="361"/>
      <c r="EG454" s="361"/>
      <c r="EH454" s="361"/>
      <c r="EI454" s="361"/>
      <c r="EJ454" s="361"/>
      <c r="EK454" s="361"/>
      <c r="EL454" s="361"/>
      <c r="EM454" s="361"/>
      <c r="EN454" s="361"/>
      <c r="EO454" s="361"/>
      <c r="EP454" s="361"/>
      <c r="EQ454" s="361"/>
    </row>
    <row r="455" spans="1:147" x14ac:dyDescent="0.35">
      <c r="A455" s="1" t="s">
        <v>2082</v>
      </c>
      <c r="B455" s="244"/>
      <c r="C455" s="244" t="s">
        <v>419</v>
      </c>
      <c r="D455" s="244" t="s">
        <v>419</v>
      </c>
      <c r="E455" s="1" t="s">
        <v>2075</v>
      </c>
      <c r="F455" s="1" t="s">
        <v>2022</v>
      </c>
      <c r="G455" s="49" t="s">
        <v>2083</v>
      </c>
      <c r="H455" s="357" t="s">
        <v>2051</v>
      </c>
      <c r="I455" s="400">
        <f>(((1.684+1.632+1.2079+1.666)*1.15)/0.115)*1.26/1.6549</f>
        <v>47.128370294277588</v>
      </c>
      <c r="J455" s="400">
        <f t="shared" ref="J455:O455" si="373">(((1.684+1.632+1.2079+1.666)*1.15)/0.115)*1.26/1.6549</f>
        <v>47.128370294277588</v>
      </c>
      <c r="K455" s="400">
        <f t="shared" si="373"/>
        <v>47.128370294277588</v>
      </c>
      <c r="L455" s="400">
        <f t="shared" si="373"/>
        <v>47.128370294277588</v>
      </c>
      <c r="M455" s="400">
        <f t="shared" si="373"/>
        <v>47.128370294277588</v>
      </c>
      <c r="N455" s="400">
        <f t="shared" si="373"/>
        <v>47.128370294277588</v>
      </c>
      <c r="O455" s="400">
        <f t="shared" si="373"/>
        <v>47.128370294277588</v>
      </c>
      <c r="P455" s="212"/>
      <c r="Q455" s="401">
        <f>(0.296/0.115)*1.26/1.6549</f>
        <v>1.9597138405840886</v>
      </c>
      <c r="R455" s="401">
        <f t="shared" ref="R455:W455" si="374">(0.296/0.115)*1.26/1.6549</f>
        <v>1.9597138405840886</v>
      </c>
      <c r="S455" s="401">
        <f t="shared" si="374"/>
        <v>1.9597138405840886</v>
      </c>
      <c r="T455" s="401">
        <f t="shared" si="374"/>
        <v>1.9597138405840886</v>
      </c>
      <c r="U455" s="401">
        <f t="shared" si="374"/>
        <v>1.9597138405840886</v>
      </c>
      <c r="V455" s="401">
        <f t="shared" si="374"/>
        <v>1.9597138405840886</v>
      </c>
      <c r="W455" s="401">
        <f t="shared" si="374"/>
        <v>1.9597138405840886</v>
      </c>
      <c r="X455" s="212">
        <v>0</v>
      </c>
      <c r="Y455" s="212">
        <v>0</v>
      </c>
      <c r="Z455" s="212">
        <v>0</v>
      </c>
      <c r="AA455" s="212">
        <v>0</v>
      </c>
      <c r="AB455" s="212">
        <v>0</v>
      </c>
      <c r="AC455" s="212">
        <v>0</v>
      </c>
      <c r="AD455" s="212">
        <v>0</v>
      </c>
      <c r="AE455" s="187">
        <v>0.08</v>
      </c>
      <c r="AF455" s="212"/>
      <c r="AG455" s="212">
        <v>10</v>
      </c>
      <c r="AH455" s="212">
        <v>10</v>
      </c>
      <c r="AI455" s="212">
        <v>1</v>
      </c>
      <c r="AJ455" s="212" t="s">
        <v>662</v>
      </c>
      <c r="AK455" s="212" t="s">
        <v>745</v>
      </c>
      <c r="AL455" s="212"/>
      <c r="AM455" s="212"/>
      <c r="AN455" s="212"/>
      <c r="AO455" s="212"/>
      <c r="AP455" s="212"/>
      <c r="AQ455" s="212"/>
      <c r="AR455" s="212"/>
      <c r="AS455" s="212"/>
      <c r="AT455" s="212"/>
      <c r="AU455" s="212"/>
      <c r="AV455" s="212"/>
      <c r="AW455" s="212"/>
      <c r="AX455" s="212"/>
      <c r="AY455" s="212" t="s">
        <v>662</v>
      </c>
      <c r="AZ455" s="212"/>
      <c r="BA455" s="212"/>
      <c r="BB455" s="212"/>
      <c r="BC455" s="212"/>
      <c r="BD455" s="212"/>
      <c r="BE455" s="212"/>
      <c r="BF455" s="212"/>
      <c r="BG455" s="212"/>
      <c r="BH455" s="212"/>
      <c r="BI455" s="212"/>
      <c r="BJ455" s="212"/>
      <c r="BK455" s="212"/>
      <c r="BL455" s="212"/>
      <c r="BM455" s="212"/>
      <c r="BN455" s="212">
        <v>0</v>
      </c>
      <c r="BO455" s="212"/>
      <c r="BP455" s="212"/>
      <c r="BQ455" s="212"/>
      <c r="BR455" s="212"/>
      <c r="BS455" s="212"/>
      <c r="BT455" s="212"/>
      <c r="BU455" s="212">
        <v>0</v>
      </c>
      <c r="BV455" s="212"/>
      <c r="BW455" s="212"/>
      <c r="BX455" s="212"/>
      <c r="BY455" s="212"/>
      <c r="BZ455" s="212"/>
      <c r="CA455" s="212"/>
      <c r="CB455" s="402"/>
      <c r="CC455" s="402"/>
      <c r="CD455" s="402">
        <f>[2]Activities!E$74*[2]EnergyBalance!$CH$442*-1*0.5</f>
        <v>8.0984800000000003</v>
      </c>
      <c r="CE455" s="402">
        <f>(CF455+CD455)/2</f>
        <v>10.123100000000001</v>
      </c>
      <c r="CF455" s="402">
        <f>(CH455+CD455)/2</f>
        <v>12.14772</v>
      </c>
      <c r="CG455" s="402">
        <f>(CH455+CF455)/2</f>
        <v>14.17234</v>
      </c>
      <c r="CH455" s="402">
        <f>[2]Activities!I$74*-1*[2]EnergyBalance!$CH$442</f>
        <v>16.196960000000001</v>
      </c>
      <c r="DT455" s="361"/>
      <c r="DU455" s="361"/>
      <c r="DV455" s="361"/>
      <c r="DW455" s="361"/>
      <c r="DX455" s="361"/>
      <c r="DY455" s="361"/>
      <c r="DZ455" s="361"/>
      <c r="EA455" s="361"/>
      <c r="EB455" s="361"/>
      <c r="EC455" s="361"/>
      <c r="ED455" s="361"/>
      <c r="EE455" s="361"/>
      <c r="EF455" s="361"/>
      <c r="EG455" s="361"/>
      <c r="EH455" s="361"/>
      <c r="EI455" s="361"/>
      <c r="EJ455" s="361"/>
      <c r="EK455" s="361"/>
      <c r="EL455" s="361"/>
      <c r="EM455" s="361"/>
      <c r="EN455" s="361"/>
      <c r="EO455" s="361"/>
      <c r="EP455" s="361"/>
      <c r="EQ455" s="361"/>
    </row>
    <row r="456" spans="1:147" x14ac:dyDescent="0.35">
      <c r="A456" s="1" t="s">
        <v>2084</v>
      </c>
      <c r="B456" s="244"/>
      <c r="C456" s="244" t="s">
        <v>419</v>
      </c>
      <c r="D456" s="244" t="s">
        <v>419</v>
      </c>
      <c r="E456" s="1" t="s">
        <v>2075</v>
      </c>
      <c r="F456" s="1" t="s">
        <v>2030</v>
      </c>
      <c r="G456" s="49" t="s">
        <v>2085</v>
      </c>
      <c r="H456" s="357" t="s">
        <v>2079</v>
      </c>
      <c r="I456" s="400">
        <f>I454</f>
        <v>67.213789352830986</v>
      </c>
      <c r="J456" s="400">
        <f t="shared" ref="J456:O456" si="375">J454</f>
        <v>67.213789352830986</v>
      </c>
      <c r="K456" s="400">
        <f t="shared" si="375"/>
        <v>67.213789352830986</v>
      </c>
      <c r="L456" s="400">
        <f t="shared" si="375"/>
        <v>67.213789352830986</v>
      </c>
      <c r="M456" s="400">
        <f t="shared" si="375"/>
        <v>67.213789352830986</v>
      </c>
      <c r="N456" s="400">
        <f t="shared" si="375"/>
        <v>67.213789352830986</v>
      </c>
      <c r="O456" s="400">
        <f t="shared" si="375"/>
        <v>67.213789352830986</v>
      </c>
      <c r="P456" s="212"/>
      <c r="Q456" s="401">
        <f>Q454</f>
        <v>2.4665031645153919</v>
      </c>
      <c r="R456" s="401">
        <f t="shared" ref="R456:W456" si="376">R454</f>
        <v>2.4665031645153919</v>
      </c>
      <c r="S456" s="401">
        <f t="shared" si="376"/>
        <v>2.4665031645153919</v>
      </c>
      <c r="T456" s="401">
        <f t="shared" si="376"/>
        <v>2.4665031645153919</v>
      </c>
      <c r="U456" s="401">
        <f t="shared" si="376"/>
        <v>2.4665031645153919</v>
      </c>
      <c r="V456" s="401">
        <f t="shared" si="376"/>
        <v>2.4665031645153919</v>
      </c>
      <c r="W456" s="401">
        <f t="shared" si="376"/>
        <v>2.4665031645153919</v>
      </c>
      <c r="X456" s="212">
        <v>0</v>
      </c>
      <c r="Y456" s="212">
        <v>0</v>
      </c>
      <c r="Z456" s="212">
        <v>0</v>
      </c>
      <c r="AA456" s="212">
        <v>0</v>
      </c>
      <c r="AB456" s="212">
        <v>0</v>
      </c>
      <c r="AC456" s="212">
        <v>0</v>
      </c>
      <c r="AD456" s="212">
        <v>0</v>
      </c>
      <c r="AE456" s="187">
        <v>0.08</v>
      </c>
      <c r="AF456" s="212"/>
      <c r="AG456" s="212">
        <f>AG454</f>
        <v>10</v>
      </c>
      <c r="AH456" s="212">
        <f>AH454</f>
        <v>10</v>
      </c>
      <c r="AI456" s="212">
        <v>1</v>
      </c>
      <c r="AJ456" s="212" t="s">
        <v>662</v>
      </c>
      <c r="AK456" s="212" t="s">
        <v>745</v>
      </c>
      <c r="AL456" s="212"/>
      <c r="AM456" s="212"/>
      <c r="AN456" s="212"/>
      <c r="AO456" s="212"/>
      <c r="AP456" s="212"/>
      <c r="AQ456" s="212"/>
      <c r="AR456" s="212"/>
      <c r="AS456" s="212"/>
      <c r="AT456" s="212"/>
      <c r="AU456" s="212"/>
      <c r="AV456" s="212"/>
      <c r="AW456" s="212"/>
      <c r="AX456" s="212"/>
      <c r="AY456" s="212" t="s">
        <v>662</v>
      </c>
      <c r="AZ456" s="212"/>
      <c r="BA456" s="212"/>
      <c r="BB456" s="212"/>
      <c r="BC456" s="212"/>
      <c r="BD456" s="212"/>
      <c r="BE456" s="212"/>
      <c r="BF456" s="212"/>
      <c r="BG456" s="212"/>
      <c r="BH456" s="212"/>
      <c r="BI456" s="212"/>
      <c r="BJ456" s="212"/>
      <c r="BK456" s="212"/>
      <c r="BL456" s="212"/>
      <c r="BM456" s="212"/>
      <c r="BN456" s="212">
        <v>0</v>
      </c>
      <c r="BO456" s="212"/>
      <c r="BP456" s="212"/>
      <c r="BQ456" s="212"/>
      <c r="BR456" s="212"/>
      <c r="BS456" s="212"/>
      <c r="BT456" s="212"/>
      <c r="BU456" s="212">
        <v>0</v>
      </c>
      <c r="BV456" s="212"/>
      <c r="BW456" s="212"/>
      <c r="BX456" s="212"/>
      <c r="BY456" s="212"/>
      <c r="BZ456" s="212"/>
      <c r="CA456" s="212"/>
      <c r="CB456" s="402"/>
      <c r="CC456" s="402"/>
      <c r="CD456" s="402">
        <f>[2]Activities!E39*0.2</f>
        <v>0.371</v>
      </c>
      <c r="CE456" s="402">
        <f>[2]Activities!F39*0.25</f>
        <v>0.46375</v>
      </c>
      <c r="CF456" s="402">
        <f>[2]Activities!G39*0.3</f>
        <v>0.55649999999999999</v>
      </c>
      <c r="CG456" s="402">
        <f>[2]Activities!H39*0.4</f>
        <v>0.74199999999999999</v>
      </c>
      <c r="CH456" s="402">
        <f>[2]Activities!I39*0.5</f>
        <v>0.92749999999999999</v>
      </c>
      <c r="DT456" s="361"/>
      <c r="DU456" s="361"/>
      <c r="DV456" s="361"/>
      <c r="DW456" s="361"/>
      <c r="DX456" s="361"/>
      <c r="DY456" s="361"/>
      <c r="DZ456" s="361"/>
      <c r="EA456" s="361"/>
      <c r="EB456" s="361"/>
      <c r="EC456" s="361"/>
      <c r="ED456" s="361"/>
      <c r="EE456" s="361"/>
      <c r="EF456" s="361"/>
      <c r="EG456" s="361"/>
      <c r="EH456" s="361"/>
      <c r="EI456" s="361"/>
      <c r="EJ456" s="361"/>
      <c r="EK456" s="361"/>
      <c r="EL456" s="361"/>
      <c r="EM456" s="361"/>
      <c r="EN456" s="361"/>
      <c r="EO456" s="361"/>
      <c r="EP456" s="361"/>
      <c r="EQ456" s="361"/>
    </row>
    <row r="457" spans="1:147" x14ac:dyDescent="0.35">
      <c r="A457" s="1" t="s">
        <v>2086</v>
      </c>
      <c r="B457" s="1" t="s">
        <v>740</v>
      </c>
      <c r="C457" s="1" t="s">
        <v>655</v>
      </c>
      <c r="D457" s="1" t="s">
        <v>741</v>
      </c>
      <c r="E457" s="1" t="s">
        <v>2056</v>
      </c>
      <c r="F457" s="1" t="s">
        <v>2017</v>
      </c>
      <c r="G457" s="49" t="s">
        <v>2087</v>
      </c>
      <c r="H457" s="357" t="s">
        <v>2058</v>
      </c>
      <c r="I457" s="397">
        <f>I445</f>
        <v>7.4725912690355334E-2</v>
      </c>
      <c r="J457" s="397">
        <f t="shared" ref="J457:O457" si="377">J445</f>
        <v>7.4725912690355334E-2</v>
      </c>
      <c r="K457" s="397">
        <f t="shared" si="377"/>
        <v>7.4725912690355334E-2</v>
      </c>
      <c r="L457" s="397">
        <f t="shared" si="377"/>
        <v>7.4725912690355334E-2</v>
      </c>
      <c r="M457" s="397">
        <f t="shared" si="377"/>
        <v>7.4725912690355334E-2</v>
      </c>
      <c r="N457" s="397">
        <f t="shared" si="377"/>
        <v>7.4725912690355334E-2</v>
      </c>
      <c r="O457" s="397">
        <f t="shared" si="377"/>
        <v>7.4725912690355334E-2</v>
      </c>
      <c r="P457" s="212"/>
      <c r="Q457" s="212">
        <f>I457*0.05</f>
        <v>3.736295634517767E-3</v>
      </c>
      <c r="R457" s="212">
        <f t="shared" si="367"/>
        <v>3.736295634517767E-3</v>
      </c>
      <c r="S457" s="212">
        <f t="shared" si="367"/>
        <v>3.736295634517767E-3</v>
      </c>
      <c r="T457" s="212">
        <f t="shared" si="367"/>
        <v>3.736295634517767E-3</v>
      </c>
      <c r="U457" s="212">
        <f t="shared" si="367"/>
        <v>3.736295634517767E-3</v>
      </c>
      <c r="V457" s="212">
        <f t="shared" si="367"/>
        <v>3.736295634517767E-3</v>
      </c>
      <c r="W457" s="212">
        <f t="shared" si="367"/>
        <v>3.736295634517767E-3</v>
      </c>
      <c r="X457" s="212">
        <v>0</v>
      </c>
      <c r="Y457" s="212">
        <v>0</v>
      </c>
      <c r="Z457" s="212">
        <v>0</v>
      </c>
      <c r="AA457" s="212">
        <v>0</v>
      </c>
      <c r="AB457" s="212">
        <v>0</v>
      </c>
      <c r="AC457" s="212">
        <v>0</v>
      </c>
      <c r="AD457" s="212">
        <v>0</v>
      </c>
      <c r="AE457" s="187">
        <v>0.08</v>
      </c>
      <c r="AF457" s="212"/>
      <c r="AG457" s="212">
        <v>30</v>
      </c>
      <c r="AH457" s="212">
        <v>30</v>
      </c>
      <c r="AI457" s="212">
        <v>1</v>
      </c>
      <c r="AJ457" s="212" t="s">
        <v>662</v>
      </c>
      <c r="AK457" s="212" t="s">
        <v>745</v>
      </c>
      <c r="AL457" s="212"/>
      <c r="AM457" s="212"/>
      <c r="AN457" s="212"/>
      <c r="AO457" s="212"/>
      <c r="AP457" s="212"/>
      <c r="AQ457" s="212"/>
      <c r="AR457" s="212"/>
      <c r="AS457" s="212"/>
      <c r="AT457" s="212"/>
      <c r="AU457" s="212"/>
      <c r="AV457" s="212"/>
      <c r="AW457" s="212"/>
      <c r="AX457" s="212"/>
      <c r="AY457" s="212" t="s">
        <v>662</v>
      </c>
      <c r="AZ457" s="212"/>
      <c r="BA457" s="212"/>
      <c r="BB457" s="212"/>
      <c r="BC457" s="212"/>
      <c r="BD457" s="212"/>
      <c r="BE457" s="212"/>
      <c r="BF457" s="212"/>
      <c r="BG457" s="212"/>
      <c r="BH457" s="212"/>
      <c r="BI457" s="212"/>
      <c r="BJ457" s="212"/>
      <c r="BK457" s="212"/>
      <c r="BL457" s="212"/>
      <c r="BM457" s="212"/>
      <c r="BN457" s="212">
        <v>0</v>
      </c>
      <c r="BO457" s="212"/>
      <c r="BP457" s="212"/>
      <c r="BQ457" s="212"/>
      <c r="BR457" s="212"/>
      <c r="BS457" s="212"/>
      <c r="BT457" s="212"/>
      <c r="BU457" s="212">
        <v>0</v>
      </c>
      <c r="BV457" s="212"/>
      <c r="BW457" s="212"/>
      <c r="BX457" s="212"/>
      <c r="BY457" s="212"/>
      <c r="BZ457" s="212"/>
      <c r="CA457" s="212"/>
      <c r="CB457" s="398">
        <f>[3]Activities!C74</f>
        <v>31.2</v>
      </c>
      <c r="CC457" s="398">
        <f>[3]Activities!D74</f>
        <v>33.799999999999997</v>
      </c>
      <c r="CD457" s="398">
        <f>[3]Activities!E74</f>
        <v>33.799999999999997</v>
      </c>
      <c r="CE457" s="398">
        <f>[3]Activities!F74</f>
        <v>33.799999999999997</v>
      </c>
      <c r="CF457" s="398">
        <f>[3]Activities!G74</f>
        <v>33.799999999999997</v>
      </c>
      <c r="CG457" s="398">
        <f>[3]Activities!H74</f>
        <v>33.799999999999997</v>
      </c>
      <c r="CH457" s="398">
        <f>[3]Activities!I74</f>
        <v>33.799999999999997</v>
      </c>
      <c r="CI457" s="212"/>
      <c r="CJ457" s="212"/>
      <c r="CK457" s="212"/>
      <c r="CL457" s="212"/>
      <c r="CM457" s="212"/>
      <c r="CN457" s="212"/>
      <c r="CO457" s="212"/>
      <c r="CP457" s="398"/>
      <c r="CQ457" s="398"/>
      <c r="CR457" s="398"/>
      <c r="CS457" s="398"/>
      <c r="CT457" s="398"/>
      <c r="CU457" s="398"/>
      <c r="CV457" s="212"/>
      <c r="CW457" s="357"/>
      <c r="CX457" s="357"/>
      <c r="CY457" s="357"/>
      <c r="CZ457" s="357"/>
      <c r="DA457" s="357"/>
      <c r="DB457" s="357"/>
      <c r="DC457" s="357"/>
      <c r="DD457" s="357"/>
      <c r="DE457" s="357"/>
      <c r="DF457" s="357"/>
      <c r="DG457" s="357"/>
      <c r="DH457" s="357"/>
      <c r="DI457" s="357"/>
      <c r="DJ457" s="357"/>
      <c r="DK457" s="212"/>
      <c r="DL457" s="357"/>
      <c r="DM457" s="357"/>
      <c r="DN457" s="357"/>
      <c r="DO457" s="357"/>
      <c r="DP457" s="357"/>
      <c r="DQ457" s="357"/>
      <c r="DR457" s="357"/>
      <c r="DT457" s="361"/>
      <c r="DU457" s="361"/>
      <c r="DV457" s="361"/>
      <c r="DW457" s="361"/>
      <c r="DX457" s="361"/>
      <c r="DY457" s="361"/>
      <c r="DZ457" s="361"/>
      <c r="EA457" s="361"/>
      <c r="EB457" s="361"/>
      <c r="EC457" s="361"/>
      <c r="ED457" s="361"/>
      <c r="EE457" s="361"/>
      <c r="EF457" s="361"/>
      <c r="EG457" s="361"/>
      <c r="EH457" s="361"/>
      <c r="EI457" s="361"/>
      <c r="EJ457" s="361"/>
      <c r="EK457" s="361"/>
      <c r="EL457" s="361"/>
      <c r="EM457" s="361"/>
      <c r="EN457" s="361"/>
      <c r="EO457" s="361"/>
      <c r="EP457" s="361"/>
      <c r="EQ457" s="361"/>
    </row>
    <row r="458" spans="1:147" x14ac:dyDescent="0.35">
      <c r="A458" s="1" t="s">
        <v>2088</v>
      </c>
      <c r="B458" s="1" t="s">
        <v>740</v>
      </c>
      <c r="C458" s="1" t="s">
        <v>655</v>
      </c>
      <c r="D458" s="1" t="s">
        <v>741</v>
      </c>
      <c r="E458" s="1" t="s">
        <v>741</v>
      </c>
      <c r="F458" s="1" t="s">
        <v>331</v>
      </c>
      <c r="G458" s="49" t="s">
        <v>2089</v>
      </c>
      <c r="H458" s="357" t="s">
        <v>744</v>
      </c>
      <c r="I458" s="403">
        <f>I35*2</f>
        <v>1101</v>
      </c>
      <c r="J458" s="403">
        <f>J35*2</f>
        <v>1101</v>
      </c>
      <c r="K458" s="403">
        <f>K35*2</f>
        <v>1101</v>
      </c>
      <c r="L458" s="403">
        <f>L35*2</f>
        <v>1101</v>
      </c>
      <c r="M458" s="403">
        <f>M35*2</f>
        <v>1101</v>
      </c>
      <c r="N458" s="403">
        <f>N35*2</f>
        <v>1101</v>
      </c>
      <c r="O458" s="403">
        <f>O35*2</f>
        <v>1101</v>
      </c>
      <c r="P458" s="212"/>
      <c r="Q458" s="404">
        <f>I458*0.05</f>
        <v>55.050000000000004</v>
      </c>
      <c r="R458" s="404">
        <f t="shared" si="367"/>
        <v>55.050000000000004</v>
      </c>
      <c r="S458" s="404">
        <f t="shared" si="367"/>
        <v>55.050000000000004</v>
      </c>
      <c r="T458" s="404">
        <f t="shared" si="367"/>
        <v>55.050000000000004</v>
      </c>
      <c r="U458" s="404">
        <f t="shared" si="367"/>
        <v>55.050000000000004</v>
      </c>
      <c r="V458" s="404">
        <f t="shared" si="367"/>
        <v>55.050000000000004</v>
      </c>
      <c r="W458" s="404">
        <f t="shared" si="367"/>
        <v>55.050000000000004</v>
      </c>
      <c r="X458" s="212">
        <v>0</v>
      </c>
      <c r="Y458" s="212">
        <v>0</v>
      </c>
      <c r="Z458" s="212">
        <v>0</v>
      </c>
      <c r="AA458" s="212">
        <v>0</v>
      </c>
      <c r="AB458" s="212">
        <v>0</v>
      </c>
      <c r="AC458" s="212">
        <v>0</v>
      </c>
      <c r="AD458" s="212">
        <v>0</v>
      </c>
      <c r="AE458" s="187">
        <v>0.08</v>
      </c>
      <c r="AF458" s="212"/>
      <c r="AG458" s="212">
        <v>1</v>
      </c>
      <c r="AH458" s="212">
        <v>1</v>
      </c>
      <c r="AI458" s="212">
        <v>1</v>
      </c>
      <c r="AJ458" s="212" t="s">
        <v>662</v>
      </c>
      <c r="AK458" s="212" t="s">
        <v>745</v>
      </c>
      <c r="AL458" s="212"/>
      <c r="AM458" s="212"/>
      <c r="AN458" s="212"/>
      <c r="AO458" s="212"/>
      <c r="AP458" s="212"/>
      <c r="AQ458" s="212"/>
      <c r="AR458" s="212"/>
      <c r="AS458" s="212"/>
      <c r="AT458" s="212"/>
      <c r="AU458" s="212"/>
      <c r="AV458" s="212"/>
      <c r="AW458" s="212"/>
      <c r="AX458" s="212"/>
      <c r="AY458" s="212" t="s">
        <v>662</v>
      </c>
      <c r="AZ458" s="212"/>
      <c r="BA458" s="212"/>
      <c r="BB458" s="212"/>
      <c r="BC458" s="212"/>
      <c r="BD458" s="212"/>
      <c r="BE458" s="212"/>
      <c r="BF458" s="212"/>
      <c r="BG458" s="212"/>
      <c r="BH458" s="212"/>
      <c r="BI458" s="212"/>
      <c r="BJ458" s="212"/>
      <c r="BK458" s="212"/>
      <c r="BL458" s="212"/>
      <c r="BM458" s="212"/>
      <c r="BN458" s="212"/>
      <c r="BO458" s="212"/>
      <c r="BP458" s="212"/>
      <c r="BQ458" s="212"/>
      <c r="BR458" s="212"/>
      <c r="BS458" s="212"/>
      <c r="BT458" s="212"/>
      <c r="BU458" s="212"/>
      <c r="BV458" s="212"/>
      <c r="BW458" s="212"/>
      <c r="BX458" s="212"/>
      <c r="BY458" s="212"/>
      <c r="BZ458" s="212"/>
      <c r="CA458" s="212"/>
      <c r="CB458" s="405">
        <f>[3]Activities!C18*((0.69-0.65)/0.65)</f>
        <v>0.37803076923076845</v>
      </c>
      <c r="CC458" s="405">
        <f>[3]Activities!D18*((0.69-0.65)/0.65)</f>
        <v>0.37803076923076845</v>
      </c>
      <c r="CD458" s="405">
        <f>[3]Activities!E18*((0.69-0.65)/0.65)</f>
        <v>0.37803076923076845</v>
      </c>
      <c r="CE458" s="405">
        <f>[3]Activities!F18*((0.69-0.65)/0.65)</f>
        <v>0.37803076923076845</v>
      </c>
      <c r="CF458" s="405">
        <f>[3]Activities!G18*((0.69-0.65)/0.65)</f>
        <v>0.37803076923076845</v>
      </c>
      <c r="CG458" s="405">
        <f>[3]Activities!H18*((0.69-0.65)/0.65)</f>
        <v>0.37803076923076845</v>
      </c>
      <c r="CH458" s="405">
        <f>[3]Activities!I18*((0.69-0.65)/0.65)</f>
        <v>0.37803076923076845</v>
      </c>
      <c r="CI458" s="212"/>
      <c r="CJ458" s="212"/>
      <c r="CK458" s="212"/>
      <c r="CL458" s="212"/>
      <c r="CM458" s="212"/>
      <c r="CN458" s="212"/>
      <c r="CO458" s="212"/>
      <c r="CP458" s="398"/>
      <c r="CQ458" s="398"/>
      <c r="CR458" s="398"/>
      <c r="CS458" s="398"/>
      <c r="CT458" s="398"/>
      <c r="CU458" s="398"/>
      <c r="CV458" s="212"/>
      <c r="CW458" s="357"/>
      <c r="CX458" s="357"/>
      <c r="CY458" s="357"/>
      <c r="CZ458" s="357"/>
      <c r="DA458" s="357"/>
      <c r="DB458" s="357"/>
      <c r="DC458" s="357"/>
      <c r="DD458" s="357"/>
      <c r="DE458" s="357"/>
      <c r="DF458" s="357"/>
      <c r="DG458" s="357"/>
      <c r="DH458" s="357"/>
      <c r="DI458" s="357"/>
      <c r="DJ458" s="357"/>
      <c r="DK458" s="212"/>
      <c r="DL458" s="357"/>
      <c r="DM458" s="357"/>
      <c r="DN458" s="357"/>
      <c r="DO458" s="357"/>
      <c r="DP458" s="357"/>
      <c r="DQ458" s="357"/>
      <c r="DR458" s="357"/>
      <c r="DT458" s="361"/>
      <c r="DU458" s="361"/>
      <c r="DV458" s="361"/>
      <c r="DW458" s="361"/>
      <c r="DX458" s="361"/>
      <c r="DY458" s="361"/>
      <c r="DZ458" s="361"/>
      <c r="EA458" s="361"/>
      <c r="EB458" s="361"/>
      <c r="EC458" s="361"/>
      <c r="ED458" s="361"/>
      <c r="EE458" s="361"/>
      <c r="EF458" s="361"/>
      <c r="EG458" s="361"/>
      <c r="EH458" s="361"/>
      <c r="EI458" s="361"/>
      <c r="EJ458" s="361"/>
      <c r="EK458" s="361"/>
      <c r="EL458" s="361"/>
      <c r="EM458" s="361"/>
      <c r="EN458" s="361"/>
      <c r="EO458" s="361"/>
      <c r="EP458" s="361"/>
      <c r="EQ458" s="361"/>
    </row>
    <row r="459" spans="1:147" x14ac:dyDescent="0.35">
      <c r="A459" s="1" t="s">
        <v>2090</v>
      </c>
      <c r="B459" s="1" t="s">
        <v>740</v>
      </c>
      <c r="C459" s="1" t="s">
        <v>655</v>
      </c>
      <c r="D459" s="1" t="s">
        <v>741</v>
      </c>
      <c r="E459" s="1" t="s">
        <v>741</v>
      </c>
      <c r="F459" s="1" t="s">
        <v>367</v>
      </c>
      <c r="G459" s="49" t="s">
        <v>2091</v>
      </c>
      <c r="H459" s="357" t="s">
        <v>917</v>
      </c>
      <c r="I459" s="403">
        <f>I102*2</f>
        <v>9479.3131424477615</v>
      </c>
      <c r="J459" s="403">
        <f>J102*2</f>
        <v>9479.3131424477615</v>
      </c>
      <c r="K459" s="403">
        <f>K102*2</f>
        <v>9479.3131424477615</v>
      </c>
      <c r="L459" s="403">
        <f>L102*2</f>
        <v>9479.3131424477615</v>
      </c>
      <c r="M459" s="403">
        <f>M102*2</f>
        <v>9479.3131424477615</v>
      </c>
      <c r="N459" s="403">
        <f>N102*2</f>
        <v>9479.3131424477615</v>
      </c>
      <c r="O459" s="403">
        <f>O102*2</f>
        <v>9479.3131424477615</v>
      </c>
      <c r="P459" s="212"/>
      <c r="Q459" s="404">
        <f>I459*0.05</f>
        <v>473.96565712238811</v>
      </c>
      <c r="R459" s="404">
        <f t="shared" si="367"/>
        <v>473.96565712238811</v>
      </c>
      <c r="S459" s="404">
        <f t="shared" si="367"/>
        <v>473.96565712238811</v>
      </c>
      <c r="T459" s="404">
        <f t="shared" si="367"/>
        <v>473.96565712238811</v>
      </c>
      <c r="U459" s="404">
        <f t="shared" si="367"/>
        <v>473.96565712238811</v>
      </c>
      <c r="V459" s="404">
        <f t="shared" si="367"/>
        <v>473.96565712238811</v>
      </c>
      <c r="W459" s="404">
        <f t="shared" si="367"/>
        <v>473.96565712238811</v>
      </c>
      <c r="X459" s="212">
        <v>0</v>
      </c>
      <c r="Y459" s="212">
        <v>0</v>
      </c>
      <c r="Z459" s="212">
        <v>0</v>
      </c>
      <c r="AA459" s="212">
        <v>0</v>
      </c>
      <c r="AB459" s="212">
        <v>0</v>
      </c>
      <c r="AC459" s="212">
        <v>0</v>
      </c>
      <c r="AD459" s="212">
        <v>0</v>
      </c>
      <c r="AE459" s="187">
        <v>0.08</v>
      </c>
      <c r="AF459" s="212"/>
      <c r="AG459" s="212">
        <v>1</v>
      </c>
      <c r="AH459" s="212">
        <v>1</v>
      </c>
      <c r="AI459" s="212">
        <v>1</v>
      </c>
      <c r="AJ459" s="212" t="s">
        <v>662</v>
      </c>
      <c r="AK459" s="212" t="s">
        <v>745</v>
      </c>
      <c r="AL459" s="212"/>
      <c r="AM459" s="212"/>
      <c r="AN459" s="212"/>
      <c r="AO459" s="212"/>
      <c r="AP459" s="212"/>
      <c r="AQ459" s="212"/>
      <c r="AR459" s="212"/>
      <c r="AS459" s="212"/>
      <c r="AT459" s="212"/>
      <c r="AU459" s="212"/>
      <c r="AV459" s="212"/>
      <c r="AW459" s="212"/>
      <c r="AX459" s="212"/>
      <c r="AY459" s="212" t="s">
        <v>662</v>
      </c>
      <c r="AZ459" s="212"/>
      <c r="BA459" s="212"/>
      <c r="BB459" s="212"/>
      <c r="BC459" s="212"/>
      <c r="BD459" s="212"/>
      <c r="BE459" s="212"/>
      <c r="BF459" s="212"/>
      <c r="BG459" s="212"/>
      <c r="BH459" s="212"/>
      <c r="BI459" s="212"/>
      <c r="BJ459" s="212"/>
      <c r="BK459" s="212"/>
      <c r="BL459" s="212"/>
      <c r="BM459" s="212"/>
      <c r="BN459" s="212"/>
      <c r="BO459" s="212"/>
      <c r="BP459" s="212"/>
      <c r="BQ459" s="212"/>
      <c r="BR459" s="212"/>
      <c r="BS459" s="212"/>
      <c r="BT459" s="212"/>
      <c r="BU459" s="212"/>
      <c r="BV459" s="212"/>
      <c r="BW459" s="212"/>
      <c r="BX459" s="212"/>
      <c r="BY459" s="212"/>
      <c r="BZ459" s="212"/>
      <c r="CA459" s="212"/>
      <c r="CB459" s="405">
        <f>[3]Activities!C36*(0.95-0.9)/0.9</f>
        <v>5.1111111111111045E-2</v>
      </c>
      <c r="CC459" s="405">
        <f>[3]Activities!D36*(0.95-0.9)/0.9</f>
        <v>5.1111111111111045E-2</v>
      </c>
      <c r="CD459" s="405">
        <f>[3]Activities!E36*(0.95-0.9)/0.9</f>
        <v>5.1111111111111045E-2</v>
      </c>
      <c r="CE459" s="405">
        <f>[3]Activities!F36*(0.95-0.9)/0.9</f>
        <v>5.1111111111111045E-2</v>
      </c>
      <c r="CF459" s="405">
        <f>[3]Activities!G36*(0.95-0.9)/0.9</f>
        <v>5.1111111111111045E-2</v>
      </c>
      <c r="CG459" s="405">
        <f>[3]Activities!H36*(0.95-0.9)/0.9</f>
        <v>5.1111111111111045E-2</v>
      </c>
      <c r="CH459" s="405">
        <f>[3]Activities!I36*(0.95-0.9)/0.9</f>
        <v>5.1111111111111045E-2</v>
      </c>
      <c r="CI459" s="212"/>
      <c r="CJ459" s="212"/>
      <c r="CK459" s="212"/>
      <c r="CL459" s="212"/>
      <c r="CM459" s="212"/>
      <c r="CN459" s="212"/>
      <c r="CO459" s="212"/>
      <c r="CP459" s="398"/>
      <c r="CQ459" s="398"/>
      <c r="CR459" s="398"/>
      <c r="CS459" s="398"/>
      <c r="CT459" s="398"/>
      <c r="CU459" s="398"/>
      <c r="CV459" s="212"/>
      <c r="CW459" s="357"/>
      <c r="CX459" s="357"/>
      <c r="CY459" s="357"/>
      <c r="CZ459" s="357"/>
      <c r="DA459" s="357"/>
      <c r="DB459" s="357"/>
      <c r="DC459" s="357"/>
      <c r="DD459" s="357"/>
      <c r="DE459" s="357"/>
      <c r="DF459" s="357"/>
      <c r="DG459" s="357"/>
      <c r="DH459" s="357"/>
      <c r="DI459" s="357"/>
      <c r="DJ459" s="357"/>
      <c r="DK459" s="212"/>
      <c r="DL459" s="357"/>
      <c r="DM459" s="357"/>
      <c r="DN459" s="357"/>
      <c r="DO459" s="357"/>
      <c r="DP459" s="357"/>
      <c r="DQ459" s="357"/>
      <c r="DR459" s="357"/>
      <c r="DT459" s="361"/>
      <c r="DU459" s="361"/>
      <c r="DV459" s="361"/>
      <c r="DW459" s="361"/>
      <c r="DX459" s="361"/>
      <c r="DY459" s="361"/>
      <c r="DZ459" s="361"/>
      <c r="EA459" s="361"/>
      <c r="EB459" s="361"/>
      <c r="EC459" s="361"/>
      <c r="ED459" s="361"/>
      <c r="EE459" s="361"/>
      <c r="EF459" s="361"/>
      <c r="EG459" s="361"/>
      <c r="EH459" s="361"/>
      <c r="EI459" s="361"/>
      <c r="EJ459" s="361"/>
      <c r="EK459" s="361"/>
      <c r="EL459" s="361"/>
      <c r="EM459" s="361"/>
      <c r="EN459" s="361"/>
      <c r="EO459" s="361"/>
      <c r="EP459" s="361"/>
      <c r="EQ459" s="361"/>
    </row>
    <row r="460" spans="1:147" x14ac:dyDescent="0.35">
      <c r="A460" s="1" t="s">
        <v>2092</v>
      </c>
      <c r="C460" s="1" t="s">
        <v>817</v>
      </c>
      <c r="D460" s="1" t="s">
        <v>419</v>
      </c>
      <c r="E460" s="1" t="s">
        <v>2049</v>
      </c>
      <c r="F460" s="1" t="s">
        <v>2037</v>
      </c>
      <c r="G460" s="49" t="s">
        <v>2093</v>
      </c>
      <c r="H460" s="357" t="s">
        <v>917</v>
      </c>
      <c r="I460" s="212">
        <v>0</v>
      </c>
      <c r="J460" s="212">
        <v>0</v>
      </c>
      <c r="K460" s="212">
        <v>0</v>
      </c>
      <c r="L460" s="212">
        <v>0</v>
      </c>
      <c r="M460" s="212">
        <v>0</v>
      </c>
      <c r="N460" s="212">
        <v>0</v>
      </c>
      <c r="O460" s="212">
        <v>0</v>
      </c>
      <c r="P460" s="212"/>
      <c r="Q460" s="212">
        <v>0</v>
      </c>
      <c r="R460" s="212">
        <v>0</v>
      </c>
      <c r="S460" s="212">
        <v>0</v>
      </c>
      <c r="T460" s="212">
        <v>0</v>
      </c>
      <c r="U460" s="212">
        <v>0</v>
      </c>
      <c r="V460" s="212">
        <v>0</v>
      </c>
      <c r="W460" s="212">
        <v>0</v>
      </c>
      <c r="X460" s="212">
        <f>[1]Commodity_prices_MEUR2019!C$50</f>
        <v>62.502804434920336</v>
      </c>
      <c r="Y460" s="212">
        <f>[1]Commodity_prices_MEUR2019!D$50</f>
        <v>62.502804434920336</v>
      </c>
      <c r="Z460" s="212">
        <f>[1]Commodity_prices_MEUR2019!E$50</f>
        <v>62.502804434920336</v>
      </c>
      <c r="AA460" s="212">
        <f>[1]Commodity_prices_MEUR2019!F$50</f>
        <v>62.502804434920336</v>
      </c>
      <c r="AB460" s="212">
        <f>[1]Commodity_prices_MEUR2019!G$50</f>
        <v>62.502804434920336</v>
      </c>
      <c r="AC460" s="212">
        <f>[1]Commodity_prices_MEUR2019!H$50</f>
        <v>62.502804434920336</v>
      </c>
      <c r="AD460" s="212">
        <f>[1]Commodity_prices_MEUR2019!I$50</f>
        <v>62.502804434920336</v>
      </c>
      <c r="AE460" s="187">
        <v>0.08</v>
      </c>
      <c r="AF460" s="212"/>
      <c r="AG460" s="212">
        <v>1</v>
      </c>
      <c r="AH460" s="212">
        <v>1</v>
      </c>
      <c r="AI460" s="212">
        <v>1</v>
      </c>
      <c r="AJ460" s="212" t="s">
        <v>662</v>
      </c>
      <c r="AK460" s="212" t="s">
        <v>745</v>
      </c>
      <c r="AL460" s="212"/>
      <c r="AM460" s="212"/>
      <c r="AN460" s="212"/>
      <c r="AO460" s="212"/>
      <c r="AP460" s="212"/>
      <c r="AQ460" s="212"/>
      <c r="AR460" s="212"/>
      <c r="AS460" s="212"/>
      <c r="AT460" s="212"/>
      <c r="AU460" s="212"/>
      <c r="AV460" s="212"/>
      <c r="AW460" s="212"/>
      <c r="AX460" s="212"/>
      <c r="AY460" s="212" t="s">
        <v>662</v>
      </c>
      <c r="AZ460" s="212"/>
      <c r="BA460" s="212"/>
      <c r="BB460" s="212"/>
      <c r="BC460" s="212"/>
      <c r="BD460" s="212"/>
      <c r="BE460" s="212"/>
      <c r="BF460" s="212"/>
      <c r="BG460" s="212"/>
      <c r="BH460" s="212"/>
      <c r="BI460" s="212"/>
      <c r="BJ460" s="212"/>
      <c r="BK460" s="212"/>
      <c r="BL460" s="212"/>
      <c r="BM460" s="212"/>
      <c r="BN460" s="212"/>
      <c r="BO460" s="212"/>
      <c r="BP460" s="212"/>
      <c r="BQ460" s="212"/>
      <c r="BR460" s="212"/>
      <c r="BS460" s="212"/>
      <c r="BT460" s="212"/>
      <c r="BU460" s="212"/>
      <c r="BV460" s="212"/>
      <c r="BW460" s="212"/>
      <c r="BX460" s="212"/>
      <c r="BY460" s="212"/>
      <c r="BZ460" s="212"/>
      <c r="CA460" s="212"/>
      <c r="CB460" s="398">
        <f>1.35</f>
        <v>1.35</v>
      </c>
      <c r="CC460" s="398">
        <f t="shared" ref="CC460" si="378">1.35</f>
        <v>1.35</v>
      </c>
      <c r="CD460" s="405">
        <f t="shared" ref="CD460:CG460" si="379">1.35*2</f>
        <v>2.7</v>
      </c>
      <c r="CE460" s="405">
        <f t="shared" si="379"/>
        <v>2.7</v>
      </c>
      <c r="CF460" s="405">
        <f t="shared" si="379"/>
        <v>2.7</v>
      </c>
      <c r="CG460" s="405">
        <f t="shared" si="379"/>
        <v>2.7</v>
      </c>
      <c r="CH460" s="405">
        <f>1.35*2</f>
        <v>2.7</v>
      </c>
      <c r="CI460" s="212"/>
      <c r="CJ460" s="212"/>
      <c r="CK460" s="212"/>
      <c r="CL460" s="212"/>
      <c r="CM460" s="212"/>
      <c r="CN460" s="212"/>
      <c r="CO460" s="212"/>
      <c r="CP460" s="398"/>
      <c r="CQ460" s="398"/>
      <c r="CR460" s="398"/>
      <c r="CS460" s="398"/>
      <c r="CT460" s="398"/>
      <c r="CU460" s="398"/>
      <c r="CV460" s="212"/>
      <c r="CW460" s="357"/>
      <c r="CX460" s="357"/>
      <c r="CY460" s="357"/>
      <c r="CZ460" s="357"/>
      <c r="DA460" s="357"/>
      <c r="DB460" s="357"/>
      <c r="DC460" s="357"/>
      <c r="DD460" s="357"/>
      <c r="DE460" s="357"/>
      <c r="DF460" s="357"/>
      <c r="DG460" s="357"/>
      <c r="DH460" s="357"/>
      <c r="DI460" s="357"/>
      <c r="DJ460" s="357"/>
      <c r="DK460" s="212"/>
      <c r="DL460" s="357"/>
      <c r="DM460" s="357"/>
      <c r="DN460" s="357"/>
      <c r="DO460" s="357"/>
      <c r="DP460" s="357"/>
      <c r="DQ460" s="357"/>
      <c r="DR460" s="357"/>
      <c r="DT460" s="361"/>
      <c r="DU460" s="361"/>
      <c r="DV460" s="361"/>
      <c r="DW460" s="361"/>
      <c r="DX460" s="361"/>
      <c r="DY460" s="361"/>
      <c r="DZ460" s="361"/>
      <c r="EA460" s="361"/>
      <c r="EB460" s="361"/>
      <c r="EC460" s="361"/>
      <c r="ED460" s="361"/>
      <c r="EE460" s="361"/>
      <c r="EF460" s="361"/>
      <c r="EG460" s="361"/>
      <c r="EH460" s="361"/>
      <c r="EI460" s="361"/>
      <c r="EJ460" s="361"/>
      <c r="EK460" s="361"/>
      <c r="EL460" s="361"/>
      <c r="EM460" s="361"/>
      <c r="EN460" s="361"/>
      <c r="EO460" s="361"/>
      <c r="EP460" s="361"/>
      <c r="EQ460" s="361"/>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7">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41"/>
        <v>0</v>
      </c>
      <c r="BV461" s="28"/>
      <c r="BW461" s="28"/>
      <c r="BX461" s="28"/>
      <c r="BY461" s="28"/>
      <c r="BZ461" s="28"/>
      <c r="CA461" s="28"/>
      <c r="CB461" s="99">
        <v>15</v>
      </c>
      <c r="CC461" s="99">
        <v>15</v>
      </c>
      <c r="CD461" s="99">
        <v>15</v>
      </c>
      <c r="CE461" s="99">
        <f t="shared" ref="CE461:CE498" si="380">ROUND((CD461+CF461)/2,2)</f>
        <v>15</v>
      </c>
      <c r="CF461" s="99">
        <f t="shared" ref="CF461:CF498" si="381">ROUND((CD461+CH461)/2,2)</f>
        <v>15</v>
      </c>
      <c r="CG461" s="99">
        <f t="shared" ref="CG461:CG498" si="382">ROUND((CF461+CH461)/2,2)</f>
        <v>15</v>
      </c>
      <c r="CH461" s="99">
        <v>15</v>
      </c>
      <c r="CI461" s="176"/>
      <c r="CJ461" s="176"/>
      <c r="CK461" s="176"/>
      <c r="CL461" s="176"/>
      <c r="CM461" s="176"/>
      <c r="CN461" s="176"/>
      <c r="CO461" s="176"/>
      <c r="CP461" s="177"/>
      <c r="CQ461" s="177"/>
      <c r="CR461" s="177"/>
      <c r="CS461" s="177"/>
      <c r="CT461" s="177"/>
      <c r="CU461" s="177"/>
      <c r="CV461" s="177"/>
      <c r="CW461" s="168"/>
      <c r="CX461" s="169"/>
      <c r="CY461" s="169"/>
      <c r="CZ461" s="169"/>
      <c r="DA461" s="169"/>
      <c r="DB461" s="169"/>
      <c r="DC461" s="169"/>
      <c r="DD461" s="173"/>
      <c r="DE461" s="173"/>
      <c r="DF461" s="173"/>
      <c r="DG461" s="173"/>
      <c r="DH461" s="173"/>
      <c r="DI461" s="173"/>
      <c r="DJ461" s="173"/>
      <c r="DK461" s="80" t="s">
        <v>415</v>
      </c>
      <c r="DL461" s="129"/>
      <c r="DM461" s="129"/>
      <c r="DN461" s="129"/>
      <c r="DO461" s="129"/>
      <c r="DP461" s="129"/>
      <c r="DQ461" s="129"/>
      <c r="DR461" s="129"/>
      <c r="DS461" s="219"/>
      <c r="DT461" s="361"/>
      <c r="DU461" s="361"/>
      <c r="DV461" s="361"/>
      <c r="DW461" s="361"/>
      <c r="DX461" s="361"/>
      <c r="DY461" s="361"/>
      <c r="DZ461" s="361"/>
      <c r="EA461" s="361"/>
      <c r="EB461" s="361"/>
      <c r="EC461" s="361"/>
      <c r="ED461" s="361"/>
      <c r="EE461" s="361"/>
      <c r="EF461" s="361"/>
      <c r="EG461" s="361"/>
      <c r="EH461" s="361"/>
      <c r="EI461" s="361"/>
      <c r="EJ461" s="361"/>
      <c r="EK461" s="361"/>
      <c r="EL461" s="361"/>
      <c r="EM461" s="361"/>
      <c r="EN461" s="361"/>
      <c r="EO461" s="361"/>
      <c r="EP461" s="361"/>
      <c r="EQ461" s="361"/>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7">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41"/>
        <v>0</v>
      </c>
      <c r="BV462" s="27"/>
      <c r="BW462" s="27"/>
      <c r="BX462" s="27"/>
      <c r="BY462" s="27"/>
      <c r="BZ462" s="27"/>
      <c r="CA462" s="27"/>
      <c r="CB462" s="97">
        <v>0</v>
      </c>
      <c r="CC462" s="186">
        <v>1</v>
      </c>
      <c r="CD462" s="186">
        <v>2</v>
      </c>
      <c r="CE462" s="186">
        <v>3</v>
      </c>
      <c r="CF462" s="186">
        <v>4</v>
      </c>
      <c r="CG462" s="186">
        <v>5</v>
      </c>
      <c r="CH462" s="186">
        <f>CH461/3</f>
        <v>5</v>
      </c>
      <c r="CI462" s="174"/>
      <c r="CJ462" s="174"/>
      <c r="CK462" s="174"/>
      <c r="CL462" s="174"/>
      <c r="CM462" s="174"/>
      <c r="CN462" s="174"/>
      <c r="CO462" s="174"/>
      <c r="CP462" s="175"/>
      <c r="CQ462" s="175"/>
      <c r="CR462" s="175"/>
      <c r="CS462" s="175"/>
      <c r="CT462" s="175"/>
      <c r="CU462" s="175"/>
      <c r="CV462" s="175"/>
      <c r="CW462" s="166"/>
      <c r="CX462" s="167"/>
      <c r="CY462" s="167"/>
      <c r="CZ462" s="167"/>
      <c r="DA462" s="167"/>
      <c r="DB462" s="167"/>
      <c r="DC462" s="167"/>
      <c r="DD462" s="172"/>
      <c r="DE462" s="172"/>
      <c r="DF462" s="172"/>
      <c r="DG462" s="172"/>
      <c r="DH462" s="172"/>
      <c r="DI462" s="172"/>
      <c r="DJ462" s="172"/>
      <c r="DK462" s="79" t="s">
        <v>415</v>
      </c>
      <c r="DL462" s="128"/>
      <c r="DM462" s="128"/>
      <c r="DN462" s="128"/>
      <c r="DO462" s="128"/>
      <c r="DP462" s="128"/>
      <c r="DQ462" s="128"/>
      <c r="DR462" s="128"/>
      <c r="DS462" s="219"/>
      <c r="DT462" s="361"/>
      <c r="DU462" s="361"/>
      <c r="DV462" s="361"/>
      <c r="DW462" s="361"/>
      <c r="DX462" s="361"/>
      <c r="DY462" s="361"/>
      <c r="DZ462" s="361"/>
      <c r="EA462" s="361"/>
      <c r="EB462" s="361"/>
      <c r="EC462" s="361"/>
      <c r="ED462" s="361"/>
      <c r="EE462" s="361"/>
      <c r="EF462" s="361"/>
      <c r="EG462" s="361"/>
      <c r="EH462" s="361"/>
      <c r="EI462" s="361"/>
      <c r="EJ462" s="361"/>
      <c r="EK462" s="361"/>
      <c r="EL462" s="361"/>
      <c r="EM462" s="361"/>
      <c r="EN462" s="361"/>
      <c r="EO462" s="361"/>
      <c r="EP462" s="361"/>
      <c r="EQ462" s="361"/>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7">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83">IF(BL463=1,BN463,0)</f>
        <v>0</v>
      </c>
      <c r="BV463" s="28"/>
      <c r="BW463" s="28"/>
      <c r="BX463" s="28"/>
      <c r="BY463" s="28"/>
      <c r="BZ463" s="28"/>
      <c r="CA463" s="28"/>
      <c r="CB463" s="99">
        <v>20</v>
      </c>
      <c r="CC463" s="99">
        <v>20</v>
      </c>
      <c r="CD463" s="99">
        <v>20</v>
      </c>
      <c r="CE463" s="99">
        <f t="shared" si="380"/>
        <v>20</v>
      </c>
      <c r="CF463" s="99">
        <f t="shared" si="381"/>
        <v>20</v>
      </c>
      <c r="CG463" s="99">
        <f t="shared" si="382"/>
        <v>20</v>
      </c>
      <c r="CH463" s="99">
        <v>20</v>
      </c>
      <c r="CI463" s="176"/>
      <c r="CJ463" s="176"/>
      <c r="CK463" s="176"/>
      <c r="CL463" s="176"/>
      <c r="CM463" s="176"/>
      <c r="CN463" s="176"/>
      <c r="CO463" s="176"/>
      <c r="CP463" s="177"/>
      <c r="CQ463" s="177"/>
      <c r="CR463" s="177"/>
      <c r="CS463" s="177"/>
      <c r="CT463" s="177"/>
      <c r="CU463" s="177"/>
      <c r="CV463" s="177"/>
      <c r="CW463" s="168"/>
      <c r="CX463" s="169"/>
      <c r="CY463" s="169"/>
      <c r="CZ463" s="169"/>
      <c r="DA463" s="169"/>
      <c r="DB463" s="169"/>
      <c r="DC463" s="169"/>
      <c r="DD463" s="173"/>
      <c r="DE463" s="173"/>
      <c r="DF463" s="173"/>
      <c r="DG463" s="173"/>
      <c r="DH463" s="173"/>
      <c r="DI463" s="173"/>
      <c r="DJ463" s="173"/>
      <c r="DK463" s="80" t="s">
        <v>415</v>
      </c>
      <c r="DL463" s="129"/>
      <c r="DM463" s="129"/>
      <c r="DN463" s="129"/>
      <c r="DO463" s="129"/>
      <c r="DP463" s="129"/>
      <c r="DQ463" s="129"/>
      <c r="DR463" s="129"/>
      <c r="DS463" s="219"/>
      <c r="DT463" s="361"/>
      <c r="DU463" s="361"/>
      <c r="DV463" s="361"/>
      <c r="DW463" s="361"/>
      <c r="DX463" s="361"/>
      <c r="DY463" s="361"/>
      <c r="DZ463" s="361"/>
      <c r="EA463" s="361"/>
      <c r="EB463" s="361"/>
      <c r="EC463" s="361"/>
      <c r="ED463" s="361"/>
      <c r="EE463" s="361"/>
      <c r="EF463" s="361"/>
      <c r="EG463" s="361"/>
      <c r="EH463" s="361"/>
      <c r="EI463" s="361"/>
      <c r="EJ463" s="361"/>
      <c r="EK463" s="361"/>
      <c r="EL463" s="361"/>
      <c r="EM463" s="361"/>
      <c r="EN463" s="361"/>
      <c r="EO463" s="361"/>
      <c r="EP463" s="361"/>
      <c r="EQ463" s="361"/>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7">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84">IF(BL464=1,BN464,0)</f>
        <v>0</v>
      </c>
      <c r="BV464" s="27"/>
      <c r="BW464" s="27"/>
      <c r="BX464" s="27"/>
      <c r="BY464" s="27"/>
      <c r="BZ464" s="27"/>
      <c r="CA464" s="27"/>
      <c r="CB464" s="97"/>
      <c r="CC464" s="186">
        <v>1</v>
      </c>
      <c r="CD464" s="186">
        <v>2</v>
      </c>
      <c r="CE464" s="186">
        <v>3</v>
      </c>
      <c r="CF464" s="186">
        <v>4</v>
      </c>
      <c r="CG464" s="186">
        <v>5</v>
      </c>
      <c r="CH464" s="186">
        <f>CH463/3</f>
        <v>6.666666666666667</v>
      </c>
      <c r="CI464" s="174"/>
      <c r="CJ464" s="174"/>
      <c r="CK464" s="174"/>
      <c r="CL464" s="174"/>
      <c r="CM464" s="174"/>
      <c r="CN464" s="174"/>
      <c r="CO464" s="174"/>
      <c r="CP464" s="175"/>
      <c r="CQ464" s="175"/>
      <c r="CR464" s="175"/>
      <c r="CS464" s="175"/>
      <c r="CT464" s="175"/>
      <c r="CU464" s="175"/>
      <c r="CV464" s="175"/>
      <c r="CW464" s="166"/>
      <c r="CX464" s="167"/>
      <c r="CY464" s="167"/>
      <c r="CZ464" s="167"/>
      <c r="DA464" s="167"/>
      <c r="DB464" s="167"/>
      <c r="DC464" s="167"/>
      <c r="DD464" s="172"/>
      <c r="DE464" s="172"/>
      <c r="DF464" s="172"/>
      <c r="DG464" s="172"/>
      <c r="DH464" s="172"/>
      <c r="DI464" s="172"/>
      <c r="DJ464" s="172"/>
      <c r="DK464" s="79" t="s">
        <v>415</v>
      </c>
      <c r="DL464" s="128"/>
      <c r="DM464" s="128"/>
      <c r="DN464" s="128"/>
      <c r="DO464" s="128"/>
      <c r="DP464" s="128"/>
      <c r="DQ464" s="128"/>
      <c r="DR464" s="128"/>
      <c r="DS464" s="219"/>
      <c r="DT464" s="361"/>
      <c r="DU464" s="361"/>
      <c r="DV464" s="361"/>
      <c r="DW464" s="361"/>
      <c r="DX464" s="361"/>
      <c r="DY464" s="361"/>
      <c r="DZ464" s="361"/>
      <c r="EA464" s="361"/>
      <c r="EB464" s="361"/>
      <c r="EC464" s="361"/>
      <c r="ED464" s="361"/>
      <c r="EE464" s="361"/>
      <c r="EF464" s="361"/>
      <c r="EG464" s="361"/>
      <c r="EH464" s="361"/>
      <c r="EI464" s="361"/>
      <c r="EJ464" s="361"/>
      <c r="EK464" s="361"/>
      <c r="EL464" s="361"/>
      <c r="EM464" s="361"/>
      <c r="EN464" s="361"/>
      <c r="EO464" s="361"/>
      <c r="EP464" s="361"/>
      <c r="EQ464" s="361"/>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7">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84"/>
        <v>0</v>
      </c>
      <c r="BV465" s="28"/>
      <c r="BW465" s="28"/>
      <c r="BX465" s="28"/>
      <c r="BY465" s="28"/>
      <c r="BZ465" s="28"/>
      <c r="CA465" s="28"/>
      <c r="CB465" s="99">
        <v>15</v>
      </c>
      <c r="CC465" s="99">
        <v>15</v>
      </c>
      <c r="CD465" s="99">
        <v>15</v>
      </c>
      <c r="CE465" s="99">
        <f t="shared" si="380"/>
        <v>15</v>
      </c>
      <c r="CF465" s="99">
        <f t="shared" si="381"/>
        <v>15</v>
      </c>
      <c r="CG465" s="99">
        <f t="shared" si="382"/>
        <v>15</v>
      </c>
      <c r="CH465" s="99">
        <v>15</v>
      </c>
      <c r="CI465" s="176"/>
      <c r="CJ465" s="176"/>
      <c r="CK465" s="176"/>
      <c r="CL465" s="176"/>
      <c r="CM465" s="176"/>
      <c r="CN465" s="176"/>
      <c r="CO465" s="176"/>
      <c r="CP465" s="177"/>
      <c r="CQ465" s="177"/>
      <c r="CR465" s="177"/>
      <c r="CS465" s="177"/>
      <c r="CT465" s="177"/>
      <c r="CU465" s="177"/>
      <c r="CV465" s="177"/>
      <c r="CW465" s="168"/>
      <c r="CX465" s="169"/>
      <c r="CY465" s="169"/>
      <c r="CZ465" s="169"/>
      <c r="DA465" s="169"/>
      <c r="DB465" s="169"/>
      <c r="DC465" s="169"/>
      <c r="DD465" s="173"/>
      <c r="DE465" s="173"/>
      <c r="DF465" s="173"/>
      <c r="DG465" s="173"/>
      <c r="DH465" s="173"/>
      <c r="DI465" s="173"/>
      <c r="DJ465" s="173"/>
      <c r="DK465" s="80" t="s">
        <v>415</v>
      </c>
      <c r="DL465" s="129"/>
      <c r="DM465" s="129"/>
      <c r="DN465" s="129"/>
      <c r="DO465" s="129"/>
      <c r="DP465" s="129"/>
      <c r="DQ465" s="129"/>
      <c r="DR465" s="129"/>
      <c r="DS465" s="219"/>
      <c r="DT465" s="361"/>
      <c r="DU465" s="361"/>
      <c r="DV465" s="361"/>
      <c r="DW465" s="361"/>
      <c r="DX465" s="361"/>
      <c r="DY465" s="361"/>
      <c r="DZ465" s="361"/>
      <c r="EA465" s="361"/>
      <c r="EB465" s="361"/>
      <c r="EC465" s="361"/>
      <c r="ED465" s="361"/>
      <c r="EE465" s="361"/>
      <c r="EF465" s="361"/>
      <c r="EG465" s="361"/>
      <c r="EH465" s="361"/>
      <c r="EI465" s="361"/>
      <c r="EJ465" s="361"/>
      <c r="EK465" s="361"/>
      <c r="EL465" s="361"/>
      <c r="EM465" s="361"/>
      <c r="EN465" s="361"/>
      <c r="EO465" s="361"/>
      <c r="EP465" s="361"/>
      <c r="EQ465" s="361"/>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7">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84"/>
        <v>0</v>
      </c>
      <c r="BV466" s="27"/>
      <c r="BW466" s="27"/>
      <c r="BX466" s="27"/>
      <c r="BY466" s="27"/>
      <c r="BZ466" s="27"/>
      <c r="CA466" s="27"/>
      <c r="CB466" s="97"/>
      <c r="CC466" s="186">
        <v>1</v>
      </c>
      <c r="CD466" s="186">
        <v>2</v>
      </c>
      <c r="CE466" s="186">
        <v>3</v>
      </c>
      <c r="CF466" s="186">
        <v>4</v>
      </c>
      <c r="CG466" s="186">
        <v>5</v>
      </c>
      <c r="CH466" s="186">
        <f>CH465/3</f>
        <v>5</v>
      </c>
      <c r="CI466" s="174"/>
      <c r="CJ466" s="174"/>
      <c r="CK466" s="174"/>
      <c r="CL466" s="174"/>
      <c r="CM466" s="174"/>
      <c r="CN466" s="174"/>
      <c r="CO466" s="174"/>
      <c r="CP466" s="175"/>
      <c r="CQ466" s="175"/>
      <c r="CR466" s="175"/>
      <c r="CS466" s="175"/>
      <c r="CT466" s="175"/>
      <c r="CU466" s="175"/>
      <c r="CV466" s="175"/>
      <c r="CW466" s="166"/>
      <c r="CX466" s="167"/>
      <c r="CY466" s="167"/>
      <c r="CZ466" s="167"/>
      <c r="DA466" s="167"/>
      <c r="DB466" s="167"/>
      <c r="DC466" s="167"/>
      <c r="DD466" s="172"/>
      <c r="DE466" s="172"/>
      <c r="DF466" s="172"/>
      <c r="DG466" s="172"/>
      <c r="DH466" s="172"/>
      <c r="DI466" s="172"/>
      <c r="DJ466" s="172"/>
      <c r="DK466" s="79" t="s">
        <v>415</v>
      </c>
      <c r="DL466" s="128"/>
      <c r="DM466" s="128"/>
      <c r="DN466" s="128"/>
      <c r="DO466" s="128"/>
      <c r="DP466" s="128"/>
      <c r="DQ466" s="128"/>
      <c r="DR466" s="128"/>
      <c r="DS466" s="219"/>
      <c r="DT466" s="361"/>
      <c r="DU466" s="361"/>
      <c r="DV466" s="361"/>
      <c r="DW466" s="361"/>
      <c r="DX466" s="361"/>
      <c r="DY466" s="361"/>
      <c r="DZ466" s="361"/>
      <c r="EA466" s="361"/>
      <c r="EB466" s="361"/>
      <c r="EC466" s="361"/>
      <c r="ED466" s="361"/>
      <c r="EE466" s="361"/>
      <c r="EF466" s="361"/>
      <c r="EG466" s="361"/>
      <c r="EH466" s="361"/>
      <c r="EI466" s="361"/>
      <c r="EJ466" s="361"/>
      <c r="EK466" s="361"/>
      <c r="EL466" s="361"/>
      <c r="EM466" s="361"/>
      <c r="EN466" s="361"/>
      <c r="EO466" s="361"/>
      <c r="EP466" s="361"/>
      <c r="EQ466" s="361"/>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7">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41"/>
        <v>0</v>
      </c>
      <c r="BV467" s="28"/>
      <c r="BW467" s="28"/>
      <c r="BX467" s="28"/>
      <c r="BY467" s="28"/>
      <c r="BZ467" s="28"/>
      <c r="CA467" s="28"/>
      <c r="CB467" s="99">
        <v>20</v>
      </c>
      <c r="CC467" s="99">
        <v>20</v>
      </c>
      <c r="CD467" s="99">
        <v>20</v>
      </c>
      <c r="CE467" s="99">
        <f t="shared" si="380"/>
        <v>20</v>
      </c>
      <c r="CF467" s="99">
        <f t="shared" si="381"/>
        <v>20</v>
      </c>
      <c r="CG467" s="99">
        <f t="shared" si="382"/>
        <v>20</v>
      </c>
      <c r="CH467" s="99">
        <v>20</v>
      </c>
      <c r="CI467" s="176"/>
      <c r="CJ467" s="176"/>
      <c r="CK467" s="176"/>
      <c r="CL467" s="176"/>
      <c r="CM467" s="176"/>
      <c r="CN467" s="176"/>
      <c r="CO467" s="176"/>
      <c r="CP467" s="177"/>
      <c r="CQ467" s="177"/>
      <c r="CR467" s="177"/>
      <c r="CS467" s="177"/>
      <c r="CT467" s="177"/>
      <c r="CU467" s="177"/>
      <c r="CV467" s="177"/>
      <c r="CW467" s="168"/>
      <c r="CX467" s="169"/>
      <c r="CY467" s="169"/>
      <c r="CZ467" s="169"/>
      <c r="DA467" s="169"/>
      <c r="DB467" s="169"/>
      <c r="DC467" s="169"/>
      <c r="DD467" s="173"/>
      <c r="DE467" s="173"/>
      <c r="DF467" s="173"/>
      <c r="DG467" s="173"/>
      <c r="DH467" s="173"/>
      <c r="DI467" s="173"/>
      <c r="DJ467" s="173"/>
      <c r="DK467" s="80" t="s">
        <v>415</v>
      </c>
      <c r="DL467" s="129"/>
      <c r="DM467" s="129"/>
      <c r="DN467" s="129"/>
      <c r="DO467" s="129"/>
      <c r="DP467" s="129"/>
      <c r="DQ467" s="129"/>
      <c r="DR467" s="129"/>
      <c r="DS467" s="219"/>
      <c r="DT467" s="361"/>
      <c r="DU467" s="361"/>
      <c r="DV467" s="361"/>
      <c r="DW467" s="361"/>
      <c r="DX467" s="361"/>
      <c r="DY467" s="361"/>
      <c r="DZ467" s="361"/>
      <c r="EA467" s="361"/>
      <c r="EB467" s="361"/>
      <c r="EC467" s="361"/>
      <c r="ED467" s="361"/>
      <c r="EE467" s="361"/>
      <c r="EF467" s="361"/>
      <c r="EG467" s="361"/>
      <c r="EH467" s="361"/>
      <c r="EI467" s="361"/>
      <c r="EJ467" s="361"/>
      <c r="EK467" s="361"/>
      <c r="EL467" s="361"/>
      <c r="EM467" s="361"/>
      <c r="EN467" s="361"/>
      <c r="EO467" s="361"/>
      <c r="EP467" s="361"/>
      <c r="EQ467" s="361"/>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7">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41"/>
        <v>0</v>
      </c>
      <c r="BV468" s="27"/>
      <c r="BW468" s="27"/>
      <c r="BX468" s="27"/>
      <c r="BY468" s="27"/>
      <c r="BZ468" s="27"/>
      <c r="CA468" s="27"/>
      <c r="CB468" s="97">
        <v>0.435</v>
      </c>
      <c r="CC468" s="97">
        <v>0.5918589138024728</v>
      </c>
      <c r="CD468" s="97">
        <v>0.6</v>
      </c>
      <c r="CE468" s="97">
        <f t="shared" si="380"/>
        <v>0.56999999999999995</v>
      </c>
      <c r="CF468" s="97">
        <f t="shared" si="381"/>
        <v>0.53</v>
      </c>
      <c r="CG468" s="97">
        <f t="shared" si="382"/>
        <v>0.5</v>
      </c>
      <c r="CH468" s="97">
        <v>0.46</v>
      </c>
      <c r="CI468" s="174"/>
      <c r="CJ468" s="174"/>
      <c r="CK468" s="174"/>
      <c r="CL468" s="174"/>
      <c r="CM468" s="174"/>
      <c r="CN468" s="174"/>
      <c r="CO468" s="174"/>
      <c r="CP468" s="175"/>
      <c r="CQ468" s="175"/>
      <c r="CR468" s="175"/>
      <c r="CS468" s="175"/>
      <c r="CT468" s="175"/>
      <c r="CU468" s="175"/>
      <c r="CV468" s="175"/>
      <c r="CW468" s="166"/>
      <c r="CX468" s="167"/>
      <c r="CY468" s="167"/>
      <c r="CZ468" s="167"/>
      <c r="DA468" s="167"/>
      <c r="DB468" s="167"/>
      <c r="DC468" s="167"/>
      <c r="DD468" s="172"/>
      <c r="DE468" s="172"/>
      <c r="DF468" s="172"/>
      <c r="DG468" s="172"/>
      <c r="DH468" s="172"/>
      <c r="DI468" s="172"/>
      <c r="DJ468" s="172"/>
      <c r="DK468" s="79" t="s">
        <v>415</v>
      </c>
      <c r="DL468" s="128"/>
      <c r="DM468" s="128"/>
      <c r="DN468" s="128"/>
      <c r="DO468" s="128"/>
      <c r="DP468" s="128"/>
      <c r="DQ468" s="128"/>
      <c r="DR468" s="128"/>
      <c r="DS468" s="219"/>
      <c r="DT468" s="361"/>
      <c r="DU468" s="361"/>
      <c r="DV468" s="361"/>
      <c r="DW468" s="361"/>
      <c r="DX468" s="361"/>
      <c r="DY468" s="361"/>
      <c r="DZ468" s="361"/>
      <c r="EA468" s="361"/>
      <c r="EB468" s="361"/>
      <c r="EC468" s="361"/>
      <c r="ED468" s="361"/>
      <c r="EE468" s="361"/>
      <c r="EF468" s="361"/>
      <c r="EG468" s="361"/>
      <c r="EH468" s="361"/>
      <c r="EI468" s="361"/>
      <c r="EJ468" s="361"/>
      <c r="EK468" s="361"/>
      <c r="EL468" s="361"/>
      <c r="EM468" s="361"/>
      <c r="EN468" s="361"/>
      <c r="EO468" s="361"/>
      <c r="EP468" s="361"/>
      <c r="EQ468" s="361"/>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7">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41"/>
        <v>0</v>
      </c>
      <c r="BV469" s="28"/>
      <c r="BW469" s="28"/>
      <c r="BX469" s="28"/>
      <c r="BY469" s="28"/>
      <c r="BZ469" s="28"/>
      <c r="CA469" s="28"/>
      <c r="CB469" s="99">
        <v>0.34799999999999998</v>
      </c>
      <c r="CC469" s="99">
        <v>0.46201918535185454</v>
      </c>
      <c r="CD469" s="99">
        <v>0.5</v>
      </c>
      <c r="CE469" s="99">
        <f t="shared" si="380"/>
        <v>0.47</v>
      </c>
      <c r="CF469" s="99">
        <f t="shared" si="381"/>
        <v>0.43</v>
      </c>
      <c r="CG469" s="99">
        <f t="shared" si="382"/>
        <v>0.4</v>
      </c>
      <c r="CH469" s="99">
        <v>0.36</v>
      </c>
      <c r="CI469" s="176"/>
      <c r="CJ469" s="176"/>
      <c r="CK469" s="176"/>
      <c r="CL469" s="176"/>
      <c r="CM469" s="176"/>
      <c r="CN469" s="176"/>
      <c r="CO469" s="176"/>
      <c r="CP469" s="177"/>
      <c r="CQ469" s="177"/>
      <c r="CR469" s="177"/>
      <c r="CS469" s="177"/>
      <c r="CT469" s="177"/>
      <c r="CU469" s="177"/>
      <c r="CV469" s="177"/>
      <c r="CW469" s="168"/>
      <c r="CX469" s="169"/>
      <c r="CY469" s="169"/>
      <c r="CZ469" s="169"/>
      <c r="DA469" s="169"/>
      <c r="DB469" s="169"/>
      <c r="DC469" s="169"/>
      <c r="DD469" s="173"/>
      <c r="DE469" s="173"/>
      <c r="DF469" s="173"/>
      <c r="DG469" s="173"/>
      <c r="DH469" s="173"/>
      <c r="DI469" s="173"/>
      <c r="DJ469" s="173"/>
      <c r="DK469" s="80" t="s">
        <v>415</v>
      </c>
      <c r="DL469" s="129"/>
      <c r="DM469" s="129"/>
      <c r="DN469" s="129"/>
      <c r="DO469" s="129"/>
      <c r="DP469" s="129"/>
      <c r="DQ469" s="129"/>
      <c r="DR469" s="129"/>
      <c r="DS469" s="219"/>
      <c r="DT469" s="361"/>
      <c r="DU469" s="361"/>
      <c r="DV469" s="361"/>
      <c r="DW469" s="361"/>
      <c r="DX469" s="361"/>
      <c r="DY469" s="361"/>
      <c r="DZ469" s="361"/>
      <c r="EA469" s="361"/>
      <c r="EB469" s="361"/>
      <c r="EC469" s="361"/>
      <c r="ED469" s="361"/>
      <c r="EE469" s="361"/>
      <c r="EF469" s="361"/>
      <c r="EG469" s="361"/>
      <c r="EH469" s="361"/>
      <c r="EI469" s="361"/>
      <c r="EJ469" s="361"/>
      <c r="EK469" s="361"/>
      <c r="EL469" s="361"/>
      <c r="EM469" s="361"/>
      <c r="EN469" s="361"/>
      <c r="EO469" s="361"/>
      <c r="EP469" s="361"/>
      <c r="EQ469" s="361"/>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7">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41"/>
        <v>0</v>
      </c>
      <c r="BV470" s="27"/>
      <c r="BW470" s="27"/>
      <c r="BX470" s="27"/>
      <c r="BY470" s="27"/>
      <c r="BZ470" s="27"/>
      <c r="CA470" s="27"/>
      <c r="CB470" s="97">
        <v>0</v>
      </c>
      <c r="CC470" s="97">
        <v>5.7339728450618188E-2</v>
      </c>
      <c r="CD470" s="97">
        <v>0.1</v>
      </c>
      <c r="CE470" s="97">
        <f t="shared" si="380"/>
        <v>0.13</v>
      </c>
      <c r="CF470" s="97">
        <f t="shared" si="381"/>
        <v>0.15</v>
      </c>
      <c r="CG470" s="97">
        <f t="shared" si="382"/>
        <v>0.18</v>
      </c>
      <c r="CH470" s="97">
        <v>0.2</v>
      </c>
      <c r="CI470" s="174"/>
      <c r="CJ470" s="174"/>
      <c r="CK470" s="174"/>
      <c r="CL470" s="174"/>
      <c r="CM470" s="174"/>
      <c r="CN470" s="174"/>
      <c r="CO470" s="174"/>
      <c r="CP470" s="175"/>
      <c r="CQ470" s="175"/>
      <c r="CR470" s="175"/>
      <c r="CS470" s="175"/>
      <c r="CT470" s="175"/>
      <c r="CU470" s="175"/>
      <c r="CV470" s="175"/>
      <c r="CW470" s="166"/>
      <c r="CX470" s="167"/>
      <c r="CY470" s="167"/>
      <c r="CZ470" s="167"/>
      <c r="DA470" s="167"/>
      <c r="DB470" s="167"/>
      <c r="DC470" s="167"/>
      <c r="DD470" s="172"/>
      <c r="DE470" s="172"/>
      <c r="DF470" s="172"/>
      <c r="DG470" s="172"/>
      <c r="DH470" s="172"/>
      <c r="DI470" s="172"/>
      <c r="DJ470" s="172"/>
      <c r="DK470" s="79" t="s">
        <v>415</v>
      </c>
      <c r="DL470" s="128"/>
      <c r="DM470" s="128"/>
      <c r="DN470" s="128"/>
      <c r="DO470" s="128"/>
      <c r="DP470" s="128"/>
      <c r="DQ470" s="128"/>
      <c r="DR470" s="128"/>
      <c r="DS470" s="219"/>
      <c r="DT470" s="361"/>
      <c r="DU470" s="361"/>
      <c r="DV470" s="361"/>
      <c r="DW470" s="361"/>
      <c r="DX470" s="361"/>
      <c r="DY470" s="361"/>
      <c r="DZ470" s="361"/>
      <c r="EA470" s="361"/>
      <c r="EB470" s="361"/>
      <c r="EC470" s="361"/>
      <c r="ED470" s="361"/>
      <c r="EE470" s="361"/>
      <c r="EF470" s="361"/>
      <c r="EG470" s="361"/>
      <c r="EH470" s="361"/>
      <c r="EI470" s="361"/>
      <c r="EJ470" s="361"/>
      <c r="EK470" s="361"/>
      <c r="EL470" s="361"/>
      <c r="EM470" s="361"/>
      <c r="EN470" s="361"/>
      <c r="EO470" s="361"/>
      <c r="EP470" s="361"/>
      <c r="EQ470" s="361"/>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7">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41"/>
        <v>0</v>
      </c>
      <c r="BV471" s="28"/>
      <c r="BW471" s="28"/>
      <c r="BX471" s="28"/>
      <c r="BY471" s="28"/>
      <c r="BZ471" s="28"/>
      <c r="CA471" s="28"/>
      <c r="CB471" s="99">
        <v>0.19500000000000001</v>
      </c>
      <c r="CC471" s="99">
        <v>0.37158485484745568</v>
      </c>
      <c r="CD471" s="99">
        <v>0.4</v>
      </c>
      <c r="CE471" s="99">
        <f t="shared" si="380"/>
        <v>0.4</v>
      </c>
      <c r="CF471" s="99">
        <f t="shared" si="381"/>
        <v>0.4</v>
      </c>
      <c r="CG471" s="99">
        <f t="shared" si="382"/>
        <v>0.4</v>
      </c>
      <c r="CH471" s="99">
        <v>0.4</v>
      </c>
      <c r="CI471" s="176"/>
      <c r="CJ471" s="176"/>
      <c r="CK471" s="176"/>
      <c r="CL471" s="176"/>
      <c r="CM471" s="176"/>
      <c r="CN471" s="176"/>
      <c r="CO471" s="176"/>
      <c r="CP471" s="177"/>
      <c r="CQ471" s="177"/>
      <c r="CR471" s="177"/>
      <c r="CS471" s="177"/>
      <c r="CT471" s="177"/>
      <c r="CU471" s="177"/>
      <c r="CV471" s="177"/>
      <c r="CW471" s="168"/>
      <c r="CX471" s="169"/>
      <c r="CY471" s="169"/>
      <c r="CZ471" s="169"/>
      <c r="DA471" s="169"/>
      <c r="DB471" s="169"/>
      <c r="DC471" s="169"/>
      <c r="DD471" s="173"/>
      <c r="DE471" s="173"/>
      <c r="DF471" s="173"/>
      <c r="DG471" s="173"/>
      <c r="DH471" s="173"/>
      <c r="DI471" s="173"/>
      <c r="DJ471" s="173"/>
      <c r="DK471" s="80" t="s">
        <v>415</v>
      </c>
      <c r="DL471" s="129"/>
      <c r="DM471" s="129"/>
      <c r="DN471" s="129"/>
      <c r="DO471" s="129"/>
      <c r="DP471" s="129"/>
      <c r="DQ471" s="129"/>
      <c r="DR471" s="129"/>
      <c r="DS471" s="219"/>
      <c r="DT471" s="361"/>
      <c r="DU471" s="361"/>
      <c r="DV471" s="361"/>
      <c r="DW471" s="361"/>
      <c r="DX471" s="361"/>
      <c r="DY471" s="361"/>
      <c r="DZ471" s="361"/>
      <c r="EA471" s="361"/>
      <c r="EB471" s="361"/>
      <c r="EC471" s="361"/>
      <c r="ED471" s="361"/>
      <c r="EE471" s="361"/>
      <c r="EF471" s="361"/>
      <c r="EG471" s="361"/>
      <c r="EH471" s="361"/>
      <c r="EI471" s="361"/>
      <c r="EJ471" s="361"/>
      <c r="EK471" s="361"/>
      <c r="EL471" s="361"/>
      <c r="EM471" s="361"/>
      <c r="EN471" s="361"/>
      <c r="EO471" s="361"/>
      <c r="EP471" s="361"/>
      <c r="EQ471" s="361"/>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7">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41"/>
        <v>0</v>
      </c>
      <c r="BV472" s="27"/>
      <c r="BW472" s="27"/>
      <c r="BX472" s="27"/>
      <c r="BY472" s="27"/>
      <c r="BZ472" s="27"/>
      <c r="CA472" s="27"/>
      <c r="CB472" s="97">
        <v>0.39</v>
      </c>
      <c r="CC472" s="97">
        <v>0.4107784019886998</v>
      </c>
      <c r="CD472" s="97">
        <v>0.3</v>
      </c>
      <c r="CE472" s="97">
        <f t="shared" si="380"/>
        <v>0.3</v>
      </c>
      <c r="CF472" s="97">
        <f t="shared" si="381"/>
        <v>0.3</v>
      </c>
      <c r="CG472" s="97">
        <f t="shared" si="382"/>
        <v>0.3</v>
      </c>
      <c r="CH472" s="97">
        <v>0.3</v>
      </c>
      <c r="CI472" s="174"/>
      <c r="CJ472" s="174"/>
      <c r="CK472" s="174"/>
      <c r="CL472" s="174"/>
      <c r="CM472" s="174"/>
      <c r="CN472" s="174"/>
      <c r="CO472" s="174"/>
      <c r="CP472" s="175"/>
      <c r="CQ472" s="175"/>
      <c r="CR472" s="175"/>
      <c r="CS472" s="175"/>
      <c r="CT472" s="175"/>
      <c r="CU472" s="175"/>
      <c r="CV472" s="175"/>
      <c r="CW472" s="166"/>
      <c r="CX472" s="167"/>
      <c r="CY472" s="167"/>
      <c r="CZ472" s="167"/>
      <c r="DA472" s="167"/>
      <c r="DB472" s="167"/>
      <c r="DC472" s="167"/>
      <c r="DD472" s="172"/>
      <c r="DE472" s="172"/>
      <c r="DF472" s="172"/>
      <c r="DG472" s="172"/>
      <c r="DH472" s="172"/>
      <c r="DI472" s="172"/>
      <c r="DJ472" s="172"/>
      <c r="DK472" s="79" t="s">
        <v>415</v>
      </c>
      <c r="DL472" s="128"/>
      <c r="DM472" s="128"/>
      <c r="DN472" s="128"/>
      <c r="DO472" s="128"/>
      <c r="DP472" s="128"/>
      <c r="DQ472" s="128"/>
      <c r="DR472" s="128"/>
      <c r="DS472" s="219"/>
      <c r="DT472" s="361"/>
      <c r="DU472" s="361"/>
      <c r="DV472" s="361"/>
      <c r="DW472" s="361"/>
      <c r="DX472" s="361"/>
      <c r="DY472" s="361"/>
      <c r="DZ472" s="361"/>
      <c r="EA472" s="361"/>
      <c r="EB472" s="361"/>
      <c r="EC472" s="361"/>
      <c r="ED472" s="361"/>
      <c r="EE472" s="361"/>
      <c r="EF472" s="361"/>
      <c r="EG472" s="361"/>
      <c r="EH472" s="361"/>
      <c r="EI472" s="361"/>
      <c r="EJ472" s="361"/>
      <c r="EK472" s="361"/>
      <c r="EL472" s="361"/>
      <c r="EM472" s="361"/>
      <c r="EN472" s="361"/>
      <c r="EO472" s="361"/>
      <c r="EP472" s="361"/>
      <c r="EQ472" s="361"/>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7">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41"/>
        <v>0</v>
      </c>
      <c r="BV473" s="28"/>
      <c r="BW473" s="28"/>
      <c r="BX473" s="28"/>
      <c r="BY473" s="28"/>
      <c r="BZ473" s="28"/>
      <c r="CA473" s="28"/>
      <c r="CB473" s="99">
        <v>0.9880000000000001</v>
      </c>
      <c r="CC473" s="99">
        <v>0.85458333333333347</v>
      </c>
      <c r="CD473" s="99">
        <v>0.36</v>
      </c>
      <c r="CE473" s="99">
        <f t="shared" si="380"/>
        <v>0.3</v>
      </c>
      <c r="CF473" s="99">
        <f t="shared" si="381"/>
        <v>0.23</v>
      </c>
      <c r="CG473" s="99">
        <f t="shared" si="382"/>
        <v>0.17</v>
      </c>
      <c r="CH473" s="99">
        <v>0.1</v>
      </c>
      <c r="CI473" s="176"/>
      <c r="CJ473" s="176"/>
      <c r="CK473" s="176"/>
      <c r="CL473" s="176"/>
      <c r="CM473" s="176"/>
      <c r="CN473" s="176"/>
      <c r="CO473" s="176"/>
      <c r="CP473" s="177"/>
      <c r="CQ473" s="177"/>
      <c r="CR473" s="177"/>
      <c r="CS473" s="177"/>
      <c r="CT473" s="177"/>
      <c r="CU473" s="177"/>
      <c r="CV473" s="177"/>
      <c r="CW473" s="168"/>
      <c r="CX473" s="169"/>
      <c r="CY473" s="169"/>
      <c r="CZ473" s="169"/>
      <c r="DA473" s="169"/>
      <c r="DB473" s="169"/>
      <c r="DC473" s="169"/>
      <c r="DD473" s="173"/>
      <c r="DE473" s="173"/>
      <c r="DF473" s="173"/>
      <c r="DG473" s="173"/>
      <c r="DH473" s="173"/>
      <c r="DI473" s="173"/>
      <c r="DJ473" s="173"/>
      <c r="DK473" s="80" t="s">
        <v>415</v>
      </c>
      <c r="DL473" s="129"/>
      <c r="DM473" s="129"/>
      <c r="DN473" s="129"/>
      <c r="DO473" s="129"/>
      <c r="DP473" s="129"/>
      <c r="DQ473" s="129"/>
      <c r="DR473" s="129"/>
      <c r="DS473" s="219"/>
      <c r="DT473" s="361"/>
      <c r="DU473" s="361"/>
      <c r="DV473" s="361"/>
      <c r="DW473" s="361"/>
      <c r="DX473" s="361"/>
      <c r="DY473" s="361"/>
      <c r="DZ473" s="361"/>
      <c r="EA473" s="361"/>
      <c r="EB473" s="361"/>
      <c r="EC473" s="361"/>
      <c r="ED473" s="361"/>
      <c r="EE473" s="361"/>
      <c r="EF473" s="361"/>
      <c r="EG473" s="361"/>
      <c r="EH473" s="361"/>
      <c r="EI473" s="361"/>
      <c r="EJ473" s="361"/>
      <c r="EK473" s="361"/>
      <c r="EL473" s="361"/>
      <c r="EM473" s="361"/>
      <c r="EN473" s="361"/>
      <c r="EO473" s="361"/>
      <c r="EP473" s="361"/>
      <c r="EQ473" s="361"/>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7">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41"/>
        <v>0</v>
      </c>
      <c r="BV474" s="27"/>
      <c r="BW474" s="27"/>
      <c r="BX474" s="27"/>
      <c r="BY474" s="27"/>
      <c r="BZ474" s="27"/>
      <c r="CA474" s="27"/>
      <c r="CB474" s="97">
        <v>10</v>
      </c>
      <c r="CC474" s="97">
        <v>10</v>
      </c>
      <c r="CD474" s="97">
        <v>10</v>
      </c>
      <c r="CE474" s="97">
        <f t="shared" si="380"/>
        <v>10</v>
      </c>
      <c r="CF474" s="97">
        <f t="shared" si="381"/>
        <v>10</v>
      </c>
      <c r="CG474" s="97">
        <f t="shared" si="382"/>
        <v>10</v>
      </c>
      <c r="CH474" s="97">
        <v>10</v>
      </c>
      <c r="CI474" s="174"/>
      <c r="CJ474" s="174"/>
      <c r="CK474" s="174"/>
      <c r="CL474" s="174"/>
      <c r="CM474" s="174"/>
      <c r="CN474" s="174"/>
      <c r="CO474" s="174"/>
      <c r="CP474" s="175"/>
      <c r="CQ474" s="175"/>
      <c r="CR474" s="175"/>
      <c r="CS474" s="175"/>
      <c r="CT474" s="175"/>
      <c r="CU474" s="175"/>
      <c r="CV474" s="175"/>
      <c r="CW474" s="166"/>
      <c r="CX474" s="167"/>
      <c r="CY474" s="167"/>
      <c r="CZ474" s="167"/>
      <c r="DA474" s="167"/>
      <c r="DB474" s="167"/>
      <c r="DC474" s="167"/>
      <c r="DD474" s="172"/>
      <c r="DE474" s="172"/>
      <c r="DF474" s="172"/>
      <c r="DG474" s="172"/>
      <c r="DH474" s="172"/>
      <c r="DI474" s="172"/>
      <c r="DJ474" s="172"/>
      <c r="DK474" s="79" t="s">
        <v>415</v>
      </c>
      <c r="DL474" s="128"/>
      <c r="DM474" s="128"/>
      <c r="DN474" s="128"/>
      <c r="DO474" s="128"/>
      <c r="DP474" s="128"/>
      <c r="DQ474" s="128"/>
      <c r="DR474" s="128"/>
      <c r="DS474" s="219"/>
      <c r="DT474" s="361"/>
      <c r="DU474" s="361"/>
      <c r="DV474" s="361"/>
      <c r="DW474" s="361"/>
      <c r="DX474" s="361"/>
      <c r="DY474" s="361"/>
      <c r="DZ474" s="361"/>
      <c r="EA474" s="361"/>
      <c r="EB474" s="361"/>
      <c r="EC474" s="361"/>
      <c r="ED474" s="361"/>
      <c r="EE474" s="361"/>
      <c r="EF474" s="361"/>
      <c r="EG474" s="361"/>
      <c r="EH474" s="361"/>
      <c r="EI474" s="361"/>
      <c r="EJ474" s="361"/>
      <c r="EK474" s="361"/>
      <c r="EL474" s="361"/>
      <c r="EM474" s="361"/>
      <c r="EN474" s="361"/>
      <c r="EO474" s="361"/>
      <c r="EP474" s="361"/>
      <c r="EQ474" s="361"/>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7">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41"/>
        <v>0</v>
      </c>
      <c r="BV475" s="28"/>
      <c r="BW475" s="28"/>
      <c r="BX475" s="28"/>
      <c r="BY475" s="28"/>
      <c r="BZ475" s="28"/>
      <c r="CA475" s="28"/>
      <c r="CB475" s="99">
        <v>6.2000000000000006E-2</v>
      </c>
      <c r="CC475" s="99">
        <v>0.11016666666666668</v>
      </c>
      <c r="CD475" s="99">
        <v>0.1</v>
      </c>
      <c r="CE475" s="99">
        <f t="shared" si="380"/>
        <v>0.1</v>
      </c>
      <c r="CF475" s="99">
        <f t="shared" si="381"/>
        <v>0.09</v>
      </c>
      <c r="CG475" s="99">
        <f t="shared" si="382"/>
        <v>0.09</v>
      </c>
      <c r="CH475" s="99">
        <v>0.08</v>
      </c>
      <c r="CI475" s="176"/>
      <c r="CJ475" s="176"/>
      <c r="CK475" s="176"/>
      <c r="CL475" s="176"/>
      <c r="CM475" s="176"/>
      <c r="CN475" s="176"/>
      <c r="CO475" s="176"/>
      <c r="CP475" s="177"/>
      <c r="CQ475" s="177"/>
      <c r="CR475" s="177"/>
      <c r="CS475" s="177"/>
      <c r="CT475" s="177"/>
      <c r="CU475" s="177"/>
      <c r="CV475" s="177"/>
      <c r="CW475" s="168"/>
      <c r="CX475" s="169"/>
      <c r="CY475" s="169"/>
      <c r="CZ475" s="169"/>
      <c r="DA475" s="169"/>
      <c r="DB475" s="169"/>
      <c r="DC475" s="169"/>
      <c r="DD475" s="173"/>
      <c r="DE475" s="173"/>
      <c r="DF475" s="173"/>
      <c r="DG475" s="173"/>
      <c r="DH475" s="173"/>
      <c r="DI475" s="173"/>
      <c r="DJ475" s="173"/>
      <c r="DK475" s="80" t="s">
        <v>1519</v>
      </c>
      <c r="DL475" s="129"/>
      <c r="DM475" s="129"/>
      <c r="DN475" s="129"/>
      <c r="DO475" s="129"/>
      <c r="DP475" s="129"/>
      <c r="DQ475" s="129"/>
      <c r="DR475" s="129"/>
      <c r="DS475" s="219"/>
      <c r="DT475" s="361"/>
      <c r="DU475" s="361"/>
      <c r="DV475" s="361"/>
      <c r="DW475" s="361"/>
      <c r="DX475" s="361"/>
      <c r="DY475" s="361"/>
      <c r="DZ475" s="361"/>
      <c r="EA475" s="361"/>
      <c r="EB475" s="361"/>
      <c r="EC475" s="361"/>
      <c r="ED475" s="361"/>
      <c r="EE475" s="361"/>
      <c r="EF475" s="361"/>
      <c r="EG475" s="361"/>
      <c r="EH475" s="361"/>
      <c r="EI475" s="361"/>
      <c r="EJ475" s="361"/>
      <c r="EK475" s="361"/>
      <c r="EL475" s="361"/>
      <c r="EM475" s="361"/>
      <c r="EN475" s="361"/>
      <c r="EO475" s="361"/>
      <c r="EP475" s="361"/>
      <c r="EQ475" s="361"/>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7">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41"/>
        <v>0</v>
      </c>
      <c r="BV476" s="27"/>
      <c r="BW476" s="27"/>
      <c r="BX476" s="27"/>
      <c r="BY476" s="27"/>
      <c r="BZ476" s="27"/>
      <c r="CA476" s="27"/>
      <c r="CB476" s="97">
        <v>0.15500000000000003</v>
      </c>
      <c r="CC476" s="97">
        <v>0.2506666666666667</v>
      </c>
      <c r="CD476" s="97">
        <v>0.2</v>
      </c>
      <c r="CE476" s="97">
        <f t="shared" si="380"/>
        <v>0.2</v>
      </c>
      <c r="CF476" s="97">
        <f t="shared" si="381"/>
        <v>0.19</v>
      </c>
      <c r="CG476" s="97">
        <f t="shared" si="382"/>
        <v>0.18</v>
      </c>
      <c r="CH476" s="97">
        <v>0.17</v>
      </c>
      <c r="CI476" s="174"/>
      <c r="CJ476" s="174"/>
      <c r="CK476" s="174"/>
      <c r="CL476" s="174"/>
      <c r="CM476" s="174"/>
      <c r="CN476" s="174"/>
      <c r="CO476" s="174"/>
      <c r="CP476" s="175"/>
      <c r="CQ476" s="175"/>
      <c r="CR476" s="175"/>
      <c r="CS476" s="175"/>
      <c r="CT476" s="175"/>
      <c r="CU476" s="175"/>
      <c r="CV476" s="175"/>
      <c r="CW476" s="166"/>
      <c r="CX476" s="167"/>
      <c r="CY476" s="167"/>
      <c r="CZ476" s="167"/>
      <c r="DA476" s="167"/>
      <c r="DB476" s="167"/>
      <c r="DC476" s="167"/>
      <c r="DD476" s="172"/>
      <c r="DE476" s="172"/>
      <c r="DF476" s="172"/>
      <c r="DG476" s="172"/>
      <c r="DH476" s="172"/>
      <c r="DI476" s="172"/>
      <c r="DJ476" s="172"/>
      <c r="DK476" s="79" t="s">
        <v>415</v>
      </c>
      <c r="DL476" s="128"/>
      <c r="DM476" s="128"/>
      <c r="DN476" s="128"/>
      <c r="DO476" s="128"/>
      <c r="DP476" s="128"/>
      <c r="DQ476" s="128"/>
      <c r="DR476" s="128"/>
      <c r="DS476" s="219"/>
      <c r="DT476" s="361"/>
      <c r="DU476" s="361"/>
      <c r="DV476" s="361"/>
      <c r="DW476" s="361"/>
      <c r="DX476" s="361"/>
      <c r="DY476" s="361"/>
      <c r="DZ476" s="361"/>
      <c r="EA476" s="361"/>
      <c r="EB476" s="361"/>
      <c r="EC476" s="361"/>
      <c r="ED476" s="361"/>
      <c r="EE476" s="361"/>
      <c r="EF476" s="361"/>
      <c r="EG476" s="361"/>
      <c r="EH476" s="361"/>
      <c r="EI476" s="361"/>
      <c r="EJ476" s="361"/>
      <c r="EK476" s="361"/>
      <c r="EL476" s="361"/>
      <c r="EM476" s="361"/>
      <c r="EN476" s="361"/>
      <c r="EO476" s="361"/>
      <c r="EP476" s="361"/>
      <c r="EQ476" s="361"/>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7">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41"/>
        <v>0</v>
      </c>
      <c r="BV477" s="28"/>
      <c r="BW477" s="28"/>
      <c r="BX477" s="28"/>
      <c r="BY477" s="28"/>
      <c r="BZ477" s="28"/>
      <c r="CA477" s="28"/>
      <c r="CB477" s="99">
        <v>0</v>
      </c>
      <c r="CC477" s="99">
        <v>3.1500000000000007E-2</v>
      </c>
      <c r="CD477" s="99">
        <v>0.06</v>
      </c>
      <c r="CE477" s="99">
        <f t="shared" si="380"/>
        <v>0.06</v>
      </c>
      <c r="CF477" s="99">
        <f t="shared" si="381"/>
        <v>0.05</v>
      </c>
      <c r="CG477" s="99">
        <f t="shared" si="382"/>
        <v>0.05</v>
      </c>
      <c r="CH477" s="99">
        <v>0.04</v>
      </c>
      <c r="CI477" s="176"/>
      <c r="CJ477" s="176"/>
      <c r="CK477" s="176"/>
      <c r="CL477" s="176"/>
      <c r="CM477" s="176"/>
      <c r="CN477" s="176"/>
      <c r="CO477" s="176"/>
      <c r="CP477" s="177"/>
      <c r="CQ477" s="177"/>
      <c r="CR477" s="177"/>
      <c r="CS477" s="177"/>
      <c r="CT477" s="177"/>
      <c r="CU477" s="177"/>
      <c r="CV477" s="177"/>
      <c r="CW477" s="168"/>
      <c r="CX477" s="169"/>
      <c r="CY477" s="169"/>
      <c r="CZ477" s="169"/>
      <c r="DA477" s="169"/>
      <c r="DB477" s="169"/>
      <c r="DC477" s="169"/>
      <c r="DD477" s="173"/>
      <c r="DE477" s="173"/>
      <c r="DF477" s="173"/>
      <c r="DG477" s="173"/>
      <c r="DH477" s="173"/>
      <c r="DI477" s="173"/>
      <c r="DJ477" s="173"/>
      <c r="DK477" s="80" t="s">
        <v>415</v>
      </c>
      <c r="DL477" s="129"/>
      <c r="DM477" s="129"/>
      <c r="DN477" s="129"/>
      <c r="DO477" s="129"/>
      <c r="DP477" s="129"/>
      <c r="DQ477" s="129"/>
      <c r="DR477" s="129"/>
      <c r="DS477" s="219"/>
      <c r="DT477" s="361"/>
      <c r="DU477" s="361"/>
      <c r="DV477" s="361"/>
      <c r="DW477" s="361"/>
      <c r="DX477" s="361"/>
      <c r="DY477" s="361"/>
      <c r="DZ477" s="361"/>
      <c r="EA477" s="361"/>
      <c r="EB477" s="361"/>
      <c r="EC477" s="361"/>
      <c r="ED477" s="361"/>
      <c r="EE477" s="361"/>
      <c r="EF477" s="361"/>
      <c r="EG477" s="361"/>
      <c r="EH477" s="361"/>
      <c r="EI477" s="361"/>
      <c r="EJ477" s="361"/>
      <c r="EK477" s="361"/>
      <c r="EL477" s="361"/>
      <c r="EM477" s="361"/>
      <c r="EN477" s="361"/>
      <c r="EO477" s="361"/>
      <c r="EP477" s="361"/>
      <c r="EQ477" s="361"/>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7">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41"/>
        <v>0</v>
      </c>
      <c r="BV478" s="27"/>
      <c r="BW478" s="27"/>
      <c r="BX478" s="27"/>
      <c r="BY478" s="27"/>
      <c r="BZ478" s="27"/>
      <c r="CA478" s="27"/>
      <c r="CB478" s="97">
        <v>8.0000000000000016E-2</v>
      </c>
      <c r="CC478" s="97">
        <v>9.3901497133514242E-2</v>
      </c>
      <c r="CD478" s="97">
        <v>0.05</v>
      </c>
      <c r="CE478" s="97">
        <f t="shared" si="380"/>
        <v>0.05</v>
      </c>
      <c r="CF478" s="97">
        <f t="shared" si="381"/>
        <v>0.05</v>
      </c>
      <c r="CG478" s="97">
        <f t="shared" si="382"/>
        <v>0.05</v>
      </c>
      <c r="CH478" s="97">
        <v>0.04</v>
      </c>
      <c r="CI478" s="174"/>
      <c r="CJ478" s="174"/>
      <c r="CK478" s="174"/>
      <c r="CL478" s="174"/>
      <c r="CM478" s="174"/>
      <c r="CN478" s="174"/>
      <c r="CO478" s="174"/>
      <c r="CP478" s="175"/>
      <c r="CQ478" s="175"/>
      <c r="CR478" s="175"/>
      <c r="CS478" s="175"/>
      <c r="CT478" s="175"/>
      <c r="CU478" s="175"/>
      <c r="CV478" s="175"/>
      <c r="CW478" s="166"/>
      <c r="CX478" s="167"/>
      <c r="CY478" s="167"/>
      <c r="CZ478" s="167"/>
      <c r="DA478" s="167"/>
      <c r="DB478" s="167"/>
      <c r="DC478" s="167"/>
      <c r="DD478" s="172"/>
      <c r="DE478" s="172"/>
      <c r="DF478" s="172"/>
      <c r="DG478" s="172"/>
      <c r="DH478" s="172"/>
      <c r="DI478" s="172"/>
      <c r="DJ478" s="172"/>
      <c r="DK478" s="79" t="s">
        <v>415</v>
      </c>
      <c r="DL478" s="128"/>
      <c r="DM478" s="128"/>
      <c r="DN478" s="128"/>
      <c r="DO478" s="128"/>
      <c r="DP478" s="128"/>
      <c r="DQ478" s="128"/>
      <c r="DR478" s="128"/>
      <c r="DS478" s="219"/>
      <c r="DT478" s="361"/>
      <c r="DU478" s="361"/>
      <c r="DV478" s="361"/>
      <c r="DW478" s="361"/>
      <c r="DX478" s="361"/>
      <c r="DY478" s="361"/>
      <c r="DZ478" s="361"/>
      <c r="EA478" s="361"/>
      <c r="EB478" s="361"/>
      <c r="EC478" s="361"/>
      <c r="ED478" s="361"/>
      <c r="EE478" s="361"/>
      <c r="EF478" s="361"/>
      <c r="EG478" s="361"/>
      <c r="EH478" s="361"/>
      <c r="EI478" s="361"/>
      <c r="EJ478" s="361"/>
      <c r="EK478" s="361"/>
      <c r="EL478" s="361"/>
      <c r="EM478" s="361"/>
      <c r="EN478" s="361"/>
      <c r="EO478" s="361"/>
      <c r="EP478" s="361"/>
      <c r="EQ478" s="361"/>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7">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41"/>
        <v>0</v>
      </c>
      <c r="BV479" s="28"/>
      <c r="BW479" s="28"/>
      <c r="BX479" s="28"/>
      <c r="BY479" s="28"/>
      <c r="BZ479" s="28"/>
      <c r="CA479" s="28"/>
      <c r="CB479" s="99">
        <v>6.4000000000000001E-2</v>
      </c>
      <c r="CC479" s="99">
        <v>6.967423161344187E-2</v>
      </c>
      <c r="CD479" s="99">
        <v>0.04</v>
      </c>
      <c r="CE479" s="99">
        <f t="shared" si="380"/>
        <v>0.04</v>
      </c>
      <c r="CF479" s="99">
        <f t="shared" si="381"/>
        <v>0.04</v>
      </c>
      <c r="CG479" s="99">
        <f t="shared" si="382"/>
        <v>0.04</v>
      </c>
      <c r="CH479" s="99">
        <v>0.03</v>
      </c>
      <c r="CI479" s="176"/>
      <c r="CJ479" s="176"/>
      <c r="CK479" s="176"/>
      <c r="CL479" s="176"/>
      <c r="CM479" s="176"/>
      <c r="CN479" s="176"/>
      <c r="CO479" s="176"/>
      <c r="CP479" s="177"/>
      <c r="CQ479" s="177"/>
      <c r="CR479" s="177"/>
      <c r="CS479" s="177"/>
      <c r="CT479" s="177"/>
      <c r="CU479" s="177"/>
      <c r="CV479" s="177"/>
      <c r="CW479" s="168"/>
      <c r="CX479" s="169"/>
      <c r="CY479" s="169"/>
      <c r="CZ479" s="169"/>
      <c r="DA479" s="169"/>
      <c r="DB479" s="169"/>
      <c r="DC479" s="169"/>
      <c r="DD479" s="173"/>
      <c r="DE479" s="173"/>
      <c r="DF479" s="173"/>
      <c r="DG479" s="173"/>
      <c r="DH479" s="173"/>
      <c r="DI479" s="173"/>
      <c r="DJ479" s="173"/>
      <c r="DK479" s="80" t="s">
        <v>415</v>
      </c>
      <c r="DL479" s="129"/>
      <c r="DM479" s="129"/>
      <c r="DN479" s="129"/>
      <c r="DO479" s="129"/>
      <c r="DP479" s="129"/>
      <c r="DQ479" s="129"/>
      <c r="DR479" s="129"/>
      <c r="DS479" s="219"/>
      <c r="DT479" s="361"/>
      <c r="DU479" s="361"/>
      <c r="DV479" s="361"/>
      <c r="DW479" s="361"/>
      <c r="DX479" s="361"/>
      <c r="DY479" s="361"/>
      <c r="DZ479" s="361"/>
      <c r="EA479" s="361"/>
      <c r="EB479" s="361"/>
      <c r="EC479" s="361"/>
      <c r="ED479" s="361"/>
      <c r="EE479" s="361"/>
      <c r="EF479" s="361"/>
      <c r="EG479" s="361"/>
      <c r="EH479" s="361"/>
      <c r="EI479" s="361"/>
      <c r="EJ479" s="361"/>
      <c r="EK479" s="361"/>
      <c r="EL479" s="361"/>
      <c r="EM479" s="361"/>
      <c r="EN479" s="361"/>
      <c r="EO479" s="361"/>
      <c r="EP479" s="361"/>
      <c r="EQ479" s="361"/>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7">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41"/>
        <v>0</v>
      </c>
      <c r="BV480" s="27"/>
      <c r="BW480" s="27"/>
      <c r="BX480" s="27"/>
      <c r="BY480" s="27"/>
      <c r="BZ480" s="27"/>
      <c r="CA480" s="27"/>
      <c r="CB480" s="97">
        <v>0</v>
      </c>
      <c r="CC480" s="97">
        <v>7.6257525307173177E-3</v>
      </c>
      <c r="CD480" s="97">
        <v>0.01</v>
      </c>
      <c r="CE480" s="97">
        <f t="shared" si="380"/>
        <v>0.02</v>
      </c>
      <c r="CF480" s="97">
        <f t="shared" si="381"/>
        <v>0.02</v>
      </c>
      <c r="CG480" s="97">
        <f t="shared" si="382"/>
        <v>0.02</v>
      </c>
      <c r="CH480" s="97">
        <v>0.02</v>
      </c>
      <c r="CI480" s="174"/>
      <c r="CJ480" s="174"/>
      <c r="CK480" s="174"/>
      <c r="CL480" s="174"/>
      <c r="CM480" s="174"/>
      <c r="CN480" s="174"/>
      <c r="CO480" s="174"/>
      <c r="CP480" s="175"/>
      <c r="CQ480" s="175"/>
      <c r="CR480" s="175"/>
      <c r="CS480" s="175"/>
      <c r="CT480" s="175"/>
      <c r="CU480" s="175"/>
      <c r="CV480" s="175"/>
      <c r="CW480" s="166"/>
      <c r="CX480" s="167"/>
      <c r="CY480" s="167"/>
      <c r="CZ480" s="167"/>
      <c r="DA480" s="167"/>
      <c r="DB480" s="167"/>
      <c r="DC480" s="167"/>
      <c r="DD480" s="172"/>
      <c r="DE480" s="172"/>
      <c r="DF480" s="172"/>
      <c r="DG480" s="172"/>
      <c r="DH480" s="172"/>
      <c r="DI480" s="172"/>
      <c r="DJ480" s="172"/>
      <c r="DK480" s="79" t="s">
        <v>415</v>
      </c>
      <c r="DL480" s="128"/>
      <c r="DM480" s="128"/>
      <c r="DN480" s="128"/>
      <c r="DO480" s="128"/>
      <c r="DP480" s="128"/>
      <c r="DQ480" s="128"/>
      <c r="DR480" s="128"/>
      <c r="DS480" s="219"/>
      <c r="DT480" s="361"/>
      <c r="DU480" s="361"/>
      <c r="DV480" s="361"/>
      <c r="DW480" s="361"/>
      <c r="DX480" s="361"/>
      <c r="DY480" s="361"/>
      <c r="DZ480" s="361"/>
      <c r="EA480" s="361"/>
      <c r="EB480" s="361"/>
      <c r="EC480" s="361"/>
      <c r="ED480" s="361"/>
      <c r="EE480" s="361"/>
      <c r="EF480" s="361"/>
      <c r="EG480" s="361"/>
      <c r="EH480" s="361"/>
      <c r="EI480" s="361"/>
      <c r="EJ480" s="361"/>
      <c r="EK480" s="361"/>
      <c r="EL480" s="361"/>
      <c r="EM480" s="361"/>
      <c r="EN480" s="361"/>
      <c r="EO480" s="361"/>
      <c r="EP480" s="361"/>
      <c r="EQ480" s="361"/>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7">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41"/>
        <v>0</v>
      </c>
      <c r="BV481" s="28"/>
      <c r="BW481" s="28"/>
      <c r="BX481" s="28"/>
      <c r="BY481" s="28"/>
      <c r="BZ481" s="28"/>
      <c r="CA481" s="28"/>
      <c r="CB481" s="99">
        <v>0.81200000000000006</v>
      </c>
      <c r="CC481" s="99">
        <v>0.95333333333333337</v>
      </c>
      <c r="CD481" s="99">
        <v>0.18</v>
      </c>
      <c r="CE481" s="99">
        <f t="shared" si="380"/>
        <v>0.16</v>
      </c>
      <c r="CF481" s="99">
        <f t="shared" si="381"/>
        <v>0.14000000000000001</v>
      </c>
      <c r="CG481" s="99">
        <f t="shared" si="382"/>
        <v>0.12</v>
      </c>
      <c r="CH481" s="99">
        <v>0.1</v>
      </c>
      <c r="CI481" s="176"/>
      <c r="CJ481" s="176"/>
      <c r="CK481" s="176"/>
      <c r="CL481" s="176"/>
      <c r="CM481" s="176"/>
      <c r="CN481" s="176"/>
      <c r="CO481" s="176"/>
      <c r="CP481" s="177"/>
      <c r="CQ481" s="177"/>
      <c r="CR481" s="177"/>
      <c r="CS481" s="177"/>
      <c r="CT481" s="177"/>
      <c r="CU481" s="177"/>
      <c r="CV481" s="177"/>
      <c r="CW481" s="168"/>
      <c r="CX481" s="169"/>
      <c r="CY481" s="169"/>
      <c r="CZ481" s="169"/>
      <c r="DA481" s="169"/>
      <c r="DB481" s="169"/>
      <c r="DC481" s="169"/>
      <c r="DD481" s="173"/>
      <c r="DE481" s="173"/>
      <c r="DF481" s="173"/>
      <c r="DG481" s="173"/>
      <c r="DH481" s="173"/>
      <c r="DI481" s="173"/>
      <c r="DJ481" s="173"/>
      <c r="DK481" s="80" t="s">
        <v>415</v>
      </c>
      <c r="DL481" s="129"/>
      <c r="DM481" s="129"/>
      <c r="DN481" s="129"/>
      <c r="DO481" s="129"/>
      <c r="DP481" s="129"/>
      <c r="DQ481" s="129"/>
      <c r="DR481" s="129"/>
      <c r="DS481" s="219"/>
      <c r="DT481" s="361"/>
      <c r="DU481" s="361"/>
      <c r="DV481" s="361"/>
      <c r="DW481" s="361"/>
      <c r="DX481" s="361"/>
      <c r="DY481" s="361"/>
      <c r="DZ481" s="361"/>
      <c r="EA481" s="361"/>
      <c r="EB481" s="361"/>
      <c r="EC481" s="361"/>
      <c r="ED481" s="361"/>
      <c r="EE481" s="361"/>
      <c r="EF481" s="361"/>
      <c r="EG481" s="361"/>
      <c r="EH481" s="361"/>
      <c r="EI481" s="361"/>
      <c r="EJ481" s="361"/>
      <c r="EK481" s="361"/>
      <c r="EL481" s="361"/>
      <c r="EM481" s="361"/>
      <c r="EN481" s="361"/>
      <c r="EO481" s="361"/>
      <c r="EP481" s="361"/>
      <c r="EQ481" s="361"/>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7">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85">IF(BL482=1,BN482,0)</f>
        <v>0</v>
      </c>
      <c r="BV482" s="27"/>
      <c r="BW482" s="27"/>
      <c r="BX482" s="27"/>
      <c r="BY482" s="27"/>
      <c r="BZ482" s="27"/>
      <c r="CA482" s="27"/>
      <c r="CB482" s="97">
        <v>15</v>
      </c>
      <c r="CC482" s="97">
        <v>15</v>
      </c>
      <c r="CD482" s="97">
        <v>15</v>
      </c>
      <c r="CE482" s="97">
        <f t="shared" si="380"/>
        <v>15</v>
      </c>
      <c r="CF482" s="97">
        <f t="shared" si="381"/>
        <v>15</v>
      </c>
      <c r="CG482" s="97">
        <f t="shared" si="382"/>
        <v>15</v>
      </c>
      <c r="CH482" s="97">
        <v>15</v>
      </c>
      <c r="CI482" s="174"/>
      <c r="CJ482" s="174"/>
      <c r="CK482" s="174"/>
      <c r="CL482" s="174"/>
      <c r="CM482" s="174"/>
      <c r="CN482" s="174"/>
      <c r="CO482" s="174"/>
      <c r="CP482" s="175"/>
      <c r="CQ482" s="175"/>
      <c r="CR482" s="175"/>
      <c r="CS482" s="175"/>
      <c r="CT482" s="175"/>
      <c r="CU482" s="175"/>
      <c r="CV482" s="175"/>
      <c r="CW482" s="166"/>
      <c r="CX482" s="167"/>
      <c r="CY482" s="167"/>
      <c r="CZ482" s="167"/>
      <c r="DA482" s="167"/>
      <c r="DB482" s="167"/>
      <c r="DC482" s="167"/>
      <c r="DD482" s="172"/>
      <c r="DE482" s="172"/>
      <c r="DF482" s="172"/>
      <c r="DG482" s="172"/>
      <c r="DH482" s="172"/>
      <c r="DI482" s="172"/>
      <c r="DJ482" s="172"/>
      <c r="DK482" s="79" t="s">
        <v>415</v>
      </c>
      <c r="DL482" s="128"/>
      <c r="DM482" s="128"/>
      <c r="DN482" s="128"/>
      <c r="DO482" s="128"/>
      <c r="DP482" s="128"/>
      <c r="DQ482" s="128"/>
      <c r="DR482" s="128"/>
      <c r="DS482" s="219"/>
      <c r="DT482" s="361"/>
      <c r="DU482" s="361"/>
      <c r="DV482" s="361"/>
      <c r="DW482" s="361"/>
      <c r="DX482" s="361"/>
      <c r="DY482" s="361"/>
      <c r="DZ482" s="361"/>
      <c r="EA482" s="361"/>
      <c r="EB482" s="361"/>
      <c r="EC482" s="361"/>
      <c r="ED482" s="361"/>
      <c r="EE482" s="361"/>
      <c r="EF482" s="361"/>
      <c r="EG482" s="361"/>
      <c r="EH482" s="361"/>
      <c r="EI482" s="361"/>
      <c r="EJ482" s="361"/>
      <c r="EK482" s="361"/>
      <c r="EL482" s="361"/>
      <c r="EM482" s="361"/>
      <c r="EN482" s="361"/>
      <c r="EO482" s="361"/>
      <c r="EP482" s="361"/>
      <c r="EQ482" s="361"/>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7">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85"/>
        <v>0</v>
      </c>
      <c r="BV483" s="28"/>
      <c r="BW483" s="28"/>
      <c r="BX483" s="28"/>
      <c r="BY483" s="28"/>
      <c r="BZ483" s="28"/>
      <c r="CA483" s="28"/>
      <c r="CB483" s="99">
        <v>0.66749999999999998</v>
      </c>
      <c r="CC483" s="99">
        <v>0.73958333333333337</v>
      </c>
      <c r="CD483" s="186">
        <f>CC483</f>
        <v>0.73958333333333337</v>
      </c>
      <c r="CE483" s="186">
        <f t="shared" si="380"/>
        <v>0.74</v>
      </c>
      <c r="CF483" s="186">
        <f t="shared" si="381"/>
        <v>0.74</v>
      </c>
      <c r="CG483" s="186">
        <f t="shared" si="382"/>
        <v>0.74</v>
      </c>
      <c r="CH483" s="186">
        <f>CC483</f>
        <v>0.73958333333333337</v>
      </c>
      <c r="CI483" s="176"/>
      <c r="CJ483" s="176"/>
      <c r="CK483" s="176"/>
      <c r="CL483" s="176"/>
      <c r="CM483" s="176"/>
      <c r="CN483" s="176"/>
      <c r="CO483" s="176"/>
      <c r="CP483" s="177"/>
      <c r="CQ483" s="177"/>
      <c r="CR483" s="177"/>
      <c r="CS483" s="177"/>
      <c r="CT483" s="177"/>
      <c r="CU483" s="177"/>
      <c r="CV483" s="177"/>
      <c r="CW483" s="168"/>
      <c r="CX483" s="169"/>
      <c r="CY483" s="169"/>
      <c r="CZ483" s="169"/>
      <c r="DA483" s="169"/>
      <c r="DB483" s="169"/>
      <c r="DC483" s="169"/>
      <c r="DD483" s="173"/>
      <c r="DE483" s="173"/>
      <c r="DF483" s="173"/>
      <c r="DG483" s="173"/>
      <c r="DH483" s="173"/>
      <c r="DI483" s="173"/>
      <c r="DJ483" s="173"/>
      <c r="DK483" s="80" t="s">
        <v>415</v>
      </c>
      <c r="DL483" s="129"/>
      <c r="DM483" s="129"/>
      <c r="DN483" s="129"/>
      <c r="DO483" s="129"/>
      <c r="DP483" s="129"/>
      <c r="DQ483" s="129"/>
      <c r="DR483" s="129"/>
      <c r="DS483" s="219"/>
      <c r="DT483" s="361"/>
      <c r="DU483" s="361"/>
      <c r="DV483" s="361"/>
      <c r="DW483" s="361"/>
      <c r="DX483" s="361"/>
      <c r="DY483" s="361"/>
      <c r="DZ483" s="361"/>
      <c r="EA483" s="361"/>
      <c r="EB483" s="361"/>
      <c r="EC483" s="361"/>
      <c r="ED483" s="361"/>
      <c r="EE483" s="361"/>
      <c r="EF483" s="361"/>
      <c r="EG483" s="361"/>
      <c r="EH483" s="361"/>
      <c r="EI483" s="361"/>
      <c r="EJ483" s="361"/>
      <c r="EK483" s="361"/>
      <c r="EL483" s="361"/>
      <c r="EM483" s="361"/>
      <c r="EN483" s="361"/>
      <c r="EO483" s="361"/>
      <c r="EP483" s="361"/>
      <c r="EQ483" s="361"/>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7">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85"/>
        <v>0</v>
      </c>
      <c r="BV484" s="27"/>
      <c r="BW484" s="27"/>
      <c r="BX484" s="27"/>
      <c r="BY484" s="27"/>
      <c r="BZ484" s="27"/>
      <c r="CA484" s="27"/>
      <c r="CB484" s="97">
        <v>20</v>
      </c>
      <c r="CC484" s="97">
        <v>20</v>
      </c>
      <c r="CD484" s="97">
        <v>20</v>
      </c>
      <c r="CE484" s="97">
        <f t="shared" si="380"/>
        <v>20</v>
      </c>
      <c r="CF484" s="97">
        <f t="shared" si="381"/>
        <v>20</v>
      </c>
      <c r="CG484" s="97">
        <f t="shared" si="382"/>
        <v>20</v>
      </c>
      <c r="CH484" s="97">
        <v>20</v>
      </c>
      <c r="CI484" s="174"/>
      <c r="CJ484" s="174"/>
      <c r="CK484" s="174"/>
      <c r="CL484" s="174"/>
      <c r="CM484" s="174"/>
      <c r="CN484" s="174"/>
      <c r="CO484" s="174"/>
      <c r="CP484" s="175"/>
      <c r="CQ484" s="175"/>
      <c r="CR484" s="175"/>
      <c r="CS484" s="175"/>
      <c r="CT484" s="175"/>
      <c r="CU484" s="175"/>
      <c r="CV484" s="175"/>
      <c r="CW484" s="166"/>
      <c r="CX484" s="167"/>
      <c r="CY484" s="167"/>
      <c r="CZ484" s="167"/>
      <c r="DA484" s="167"/>
      <c r="DB484" s="167"/>
      <c r="DC484" s="167"/>
      <c r="DD484" s="172"/>
      <c r="DE484" s="172"/>
      <c r="DF484" s="172"/>
      <c r="DG484" s="172"/>
      <c r="DH484" s="172"/>
      <c r="DI484" s="172"/>
      <c r="DJ484" s="172"/>
      <c r="DK484" s="79" t="s">
        <v>415</v>
      </c>
      <c r="DL484" s="128"/>
      <c r="DM484" s="128"/>
      <c r="DN484" s="128"/>
      <c r="DO484" s="128"/>
      <c r="DP484" s="128"/>
      <c r="DQ484" s="128"/>
      <c r="DR484" s="128"/>
      <c r="DS484" s="219"/>
      <c r="DT484" s="361"/>
      <c r="DU484" s="361"/>
      <c r="DV484" s="361"/>
      <c r="DW484" s="361"/>
      <c r="DX484" s="361"/>
      <c r="DY484" s="361"/>
      <c r="DZ484" s="361"/>
      <c r="EA484" s="361"/>
      <c r="EB484" s="361"/>
      <c r="EC484" s="361"/>
      <c r="ED484" s="361"/>
      <c r="EE484" s="361"/>
      <c r="EF484" s="361"/>
      <c r="EG484" s="361"/>
      <c r="EH484" s="361"/>
      <c r="EI484" s="361"/>
      <c r="EJ484" s="361"/>
      <c r="EK484" s="361"/>
      <c r="EL484" s="361"/>
      <c r="EM484" s="361"/>
      <c r="EN484" s="361"/>
      <c r="EO484" s="361"/>
      <c r="EP484" s="361"/>
      <c r="EQ484" s="361"/>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7">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85"/>
        <v>0</v>
      </c>
      <c r="BV485" s="28"/>
      <c r="BW485" s="28"/>
      <c r="BX485" s="28"/>
      <c r="BY485" s="28"/>
      <c r="BZ485" s="28"/>
      <c r="CA485" s="28"/>
      <c r="CB485" s="99">
        <v>0.9880000000000001</v>
      </c>
      <c r="CC485" s="99">
        <v>0.85458333333333347</v>
      </c>
      <c r="CD485" s="99">
        <v>1.345</v>
      </c>
      <c r="CE485" s="99">
        <f t="shared" si="380"/>
        <v>1.35</v>
      </c>
      <c r="CF485" s="99">
        <f t="shared" si="381"/>
        <v>1.35</v>
      </c>
      <c r="CG485" s="99">
        <f t="shared" si="382"/>
        <v>1.35</v>
      </c>
      <c r="CH485" s="99">
        <v>1.345</v>
      </c>
      <c r="CI485" s="176"/>
      <c r="CJ485" s="176"/>
      <c r="CK485" s="176"/>
      <c r="CL485" s="176"/>
      <c r="CM485" s="176"/>
      <c r="CN485" s="176"/>
      <c r="CO485" s="176"/>
      <c r="CP485" s="177"/>
      <c r="CQ485" s="177"/>
      <c r="CR485" s="177"/>
      <c r="CS485" s="177"/>
      <c r="CT485" s="177"/>
      <c r="CU485" s="177"/>
      <c r="CV485" s="177"/>
      <c r="CW485" s="168"/>
      <c r="CX485" s="169"/>
      <c r="CY485" s="169"/>
      <c r="CZ485" s="169"/>
      <c r="DA485" s="169"/>
      <c r="DB485" s="169"/>
      <c r="DC485" s="169"/>
      <c r="DD485" s="173"/>
      <c r="DE485" s="173"/>
      <c r="DF485" s="173"/>
      <c r="DG485" s="173"/>
      <c r="DH485" s="173"/>
      <c r="DI485" s="173"/>
      <c r="DJ485" s="173"/>
      <c r="DK485" s="80" t="s">
        <v>415</v>
      </c>
      <c r="DL485" s="129"/>
      <c r="DM485" s="129"/>
      <c r="DN485" s="129"/>
      <c r="DO485" s="129"/>
      <c r="DP485" s="129"/>
      <c r="DQ485" s="129"/>
      <c r="DR485" s="129"/>
      <c r="DS485" s="219"/>
      <c r="DT485" s="361"/>
      <c r="DU485" s="361"/>
      <c r="DV485" s="361"/>
      <c r="DW485" s="361"/>
      <c r="DX485" s="361"/>
      <c r="DY485" s="361"/>
      <c r="DZ485" s="361"/>
      <c r="EA485" s="361"/>
      <c r="EB485" s="361"/>
      <c r="EC485" s="361"/>
      <c r="ED485" s="361"/>
      <c r="EE485" s="361"/>
      <c r="EF485" s="361"/>
      <c r="EG485" s="361"/>
      <c r="EH485" s="361"/>
      <c r="EI485" s="361"/>
      <c r="EJ485" s="361"/>
      <c r="EK485" s="361"/>
      <c r="EL485" s="361"/>
      <c r="EM485" s="361"/>
      <c r="EN485" s="361"/>
      <c r="EO485" s="361"/>
      <c r="EP485" s="361"/>
      <c r="EQ485" s="361"/>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7">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85"/>
        <v>0</v>
      </c>
      <c r="BV486" s="27"/>
      <c r="BW486" s="27"/>
      <c r="BX486" s="27"/>
      <c r="BY486" s="27"/>
      <c r="BZ486" s="27"/>
      <c r="CA486" s="27"/>
      <c r="CB486" s="97">
        <v>10</v>
      </c>
      <c r="CC486" s="97">
        <v>10</v>
      </c>
      <c r="CD486" s="97">
        <v>10</v>
      </c>
      <c r="CE486" s="97">
        <f t="shared" si="380"/>
        <v>10</v>
      </c>
      <c r="CF486" s="97">
        <f t="shared" si="381"/>
        <v>10</v>
      </c>
      <c r="CG486" s="97">
        <f t="shared" si="382"/>
        <v>10</v>
      </c>
      <c r="CH486" s="97">
        <v>10</v>
      </c>
      <c r="CI486" s="174"/>
      <c r="CJ486" s="174"/>
      <c r="CK486" s="174"/>
      <c r="CL486" s="174"/>
      <c r="CM486" s="174"/>
      <c r="CN486" s="174"/>
      <c r="CO486" s="174"/>
      <c r="CP486" s="175"/>
      <c r="CQ486" s="175"/>
      <c r="CR486" s="175"/>
      <c r="CS486" s="175"/>
      <c r="CT486" s="175"/>
      <c r="CU486" s="175"/>
      <c r="CV486" s="175"/>
      <c r="CW486" s="166"/>
      <c r="CX486" s="167"/>
      <c r="CY486" s="167"/>
      <c r="CZ486" s="167"/>
      <c r="DA486" s="167"/>
      <c r="DB486" s="167"/>
      <c r="DC486" s="167"/>
      <c r="DD486" s="172"/>
      <c r="DE486" s="172"/>
      <c r="DF486" s="172"/>
      <c r="DG486" s="172"/>
      <c r="DH486" s="172"/>
      <c r="DI486" s="172"/>
      <c r="DJ486" s="172"/>
      <c r="DK486" s="79" t="s">
        <v>415</v>
      </c>
      <c r="DL486" s="128"/>
      <c r="DM486" s="128"/>
      <c r="DN486" s="128"/>
      <c r="DO486" s="128"/>
      <c r="DP486" s="128"/>
      <c r="DQ486" s="128"/>
      <c r="DR486" s="128"/>
      <c r="DS486" s="219"/>
      <c r="DT486" s="361"/>
      <c r="DU486" s="361"/>
      <c r="DV486" s="361"/>
      <c r="DW486" s="361"/>
      <c r="DX486" s="361"/>
      <c r="DY486" s="361"/>
      <c r="DZ486" s="361"/>
      <c r="EA486" s="361"/>
      <c r="EB486" s="361"/>
      <c r="EC486" s="361"/>
      <c r="ED486" s="361"/>
      <c r="EE486" s="361"/>
      <c r="EF486" s="361"/>
      <c r="EG486" s="361"/>
      <c r="EH486" s="361"/>
      <c r="EI486" s="361"/>
      <c r="EJ486" s="361"/>
      <c r="EK486" s="361"/>
      <c r="EL486" s="361"/>
      <c r="EM486" s="361"/>
      <c r="EN486" s="361"/>
      <c r="EO486" s="361"/>
      <c r="EP486" s="361"/>
      <c r="EQ486" s="361"/>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7">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85"/>
        <v>0</v>
      </c>
      <c r="BV487" s="28"/>
      <c r="BW487" s="28"/>
      <c r="BX487" s="28"/>
      <c r="BY487" s="28"/>
      <c r="BZ487" s="28"/>
      <c r="CA487" s="28"/>
      <c r="CB487" s="99">
        <v>0.81200000000000006</v>
      </c>
      <c r="CC487" s="99">
        <v>0.95333333333333337</v>
      </c>
      <c r="CD487" s="99">
        <v>0.35899999999999999</v>
      </c>
      <c r="CE487" s="99">
        <f t="shared" si="380"/>
        <v>0.36</v>
      </c>
      <c r="CF487" s="99">
        <f t="shared" si="381"/>
        <v>0.36</v>
      </c>
      <c r="CG487" s="99">
        <f t="shared" si="382"/>
        <v>0.36</v>
      </c>
      <c r="CH487" s="99">
        <v>0.35899999999999999</v>
      </c>
      <c r="CI487" s="176"/>
      <c r="CJ487" s="176"/>
      <c r="CK487" s="176"/>
      <c r="CL487" s="176"/>
      <c r="CM487" s="176"/>
      <c r="CN487" s="176"/>
      <c r="CO487" s="176"/>
      <c r="CP487" s="177"/>
      <c r="CQ487" s="177"/>
      <c r="CR487" s="177"/>
      <c r="CS487" s="177"/>
      <c r="CT487" s="177"/>
      <c r="CU487" s="177"/>
      <c r="CV487" s="177"/>
      <c r="CW487" s="168"/>
      <c r="CX487" s="169"/>
      <c r="CY487" s="169"/>
      <c r="CZ487" s="169"/>
      <c r="DA487" s="169"/>
      <c r="DB487" s="169"/>
      <c r="DC487" s="169"/>
      <c r="DD487" s="173"/>
      <c r="DE487" s="173"/>
      <c r="DF487" s="173"/>
      <c r="DG487" s="173"/>
      <c r="DH487" s="173"/>
      <c r="DI487" s="173"/>
      <c r="DJ487" s="173"/>
      <c r="DK487" s="80" t="s">
        <v>415</v>
      </c>
      <c r="DL487" s="129"/>
      <c r="DM487" s="129"/>
      <c r="DN487" s="129"/>
      <c r="DO487" s="129"/>
      <c r="DP487" s="129"/>
      <c r="DQ487" s="129"/>
      <c r="DR487" s="129"/>
      <c r="DS487" s="219"/>
      <c r="DT487" s="361"/>
      <c r="DU487" s="361"/>
      <c r="DV487" s="361"/>
      <c r="DW487" s="361"/>
      <c r="DX487" s="361"/>
      <c r="DY487" s="361"/>
      <c r="DZ487" s="361"/>
      <c r="EA487" s="361"/>
      <c r="EB487" s="361"/>
      <c r="EC487" s="361"/>
      <c r="ED487" s="361"/>
      <c r="EE487" s="361"/>
      <c r="EF487" s="361"/>
      <c r="EG487" s="361"/>
      <c r="EH487" s="361"/>
      <c r="EI487" s="361"/>
      <c r="EJ487" s="361"/>
      <c r="EK487" s="361"/>
      <c r="EL487" s="361"/>
      <c r="EM487" s="361"/>
      <c r="EN487" s="361"/>
      <c r="EO487" s="361"/>
      <c r="EP487" s="361"/>
      <c r="EQ487" s="361"/>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7">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41"/>
        <v>0</v>
      </c>
      <c r="BV488" s="27"/>
      <c r="BW488" s="27"/>
      <c r="BX488" s="27"/>
      <c r="BY488" s="27"/>
      <c r="BZ488" s="27"/>
      <c r="CA488" s="27"/>
      <c r="CB488" s="97">
        <v>5</v>
      </c>
      <c r="CC488" s="97">
        <v>5</v>
      </c>
      <c r="CD488" s="97">
        <v>5</v>
      </c>
      <c r="CE488" s="97">
        <f t="shared" si="380"/>
        <v>5</v>
      </c>
      <c r="CF488" s="97">
        <f t="shared" si="381"/>
        <v>5</v>
      </c>
      <c r="CG488" s="97">
        <f t="shared" si="382"/>
        <v>5</v>
      </c>
      <c r="CH488" s="97">
        <v>5</v>
      </c>
      <c r="CI488" s="174"/>
      <c r="CJ488" s="174"/>
      <c r="CK488" s="174"/>
      <c r="CL488" s="174"/>
      <c r="CM488" s="174"/>
      <c r="CN488" s="174"/>
      <c r="CO488" s="174"/>
      <c r="CP488" s="175"/>
      <c r="CQ488" s="175"/>
      <c r="CR488" s="175"/>
      <c r="CS488" s="175"/>
      <c r="CT488" s="175"/>
      <c r="CU488" s="175"/>
      <c r="CV488" s="175"/>
      <c r="CW488" s="166"/>
      <c r="CX488" s="167"/>
      <c r="CY488" s="167"/>
      <c r="CZ488" s="167"/>
      <c r="DA488" s="167"/>
      <c r="DB488" s="167"/>
      <c r="DC488" s="167"/>
      <c r="DD488" s="172"/>
      <c r="DE488" s="172"/>
      <c r="DF488" s="172"/>
      <c r="DG488" s="172"/>
      <c r="DH488" s="172"/>
      <c r="DI488" s="172"/>
      <c r="DJ488" s="172"/>
      <c r="DK488" s="79" t="s">
        <v>415</v>
      </c>
      <c r="DL488" s="128"/>
      <c r="DM488" s="128"/>
      <c r="DN488" s="128"/>
      <c r="DO488" s="128"/>
      <c r="DP488" s="128"/>
      <c r="DQ488" s="128"/>
      <c r="DR488" s="128"/>
      <c r="DS488" s="219"/>
      <c r="DT488" s="361"/>
      <c r="DU488" s="361"/>
      <c r="DV488" s="361"/>
      <c r="DW488" s="361"/>
      <c r="DX488" s="361"/>
      <c r="DY488" s="361"/>
      <c r="DZ488" s="361"/>
      <c r="EA488" s="361"/>
      <c r="EB488" s="361"/>
      <c r="EC488" s="361"/>
      <c r="ED488" s="361"/>
      <c r="EE488" s="361"/>
      <c r="EF488" s="361"/>
      <c r="EG488" s="361"/>
      <c r="EH488" s="361"/>
      <c r="EI488" s="361"/>
      <c r="EJ488" s="361"/>
      <c r="EK488" s="361"/>
      <c r="EL488" s="361"/>
      <c r="EM488" s="361"/>
      <c r="EN488" s="361"/>
      <c r="EO488" s="361"/>
      <c r="EP488" s="361"/>
      <c r="EQ488" s="361"/>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7">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41"/>
        <v>0</v>
      </c>
      <c r="BV489" s="28"/>
      <c r="BW489" s="28"/>
      <c r="BX489" s="28"/>
      <c r="BY489" s="28"/>
      <c r="BZ489" s="28"/>
      <c r="CA489" s="28"/>
      <c r="CB489" s="99">
        <v>1.0499999999999998</v>
      </c>
      <c r="CC489" s="99">
        <v>1.0874999999999999</v>
      </c>
      <c r="CD489" s="186">
        <f>CC489</f>
        <v>1.0874999999999999</v>
      </c>
      <c r="CE489" s="186">
        <f t="shared" si="380"/>
        <v>1.0900000000000001</v>
      </c>
      <c r="CF489" s="186">
        <f t="shared" si="381"/>
        <v>1.0900000000000001</v>
      </c>
      <c r="CG489" s="186">
        <f t="shared" si="382"/>
        <v>1.0900000000000001</v>
      </c>
      <c r="CH489" s="186">
        <f>CC489</f>
        <v>1.0874999999999999</v>
      </c>
      <c r="CI489" s="176"/>
      <c r="CJ489" s="176"/>
      <c r="CK489" s="176"/>
      <c r="CL489" s="176"/>
      <c r="CM489" s="176"/>
      <c r="CN489" s="176"/>
      <c r="CO489" s="176"/>
      <c r="CP489" s="177"/>
      <c r="CQ489" s="177"/>
      <c r="CR489" s="177"/>
      <c r="CS489" s="177"/>
      <c r="CT489" s="177"/>
      <c r="CU489" s="177"/>
      <c r="CV489" s="177"/>
      <c r="CW489" s="168"/>
      <c r="CX489" s="169"/>
      <c r="CY489" s="169"/>
      <c r="CZ489" s="169"/>
      <c r="DA489" s="169"/>
      <c r="DB489" s="169"/>
      <c r="DC489" s="169"/>
      <c r="DD489" s="173"/>
      <c r="DE489" s="173"/>
      <c r="DF489" s="173"/>
      <c r="DG489" s="173"/>
      <c r="DH489" s="173"/>
      <c r="DI489" s="173"/>
      <c r="DJ489" s="173"/>
      <c r="DK489" s="80" t="s">
        <v>415</v>
      </c>
      <c r="DL489" s="129"/>
      <c r="DM489" s="129"/>
      <c r="DN489" s="129"/>
      <c r="DO489" s="129"/>
      <c r="DP489" s="129"/>
      <c r="DQ489" s="129"/>
      <c r="DR489" s="129"/>
      <c r="DS489" s="219"/>
      <c r="DT489" s="361"/>
      <c r="DU489" s="361"/>
      <c r="DV489" s="361"/>
      <c r="DW489" s="361"/>
      <c r="DX489" s="361"/>
      <c r="DY489" s="361"/>
      <c r="DZ489" s="361"/>
      <c r="EA489" s="361"/>
      <c r="EB489" s="361"/>
      <c r="EC489" s="361"/>
      <c r="ED489" s="361"/>
      <c r="EE489" s="361"/>
      <c r="EF489" s="361"/>
      <c r="EG489" s="361"/>
      <c r="EH489" s="361"/>
      <c r="EI489" s="361"/>
      <c r="EJ489" s="361"/>
      <c r="EK489" s="361"/>
      <c r="EL489" s="361"/>
      <c r="EM489" s="361"/>
      <c r="EN489" s="361"/>
      <c r="EO489" s="361"/>
      <c r="EP489" s="361"/>
      <c r="EQ489" s="361"/>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7">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41"/>
        <v>0</v>
      </c>
      <c r="BV490" s="27"/>
      <c r="BW490" s="27"/>
      <c r="BX490" s="27"/>
      <c r="BY490" s="27"/>
      <c r="BZ490" s="27"/>
      <c r="CA490" s="27"/>
      <c r="CB490" s="97">
        <v>0.15000000000000002</v>
      </c>
      <c r="CC490" s="97">
        <v>0.15750000000000003</v>
      </c>
      <c r="CD490" s="186">
        <f t="shared" ref="CD490:CD497" si="386">CC490</f>
        <v>0.15750000000000003</v>
      </c>
      <c r="CE490" s="186">
        <f t="shared" ref="CE490:CE491" si="387">ROUND((CD490+CF490)/2,2)</f>
        <v>0.16</v>
      </c>
      <c r="CF490" s="186">
        <f t="shared" ref="CF490:CF491" si="388">ROUND((CD490+CH490)/2,2)</f>
        <v>0.16</v>
      </c>
      <c r="CG490" s="186">
        <f t="shared" ref="CG490:CG491" si="389">ROUND((CF490+CH490)/2,2)</f>
        <v>0.16</v>
      </c>
      <c r="CH490" s="186">
        <f t="shared" ref="CH490:CH491" si="390">CC490</f>
        <v>0.15750000000000003</v>
      </c>
      <c r="CI490" s="174"/>
      <c r="CJ490" s="174"/>
      <c r="CK490" s="174"/>
      <c r="CL490" s="174"/>
      <c r="CM490" s="174"/>
      <c r="CN490" s="174"/>
      <c r="CO490" s="174"/>
      <c r="CP490" s="175"/>
      <c r="CQ490" s="175"/>
      <c r="CR490" s="175"/>
      <c r="CS490" s="175"/>
      <c r="CT490" s="175"/>
      <c r="CU490" s="175"/>
      <c r="CV490" s="175"/>
      <c r="CW490" s="166"/>
      <c r="CX490" s="167"/>
      <c r="CY490" s="167"/>
      <c r="CZ490" s="167"/>
      <c r="DA490" s="167"/>
      <c r="DB490" s="167"/>
      <c r="DC490" s="167"/>
      <c r="DD490" s="172"/>
      <c r="DE490" s="172"/>
      <c r="DF490" s="172"/>
      <c r="DG490" s="172"/>
      <c r="DH490" s="172"/>
      <c r="DI490" s="172"/>
      <c r="DJ490" s="172"/>
      <c r="DK490" s="79" t="s">
        <v>415</v>
      </c>
      <c r="DL490" s="128"/>
      <c r="DM490" s="128"/>
      <c r="DN490" s="128"/>
      <c r="DO490" s="128"/>
      <c r="DP490" s="128"/>
      <c r="DQ490" s="128"/>
      <c r="DR490" s="128"/>
      <c r="DS490" s="219"/>
      <c r="DT490" s="361"/>
      <c r="DU490" s="361"/>
      <c r="DV490" s="361"/>
      <c r="DW490" s="361"/>
      <c r="DX490" s="361"/>
      <c r="DY490" s="361"/>
      <c r="DZ490" s="361"/>
      <c r="EA490" s="361"/>
      <c r="EB490" s="361"/>
      <c r="EC490" s="361"/>
      <c r="ED490" s="361"/>
      <c r="EE490" s="361"/>
      <c r="EF490" s="361"/>
      <c r="EG490" s="361"/>
      <c r="EH490" s="361"/>
      <c r="EI490" s="361"/>
      <c r="EJ490" s="361"/>
      <c r="EK490" s="361"/>
      <c r="EL490" s="361"/>
      <c r="EM490" s="361"/>
      <c r="EN490" s="361"/>
      <c r="EO490" s="361"/>
      <c r="EP490" s="361"/>
      <c r="EQ490" s="361"/>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7">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41"/>
        <v>0</v>
      </c>
      <c r="BV491" s="28"/>
      <c r="BW491" s="28"/>
      <c r="BX491" s="28"/>
      <c r="BY491" s="28"/>
      <c r="BZ491" s="28"/>
      <c r="CA491" s="28"/>
      <c r="CB491" s="99">
        <v>0.32000000000000006</v>
      </c>
      <c r="CC491" s="99">
        <v>0.30000000000000004</v>
      </c>
      <c r="CD491" s="186">
        <f t="shared" si="386"/>
        <v>0.30000000000000004</v>
      </c>
      <c r="CE491" s="186">
        <f t="shared" si="387"/>
        <v>0.3</v>
      </c>
      <c r="CF491" s="186">
        <f t="shared" si="388"/>
        <v>0.3</v>
      </c>
      <c r="CG491" s="186">
        <f t="shared" si="389"/>
        <v>0.3</v>
      </c>
      <c r="CH491" s="186">
        <f t="shared" si="390"/>
        <v>0.30000000000000004</v>
      </c>
      <c r="CI491" s="176"/>
      <c r="CJ491" s="176"/>
      <c r="CK491" s="176"/>
      <c r="CL491" s="176"/>
      <c r="CM491" s="176"/>
      <c r="CN491" s="176"/>
      <c r="CO491" s="176"/>
      <c r="CP491" s="177"/>
      <c r="CQ491" s="177"/>
      <c r="CR491" s="177"/>
      <c r="CS491" s="177"/>
      <c r="CT491" s="177"/>
      <c r="CU491" s="177"/>
      <c r="CV491" s="177"/>
      <c r="CW491" s="168"/>
      <c r="CX491" s="169"/>
      <c r="CY491" s="169"/>
      <c r="CZ491" s="169"/>
      <c r="DA491" s="169"/>
      <c r="DB491" s="169"/>
      <c r="DC491" s="169"/>
      <c r="DD491" s="173"/>
      <c r="DE491" s="173"/>
      <c r="DF491" s="173"/>
      <c r="DG491" s="173"/>
      <c r="DH491" s="173"/>
      <c r="DI491" s="173"/>
      <c r="DJ491" s="173"/>
      <c r="DK491" s="80" t="s">
        <v>415</v>
      </c>
      <c r="DL491" s="129"/>
      <c r="DM491" s="129"/>
      <c r="DN491" s="129"/>
      <c r="DO491" s="129"/>
      <c r="DP491" s="129"/>
      <c r="DQ491" s="129"/>
      <c r="DR491" s="129"/>
      <c r="DS491" s="219"/>
      <c r="DT491" s="361"/>
      <c r="DU491" s="361"/>
      <c r="DV491" s="361"/>
      <c r="DW491" s="361"/>
      <c r="DX491" s="361"/>
      <c r="DY491" s="361"/>
      <c r="DZ491" s="361"/>
      <c r="EA491" s="361"/>
      <c r="EB491" s="361"/>
      <c r="EC491" s="361"/>
      <c r="ED491" s="361"/>
      <c r="EE491" s="361"/>
      <c r="EF491" s="361"/>
      <c r="EG491" s="361"/>
      <c r="EH491" s="361"/>
      <c r="EI491" s="361"/>
      <c r="EJ491" s="361"/>
      <c r="EK491" s="361"/>
      <c r="EL491" s="361"/>
      <c r="EM491" s="361"/>
      <c r="EN491" s="361"/>
      <c r="EO491" s="361"/>
      <c r="EP491" s="361"/>
      <c r="EQ491" s="361"/>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7">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41"/>
        <v>0</v>
      </c>
      <c r="BV492" s="27"/>
      <c r="BW492" s="27"/>
      <c r="BX492" s="27"/>
      <c r="BY492" s="27"/>
      <c r="BZ492" s="27"/>
      <c r="CA492" s="27"/>
      <c r="CB492" s="97">
        <v>20</v>
      </c>
      <c r="CC492" s="97">
        <v>20</v>
      </c>
      <c r="CD492" s="97">
        <v>20</v>
      </c>
      <c r="CE492" s="97">
        <f t="shared" si="380"/>
        <v>20</v>
      </c>
      <c r="CF492" s="97">
        <f t="shared" si="381"/>
        <v>20</v>
      </c>
      <c r="CG492" s="97">
        <f t="shared" si="382"/>
        <v>20</v>
      </c>
      <c r="CH492" s="97">
        <v>20</v>
      </c>
      <c r="CI492" s="174"/>
      <c r="CJ492" s="174"/>
      <c r="CK492" s="174"/>
      <c r="CL492" s="174"/>
      <c r="CM492" s="174"/>
      <c r="CN492" s="174"/>
      <c r="CO492" s="174"/>
      <c r="CP492" s="175"/>
      <c r="CQ492" s="175"/>
      <c r="CR492" s="175"/>
      <c r="CS492" s="175"/>
      <c r="CT492" s="175"/>
      <c r="CU492" s="175"/>
      <c r="CV492" s="175"/>
      <c r="CW492" s="166"/>
      <c r="CX492" s="167"/>
      <c r="CY492" s="167"/>
      <c r="CZ492" s="167"/>
      <c r="DA492" s="167"/>
      <c r="DB492" s="167"/>
      <c r="DC492" s="167"/>
      <c r="DD492" s="172"/>
      <c r="DE492" s="172"/>
      <c r="DF492" s="172"/>
      <c r="DG492" s="172"/>
      <c r="DH492" s="172"/>
      <c r="DI492" s="172"/>
      <c r="DJ492" s="172"/>
      <c r="DK492" s="79" t="s">
        <v>415</v>
      </c>
      <c r="DL492" s="128"/>
      <c r="DM492" s="128"/>
      <c r="DN492" s="128"/>
      <c r="DO492" s="128"/>
      <c r="DP492" s="128"/>
      <c r="DQ492" s="128"/>
      <c r="DR492" s="128"/>
      <c r="DS492" s="219"/>
      <c r="DT492" s="361"/>
      <c r="DU492" s="361"/>
      <c r="DV492" s="361"/>
      <c r="DW492" s="361"/>
      <c r="DX492" s="361"/>
      <c r="DY492" s="361"/>
      <c r="DZ492" s="361"/>
      <c r="EA492" s="361"/>
      <c r="EB492" s="361"/>
      <c r="EC492" s="361"/>
      <c r="ED492" s="361"/>
      <c r="EE492" s="361"/>
      <c r="EF492" s="361"/>
      <c r="EG492" s="361"/>
      <c r="EH492" s="361"/>
      <c r="EI492" s="361"/>
      <c r="EJ492" s="361"/>
      <c r="EK492" s="361"/>
      <c r="EL492" s="361"/>
      <c r="EM492" s="361"/>
      <c r="EN492" s="361"/>
      <c r="EO492" s="361"/>
      <c r="EP492" s="361"/>
      <c r="EQ492" s="361"/>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7">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41"/>
        <v>0</v>
      </c>
      <c r="BV493" s="28"/>
      <c r="BW493" s="28"/>
      <c r="BX493" s="28"/>
      <c r="BY493" s="28"/>
      <c r="BZ493" s="28"/>
      <c r="CA493" s="28"/>
      <c r="CB493" s="99">
        <v>0.9880000000000001</v>
      </c>
      <c r="CC493" s="99">
        <v>0.85458333333333347</v>
      </c>
      <c r="CD493" s="186">
        <f t="shared" si="386"/>
        <v>0.85458333333333347</v>
      </c>
      <c r="CE493" s="186">
        <f t="shared" si="380"/>
        <v>0.85</v>
      </c>
      <c r="CF493" s="186">
        <f t="shared" si="381"/>
        <v>0.85</v>
      </c>
      <c r="CG493" s="186">
        <f t="shared" si="382"/>
        <v>0.85</v>
      </c>
      <c r="CH493" s="186">
        <f t="shared" ref="CH493" si="391">CC493</f>
        <v>0.85458333333333347</v>
      </c>
      <c r="CI493" s="176"/>
      <c r="CJ493" s="176"/>
      <c r="CK493" s="176"/>
      <c r="CL493" s="176"/>
      <c r="CM493" s="176"/>
      <c r="CN493" s="176"/>
      <c r="CO493" s="176"/>
      <c r="CP493" s="177"/>
      <c r="CQ493" s="177"/>
      <c r="CR493" s="177"/>
      <c r="CS493" s="177"/>
      <c r="CT493" s="177"/>
      <c r="CU493" s="177"/>
      <c r="CV493" s="177"/>
      <c r="CW493" s="168"/>
      <c r="CX493" s="169"/>
      <c r="CY493" s="169"/>
      <c r="CZ493" s="169"/>
      <c r="DA493" s="169"/>
      <c r="DB493" s="169"/>
      <c r="DC493" s="169"/>
      <c r="DD493" s="173"/>
      <c r="DE493" s="173"/>
      <c r="DF493" s="173"/>
      <c r="DG493" s="173"/>
      <c r="DH493" s="173"/>
      <c r="DI493" s="173"/>
      <c r="DJ493" s="173"/>
      <c r="DK493" s="80" t="s">
        <v>415</v>
      </c>
      <c r="DL493" s="129"/>
      <c r="DM493" s="129"/>
      <c r="DN493" s="129"/>
      <c r="DO493" s="129"/>
      <c r="DP493" s="129"/>
      <c r="DQ493" s="129"/>
      <c r="DR493" s="129"/>
      <c r="DS493" s="219"/>
      <c r="DT493" s="361"/>
      <c r="DU493" s="361"/>
      <c r="DV493" s="361"/>
      <c r="DW493" s="361"/>
      <c r="DX493" s="361"/>
      <c r="DY493" s="361"/>
      <c r="DZ493" s="361"/>
      <c r="EA493" s="361"/>
      <c r="EB493" s="361"/>
      <c r="EC493" s="361"/>
      <c r="ED493" s="361"/>
      <c r="EE493" s="361"/>
      <c r="EF493" s="361"/>
      <c r="EG493" s="361"/>
      <c r="EH493" s="361"/>
      <c r="EI493" s="361"/>
      <c r="EJ493" s="361"/>
      <c r="EK493" s="361"/>
      <c r="EL493" s="361"/>
      <c r="EM493" s="361"/>
      <c r="EN493" s="361"/>
      <c r="EO493" s="361"/>
      <c r="EP493" s="361"/>
      <c r="EQ493" s="361"/>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7">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41"/>
        <v>0</v>
      </c>
      <c r="BV494" s="27"/>
      <c r="BW494" s="27"/>
      <c r="BX494" s="27"/>
      <c r="BY494" s="27"/>
      <c r="BZ494" s="27"/>
      <c r="CA494" s="27"/>
      <c r="CB494" s="97">
        <v>10</v>
      </c>
      <c r="CC494" s="97">
        <v>10</v>
      </c>
      <c r="CD494" s="97">
        <v>10</v>
      </c>
      <c r="CE494" s="97">
        <f t="shared" si="380"/>
        <v>10</v>
      </c>
      <c r="CF494" s="97">
        <f t="shared" si="381"/>
        <v>10</v>
      </c>
      <c r="CG494" s="97">
        <f t="shared" si="382"/>
        <v>10</v>
      </c>
      <c r="CH494" s="97">
        <v>10</v>
      </c>
      <c r="CI494" s="174"/>
      <c r="CJ494" s="174"/>
      <c r="CK494" s="174"/>
      <c r="CL494" s="174"/>
      <c r="CM494" s="174"/>
      <c r="CN494" s="174"/>
      <c r="CO494" s="174"/>
      <c r="CP494" s="175"/>
      <c r="CQ494" s="175"/>
      <c r="CR494" s="175"/>
      <c r="CS494" s="175"/>
      <c r="CT494" s="175"/>
      <c r="CU494" s="175"/>
      <c r="CV494" s="175"/>
      <c r="CW494" s="166"/>
      <c r="CX494" s="167"/>
      <c r="CY494" s="167"/>
      <c r="CZ494" s="167"/>
      <c r="DA494" s="167"/>
      <c r="DB494" s="167"/>
      <c r="DC494" s="167"/>
      <c r="DD494" s="172"/>
      <c r="DE494" s="172"/>
      <c r="DF494" s="172"/>
      <c r="DG494" s="172"/>
      <c r="DH494" s="172"/>
      <c r="DI494" s="172"/>
      <c r="DJ494" s="172"/>
      <c r="DK494" s="79" t="s">
        <v>415</v>
      </c>
      <c r="DL494" s="128"/>
      <c r="DM494" s="128"/>
      <c r="DN494" s="128"/>
      <c r="DO494" s="128"/>
      <c r="DP494" s="128"/>
      <c r="DQ494" s="128"/>
      <c r="DR494" s="128"/>
      <c r="DS494" s="219"/>
      <c r="DT494" s="361"/>
      <c r="DU494" s="361"/>
      <c r="DV494" s="361"/>
      <c r="DW494" s="361"/>
      <c r="DX494" s="361"/>
      <c r="DY494" s="361"/>
      <c r="DZ494" s="361"/>
      <c r="EA494" s="361"/>
      <c r="EB494" s="361"/>
      <c r="EC494" s="361"/>
      <c r="ED494" s="361"/>
      <c r="EE494" s="361"/>
      <c r="EF494" s="361"/>
      <c r="EG494" s="361"/>
      <c r="EH494" s="361"/>
      <c r="EI494" s="361"/>
      <c r="EJ494" s="361"/>
      <c r="EK494" s="361"/>
      <c r="EL494" s="361"/>
      <c r="EM494" s="361"/>
      <c r="EN494" s="361"/>
      <c r="EO494" s="361"/>
      <c r="EP494" s="361"/>
      <c r="EQ494" s="361"/>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7">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41"/>
        <v>0</v>
      </c>
      <c r="BV495" s="28"/>
      <c r="BW495" s="28"/>
      <c r="BX495" s="28"/>
      <c r="BY495" s="28"/>
      <c r="BZ495" s="28"/>
      <c r="CA495" s="28"/>
      <c r="CB495" s="99">
        <v>0.81200000000000006</v>
      </c>
      <c r="CC495" s="99">
        <v>0.95333333333333337</v>
      </c>
      <c r="CD495" s="186">
        <f t="shared" si="386"/>
        <v>0.95333333333333337</v>
      </c>
      <c r="CE495" s="186">
        <f t="shared" si="380"/>
        <v>0.95</v>
      </c>
      <c r="CF495" s="186">
        <f t="shared" si="381"/>
        <v>0.95</v>
      </c>
      <c r="CG495" s="186">
        <f t="shared" si="382"/>
        <v>0.95</v>
      </c>
      <c r="CH495" s="186">
        <f t="shared" ref="CH495" si="392">CC495</f>
        <v>0.95333333333333337</v>
      </c>
      <c r="CI495" s="176"/>
      <c r="CJ495" s="176"/>
      <c r="CK495" s="176"/>
      <c r="CL495" s="176"/>
      <c r="CM495" s="176"/>
      <c r="CN495" s="176"/>
      <c r="CO495" s="176"/>
      <c r="CP495" s="177"/>
      <c r="CQ495" s="177"/>
      <c r="CR495" s="177"/>
      <c r="CS495" s="177"/>
      <c r="CT495" s="177"/>
      <c r="CU495" s="177"/>
      <c r="CV495" s="177"/>
      <c r="CW495" s="168"/>
      <c r="CX495" s="169"/>
      <c r="CY495" s="169"/>
      <c r="CZ495" s="169"/>
      <c r="DA495" s="169"/>
      <c r="DB495" s="169"/>
      <c r="DC495" s="169"/>
      <c r="DD495" s="173"/>
      <c r="DE495" s="173"/>
      <c r="DF495" s="173"/>
      <c r="DG495" s="173"/>
      <c r="DH495" s="173"/>
      <c r="DI495" s="173"/>
      <c r="DJ495" s="173"/>
      <c r="DK495" s="80" t="s">
        <v>415</v>
      </c>
      <c r="DL495" s="129"/>
      <c r="DM495" s="129"/>
      <c r="DN495" s="129"/>
      <c r="DO495" s="129"/>
      <c r="DP495" s="129"/>
      <c r="DQ495" s="129"/>
      <c r="DR495" s="129"/>
      <c r="DS495" s="219"/>
      <c r="DT495" s="361"/>
      <c r="DU495" s="361"/>
      <c r="DV495" s="361"/>
      <c r="DW495" s="361"/>
      <c r="DX495" s="361"/>
      <c r="DY495" s="361"/>
      <c r="DZ495" s="361"/>
      <c r="EA495" s="361"/>
      <c r="EB495" s="361"/>
      <c r="EC495" s="361"/>
      <c r="ED495" s="361"/>
      <c r="EE495" s="361"/>
      <c r="EF495" s="361"/>
      <c r="EG495" s="361"/>
      <c r="EH495" s="361"/>
      <c r="EI495" s="361"/>
      <c r="EJ495" s="361"/>
      <c r="EK495" s="361"/>
      <c r="EL495" s="361"/>
      <c r="EM495" s="361"/>
      <c r="EN495" s="361"/>
      <c r="EO495" s="361"/>
      <c r="EP495" s="361"/>
      <c r="EQ495" s="361"/>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7">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93">IF(BL496=1,BN496,0)</f>
        <v>0</v>
      </c>
      <c r="BV496" s="27"/>
      <c r="BW496" s="27"/>
      <c r="BX496" s="27"/>
      <c r="BY496" s="27"/>
      <c r="BZ496" s="27"/>
      <c r="CA496" s="27"/>
      <c r="CB496" s="97">
        <v>5</v>
      </c>
      <c r="CC496" s="97">
        <v>5</v>
      </c>
      <c r="CD496" s="97">
        <v>5</v>
      </c>
      <c r="CE496" s="97">
        <f t="shared" si="380"/>
        <v>5</v>
      </c>
      <c r="CF496" s="97">
        <f t="shared" si="381"/>
        <v>5</v>
      </c>
      <c r="CG496" s="97">
        <f t="shared" si="382"/>
        <v>5</v>
      </c>
      <c r="CH496" s="97">
        <v>5</v>
      </c>
      <c r="CI496" s="174"/>
      <c r="CJ496" s="174"/>
      <c r="CK496" s="174"/>
      <c r="CL496" s="174"/>
      <c r="CM496" s="174"/>
      <c r="CN496" s="174"/>
      <c r="CO496" s="174"/>
      <c r="CP496" s="175"/>
      <c r="CQ496" s="175"/>
      <c r="CR496" s="175"/>
      <c r="CS496" s="175"/>
      <c r="CT496" s="175"/>
      <c r="CU496" s="175"/>
      <c r="CV496" s="175"/>
      <c r="CW496" s="166"/>
      <c r="CX496" s="167"/>
      <c r="CY496" s="167"/>
      <c r="CZ496" s="167"/>
      <c r="DA496" s="167"/>
      <c r="DB496" s="167"/>
      <c r="DC496" s="167"/>
      <c r="DD496" s="172"/>
      <c r="DE496" s="172"/>
      <c r="DF496" s="172"/>
      <c r="DG496" s="172"/>
      <c r="DH496" s="172"/>
      <c r="DI496" s="172"/>
      <c r="DJ496" s="172"/>
      <c r="DK496" s="79" t="s">
        <v>415</v>
      </c>
      <c r="DL496" s="128"/>
      <c r="DM496" s="128"/>
      <c r="DN496" s="128"/>
      <c r="DO496" s="128"/>
      <c r="DP496" s="128"/>
      <c r="DQ496" s="128"/>
      <c r="DR496" s="128"/>
      <c r="DS496" s="219"/>
      <c r="DT496" s="361"/>
      <c r="DU496" s="361"/>
      <c r="DV496" s="361"/>
      <c r="DW496" s="361"/>
      <c r="DX496" s="361"/>
      <c r="DY496" s="361"/>
      <c r="DZ496" s="361"/>
      <c r="EA496" s="361"/>
      <c r="EB496" s="361"/>
      <c r="EC496" s="361"/>
      <c r="ED496" s="361"/>
      <c r="EE496" s="361"/>
      <c r="EF496" s="361"/>
      <c r="EG496" s="361"/>
      <c r="EH496" s="361"/>
      <c r="EI496" s="361"/>
      <c r="EJ496" s="361"/>
      <c r="EK496" s="361"/>
      <c r="EL496" s="361"/>
      <c r="EM496" s="361"/>
      <c r="EN496" s="361"/>
      <c r="EO496" s="361"/>
      <c r="EP496" s="361"/>
      <c r="EQ496" s="361"/>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7">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93"/>
        <v>0</v>
      </c>
      <c r="BV497" s="28"/>
      <c r="BW497" s="28"/>
      <c r="BX497" s="28"/>
      <c r="BY497" s="28"/>
      <c r="BZ497" s="28"/>
      <c r="CA497" s="28"/>
      <c r="CB497" s="99">
        <v>0.32000000000000006</v>
      </c>
      <c r="CC497" s="99">
        <v>0.30000000000000004</v>
      </c>
      <c r="CD497" s="186">
        <f t="shared" si="386"/>
        <v>0.30000000000000004</v>
      </c>
      <c r="CE497" s="186">
        <f t="shared" si="380"/>
        <v>0.3</v>
      </c>
      <c r="CF497" s="186">
        <f t="shared" si="381"/>
        <v>0.3</v>
      </c>
      <c r="CG497" s="186">
        <f t="shared" si="382"/>
        <v>0.3</v>
      </c>
      <c r="CH497" s="186">
        <f t="shared" ref="CH497" si="394">CC497</f>
        <v>0.30000000000000004</v>
      </c>
      <c r="CI497" s="176"/>
      <c r="CJ497" s="176"/>
      <c r="CK497" s="176"/>
      <c r="CL497" s="176"/>
      <c r="CM497" s="176"/>
      <c r="CN497" s="176"/>
      <c r="CO497" s="176"/>
      <c r="CP497" s="177"/>
      <c r="CQ497" s="177"/>
      <c r="CR497" s="177"/>
      <c r="CS497" s="177"/>
      <c r="CT497" s="177"/>
      <c r="CU497" s="177"/>
      <c r="CV497" s="177"/>
      <c r="CW497" s="168"/>
      <c r="CX497" s="169"/>
      <c r="CY497" s="169"/>
      <c r="CZ497" s="169"/>
      <c r="DA497" s="169"/>
      <c r="DB497" s="169"/>
      <c r="DC497" s="169"/>
      <c r="DD497" s="173"/>
      <c r="DE497" s="173"/>
      <c r="DF497" s="173"/>
      <c r="DG497" s="173"/>
      <c r="DH497" s="173"/>
      <c r="DI497" s="173"/>
      <c r="DJ497" s="173"/>
      <c r="DK497" s="80" t="s">
        <v>415</v>
      </c>
      <c r="DL497" s="129"/>
      <c r="DM497" s="129"/>
      <c r="DN497" s="129"/>
      <c r="DO497" s="129"/>
      <c r="DP497" s="129"/>
      <c r="DQ497" s="129"/>
      <c r="DR497" s="129"/>
      <c r="DS497" s="219"/>
      <c r="DT497" s="361"/>
      <c r="DU497" s="361"/>
      <c r="DV497" s="361"/>
      <c r="DW497" s="361"/>
      <c r="DX497" s="361"/>
      <c r="DY497" s="361"/>
      <c r="DZ497" s="361"/>
      <c r="EA497" s="361"/>
      <c r="EB497" s="361"/>
      <c r="EC497" s="361"/>
      <c r="ED497" s="361"/>
      <c r="EE497" s="361"/>
      <c r="EF497" s="361"/>
      <c r="EG497" s="361"/>
      <c r="EH497" s="361"/>
      <c r="EI497" s="361"/>
      <c r="EJ497" s="361"/>
      <c r="EK497" s="361"/>
      <c r="EL497" s="361"/>
      <c r="EM497" s="361"/>
      <c r="EN497" s="361"/>
      <c r="EO497" s="361"/>
      <c r="EP497" s="361"/>
      <c r="EQ497" s="361"/>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7">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93"/>
        <v>0</v>
      </c>
      <c r="BV498" s="27"/>
      <c r="BW498" s="27"/>
      <c r="BX498" s="27"/>
      <c r="BY498" s="27"/>
      <c r="BZ498" s="27"/>
      <c r="CA498" s="27"/>
      <c r="CB498" s="97">
        <v>15</v>
      </c>
      <c r="CC498" s="97">
        <v>15</v>
      </c>
      <c r="CD498" s="97">
        <v>15</v>
      </c>
      <c r="CE498" s="97">
        <f t="shared" si="380"/>
        <v>15</v>
      </c>
      <c r="CF498" s="97">
        <f t="shared" si="381"/>
        <v>15</v>
      </c>
      <c r="CG498" s="97">
        <f t="shared" si="382"/>
        <v>15</v>
      </c>
      <c r="CH498" s="97">
        <v>15</v>
      </c>
      <c r="CI498" s="174"/>
      <c r="CJ498" s="174"/>
      <c r="CK498" s="174"/>
      <c r="CL498" s="174"/>
      <c r="CM498" s="174"/>
      <c r="CN498" s="174"/>
      <c r="CO498" s="174"/>
      <c r="CP498" s="175"/>
      <c r="CQ498" s="175"/>
      <c r="CR498" s="175"/>
      <c r="CS498" s="175"/>
      <c r="CT498" s="175"/>
      <c r="CU498" s="175"/>
      <c r="CV498" s="175"/>
      <c r="CW498" s="166"/>
      <c r="CX498" s="167"/>
      <c r="CY498" s="167"/>
      <c r="CZ498" s="167"/>
      <c r="DA498" s="167"/>
      <c r="DB498" s="167"/>
      <c r="DC498" s="167"/>
      <c r="DD498" s="172"/>
      <c r="DE498" s="172"/>
      <c r="DF498" s="172"/>
      <c r="DG498" s="172"/>
      <c r="DH498" s="172"/>
      <c r="DI498" s="172"/>
      <c r="DJ498" s="172"/>
      <c r="DK498" s="79" t="s">
        <v>415</v>
      </c>
      <c r="DL498" s="128"/>
      <c r="DM498" s="128"/>
      <c r="DN498" s="128"/>
      <c r="DO498" s="128"/>
      <c r="DP498" s="128"/>
      <c r="DQ498" s="128"/>
      <c r="DR498" s="128"/>
      <c r="DS498" s="219"/>
      <c r="DT498" s="361"/>
      <c r="DU498" s="361"/>
      <c r="DV498" s="361"/>
      <c r="DW498" s="361"/>
      <c r="DX498" s="361"/>
      <c r="DY498" s="361"/>
      <c r="DZ498" s="361"/>
      <c r="EA498" s="361"/>
      <c r="EB498" s="361"/>
      <c r="EC498" s="361"/>
      <c r="ED498" s="361"/>
      <c r="EE498" s="361"/>
      <c r="EF498" s="361"/>
      <c r="EG498" s="361"/>
      <c r="EH498" s="361"/>
      <c r="EI498" s="361"/>
      <c r="EJ498" s="361"/>
      <c r="EK498" s="361"/>
      <c r="EL498" s="361"/>
      <c r="EM498" s="361"/>
      <c r="EN498" s="361"/>
      <c r="EO498" s="361"/>
      <c r="EP498" s="361"/>
      <c r="EQ498" s="361"/>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7">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93"/>
        <v>0</v>
      </c>
      <c r="BV499" s="28"/>
      <c r="BW499" s="28"/>
      <c r="BX499" s="28"/>
      <c r="BY499" s="28"/>
      <c r="BZ499" s="28"/>
      <c r="CA499" s="28"/>
      <c r="CB499" s="99">
        <v>0.66749999999999998</v>
      </c>
      <c r="CC499" s="99">
        <v>0.73958333333333337</v>
      </c>
      <c r="CD499" s="99">
        <v>1.6040000000000001</v>
      </c>
      <c r="CE499" s="99">
        <f t="shared" ref="CE499" si="395">ROUND((CD499+CF499)/2,2)</f>
        <v>1.6</v>
      </c>
      <c r="CF499" s="99">
        <f t="shared" ref="CF499" si="396">ROUND((CD499+CH499)/2,2)</f>
        <v>1.6</v>
      </c>
      <c r="CG499" s="99">
        <f t="shared" ref="CG499" si="397">ROUND((CF499+CH499)/2,2)</f>
        <v>1.6</v>
      </c>
      <c r="CH499" s="99">
        <v>1.6040000000000001</v>
      </c>
      <c r="CI499" s="176"/>
      <c r="CJ499" s="176"/>
      <c r="CK499" s="176"/>
      <c r="CL499" s="176"/>
      <c r="CM499" s="176"/>
      <c r="CN499" s="176"/>
      <c r="CO499" s="176"/>
      <c r="CP499" s="177"/>
      <c r="CQ499" s="177"/>
      <c r="CR499" s="177"/>
      <c r="CS499" s="177"/>
      <c r="CT499" s="177"/>
      <c r="CU499" s="177"/>
      <c r="CV499" s="177"/>
      <c r="CW499" s="168"/>
      <c r="CX499" s="169"/>
      <c r="CY499" s="169"/>
      <c r="CZ499" s="169"/>
      <c r="DA499" s="169"/>
      <c r="DB499" s="169"/>
      <c r="DC499" s="169"/>
      <c r="DD499" s="173"/>
      <c r="DE499" s="173"/>
      <c r="DF499" s="173"/>
      <c r="DG499" s="173"/>
      <c r="DH499" s="173"/>
      <c r="DI499" s="173"/>
      <c r="DJ499" s="173"/>
      <c r="DK499" s="80" t="s">
        <v>415</v>
      </c>
      <c r="DL499" s="129"/>
      <c r="DM499" s="129"/>
      <c r="DN499" s="129"/>
      <c r="DO499" s="129"/>
      <c r="DP499" s="129"/>
      <c r="DQ499" s="129"/>
      <c r="DR499" s="129"/>
      <c r="DS499" s="219"/>
      <c r="DT499" s="361"/>
      <c r="DU499" s="361"/>
      <c r="DV499" s="361"/>
      <c r="DW499" s="361"/>
      <c r="DX499" s="361"/>
      <c r="DY499" s="361"/>
      <c r="DZ499" s="361"/>
      <c r="EA499" s="361"/>
      <c r="EB499" s="361"/>
      <c r="EC499" s="361"/>
      <c r="ED499" s="361"/>
      <c r="EE499" s="361"/>
      <c r="EF499" s="361"/>
      <c r="EG499" s="361"/>
      <c r="EH499" s="361"/>
      <c r="EI499" s="361"/>
      <c r="EJ499" s="361"/>
      <c r="EK499" s="361"/>
      <c r="EL499" s="361"/>
      <c r="EM499" s="361"/>
      <c r="EN499" s="361"/>
      <c r="EO499" s="361"/>
      <c r="EP499" s="361"/>
      <c r="EQ499" s="361"/>
    </row>
    <row r="500" spans="1:147" x14ac:dyDescent="0.35">
      <c r="A500" s="224" t="s">
        <v>1768</v>
      </c>
      <c r="B500" s="224" t="s">
        <v>740</v>
      </c>
      <c r="C500" s="224" t="s">
        <v>534</v>
      </c>
      <c r="D500" s="224" t="s">
        <v>741</v>
      </c>
      <c r="E500" s="224" t="s">
        <v>1769</v>
      </c>
      <c r="F500" s="224" t="s">
        <v>548</v>
      </c>
      <c r="G500" s="225" t="s">
        <v>1770</v>
      </c>
      <c r="H500" s="225"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7">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41"/>
        <v>0</v>
      </c>
      <c r="BV500" s="27"/>
      <c r="BW500" s="27"/>
      <c r="BX500" s="27"/>
      <c r="BY500" s="27"/>
      <c r="BZ500" s="27"/>
      <c r="CA500" s="27"/>
      <c r="CB500" s="245"/>
      <c r="CC500" s="245">
        <f t="shared" ref="CC500" si="398">ROUND((CB500+CD500)/2,2)</f>
        <v>4.8499999999999996</v>
      </c>
      <c r="CD500" s="245">
        <v>9.6999999999999993</v>
      </c>
      <c r="CE500" s="245">
        <v>24</v>
      </c>
      <c r="CF500" s="245">
        <v>40</v>
      </c>
      <c r="CG500" s="245">
        <v>45</v>
      </c>
      <c r="CH500" s="245">
        <v>50</v>
      </c>
      <c r="CI500" s="174"/>
      <c r="CJ500" s="174"/>
      <c r="CK500" s="174"/>
      <c r="CL500" s="174"/>
      <c r="CM500" s="174"/>
      <c r="CN500" s="174"/>
      <c r="CO500" s="174"/>
      <c r="CP500" s="175"/>
      <c r="CQ500" s="175"/>
      <c r="CR500" s="175"/>
      <c r="CS500" s="175"/>
      <c r="CT500" s="175"/>
      <c r="CU500" s="175"/>
      <c r="CV500" s="175"/>
      <c r="CW500" s="166"/>
      <c r="CX500" s="167"/>
      <c r="CY500" s="167"/>
      <c r="CZ500" s="167"/>
      <c r="DA500" s="167"/>
      <c r="DB500" s="167"/>
      <c r="DC500" s="167"/>
      <c r="DD500" s="172"/>
      <c r="DE500" s="172"/>
      <c r="DF500" s="172"/>
      <c r="DG500" s="172"/>
      <c r="DH500" s="172"/>
      <c r="DI500" s="172"/>
      <c r="DJ500" s="172"/>
      <c r="DK500" s="79" t="s">
        <v>415</v>
      </c>
      <c r="DL500" s="128"/>
      <c r="DM500" s="128"/>
      <c r="DN500" s="128"/>
      <c r="DO500" s="128"/>
      <c r="DP500" s="128"/>
      <c r="DQ500" s="128"/>
      <c r="DR500" s="128"/>
      <c r="DS500" s="219"/>
      <c r="DT500" s="361"/>
      <c r="DU500" s="361"/>
      <c r="DV500" s="361"/>
      <c r="DW500" s="361"/>
      <c r="DX500" s="361"/>
      <c r="DY500" s="361"/>
      <c r="DZ500" s="361"/>
      <c r="EA500" s="361"/>
      <c r="EB500" s="361"/>
      <c r="EC500" s="361"/>
      <c r="ED500" s="361"/>
      <c r="EE500" s="361"/>
      <c r="EF500" s="361"/>
      <c r="EG500" s="361"/>
      <c r="EH500" s="361"/>
      <c r="EI500" s="361"/>
      <c r="EJ500" s="361"/>
      <c r="EK500" s="361"/>
      <c r="EL500" s="361"/>
      <c r="EM500" s="361"/>
      <c r="EN500" s="361"/>
      <c r="EO500" s="361"/>
      <c r="EP500" s="361"/>
      <c r="EQ500" s="361"/>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7">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41"/>
        <v>0</v>
      </c>
      <c r="BV501" s="28"/>
      <c r="BW501" s="28"/>
      <c r="BX501" s="28"/>
      <c r="BY501" s="28"/>
      <c r="BZ501" s="28"/>
      <c r="CA501" s="28"/>
      <c r="CB501" s="186">
        <v>0</v>
      </c>
      <c r="CC501" s="186">
        <v>0</v>
      </c>
      <c r="CD501" s="186"/>
      <c r="CE501" s="186">
        <v>2.5</v>
      </c>
      <c r="CF501" s="186">
        <v>5</v>
      </c>
      <c r="CG501" s="186">
        <v>7.5</v>
      </c>
      <c r="CH501" s="186">
        <v>10</v>
      </c>
      <c r="CI501" s="176"/>
      <c r="CJ501" s="176"/>
      <c r="CK501" s="176"/>
      <c r="CL501" s="176"/>
      <c r="CM501" s="176"/>
      <c r="CN501" s="176"/>
      <c r="CO501" s="176"/>
      <c r="CP501" s="177"/>
      <c r="CQ501" s="177"/>
      <c r="CR501" s="177"/>
      <c r="CS501" s="177"/>
      <c r="CT501" s="177"/>
      <c r="CU501" s="177"/>
      <c r="CV501" s="177"/>
      <c r="CW501" s="168"/>
      <c r="CX501" s="169"/>
      <c r="CY501" s="169"/>
      <c r="CZ501" s="169"/>
      <c r="DA501" s="169"/>
      <c r="DB501" s="169"/>
      <c r="DC501" s="169"/>
      <c r="DD501" s="173"/>
      <c r="DE501" s="173"/>
      <c r="DF501" s="173"/>
      <c r="DG501" s="173"/>
      <c r="DH501" s="173"/>
      <c r="DI501" s="173"/>
      <c r="DJ501" s="173"/>
      <c r="DK501" s="80" t="s">
        <v>415</v>
      </c>
      <c r="DL501" s="129"/>
      <c r="DM501" s="129"/>
      <c r="DN501" s="129"/>
      <c r="DO501" s="129"/>
      <c r="DP501" s="129"/>
      <c r="DQ501" s="129"/>
      <c r="DR501" s="129"/>
      <c r="DS501" s="219"/>
      <c r="DT501" s="361"/>
      <c r="DU501" s="361"/>
      <c r="DV501" s="361"/>
      <c r="DW501" s="361"/>
      <c r="DX501" s="361"/>
      <c r="DY501" s="361"/>
      <c r="DZ501" s="361"/>
      <c r="EA501" s="361"/>
      <c r="EB501" s="361"/>
      <c r="EC501" s="361"/>
      <c r="ED501" s="361"/>
      <c r="EE501" s="361"/>
      <c r="EF501" s="361"/>
      <c r="EG501" s="361"/>
      <c r="EH501" s="361"/>
      <c r="EI501" s="361"/>
      <c r="EJ501" s="361"/>
      <c r="EK501" s="361"/>
      <c r="EL501" s="361"/>
      <c r="EM501" s="361"/>
      <c r="EN501" s="361"/>
      <c r="EO501" s="361"/>
      <c r="EP501" s="361"/>
      <c r="EQ501" s="361"/>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7">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41"/>
        <v>0</v>
      </c>
      <c r="BV502" s="27"/>
      <c r="BW502" s="27"/>
      <c r="BX502" s="27"/>
      <c r="BY502" s="27"/>
      <c r="BZ502" s="27"/>
      <c r="CA502" s="27"/>
      <c r="CB502" s="186">
        <v>0</v>
      </c>
      <c r="CC502" s="186">
        <v>0</v>
      </c>
      <c r="CD502" s="186"/>
      <c r="CE502" s="186">
        <v>2.5</v>
      </c>
      <c r="CF502" s="186">
        <v>5</v>
      </c>
      <c r="CG502" s="186">
        <v>7.5</v>
      </c>
      <c r="CH502" s="186">
        <v>10</v>
      </c>
      <c r="CI502" s="174"/>
      <c r="CJ502" s="174"/>
      <c r="CK502" s="174"/>
      <c r="CL502" s="174"/>
      <c r="CM502" s="174"/>
      <c r="CN502" s="174"/>
      <c r="CO502" s="174"/>
      <c r="CP502" s="175"/>
      <c r="CQ502" s="175"/>
      <c r="CR502" s="175"/>
      <c r="CS502" s="175"/>
      <c r="CT502" s="175"/>
      <c r="CU502" s="175"/>
      <c r="CV502" s="175"/>
      <c r="CW502" s="166"/>
      <c r="CX502" s="167"/>
      <c r="CY502" s="167"/>
      <c r="CZ502" s="167"/>
      <c r="DA502" s="167"/>
      <c r="DB502" s="167"/>
      <c r="DC502" s="167"/>
      <c r="DD502" s="172"/>
      <c r="DE502" s="172"/>
      <c r="DF502" s="172"/>
      <c r="DG502" s="172"/>
      <c r="DH502" s="172"/>
      <c r="DI502" s="172"/>
      <c r="DJ502" s="172"/>
      <c r="DK502" s="79" t="s">
        <v>415</v>
      </c>
      <c r="DL502" s="128"/>
      <c r="DM502" s="128"/>
      <c r="DN502" s="128"/>
      <c r="DO502" s="128"/>
      <c r="DP502" s="128"/>
      <c r="DQ502" s="128"/>
      <c r="DR502" s="128"/>
      <c r="DS502" s="219"/>
      <c r="DT502" s="361"/>
      <c r="DU502" s="361"/>
      <c r="DV502" s="361"/>
      <c r="DW502" s="361"/>
      <c r="DX502" s="361"/>
      <c r="DY502" s="361"/>
      <c r="DZ502" s="361"/>
      <c r="EA502" s="361"/>
      <c r="EB502" s="361"/>
      <c r="EC502" s="361"/>
      <c r="ED502" s="361"/>
      <c r="EE502" s="361"/>
      <c r="EF502" s="361"/>
      <c r="EG502" s="361"/>
      <c r="EH502" s="361"/>
      <c r="EI502" s="361"/>
      <c r="EJ502" s="361"/>
      <c r="EK502" s="361"/>
      <c r="EL502" s="361"/>
      <c r="EM502" s="361"/>
      <c r="EN502" s="361"/>
      <c r="EO502" s="361"/>
      <c r="EP502" s="361"/>
      <c r="EQ502" s="361"/>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7">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41"/>
        <v>0</v>
      </c>
      <c r="BV503" s="28"/>
      <c r="BW503" s="28"/>
      <c r="BX503" s="28"/>
      <c r="BY503" s="28"/>
      <c r="BZ503" s="28"/>
      <c r="CA503" s="28"/>
      <c r="CB503" s="186">
        <v>100</v>
      </c>
      <c r="CC503" s="186">
        <v>100</v>
      </c>
      <c r="CD503" s="186">
        <v>100</v>
      </c>
      <c r="CE503" s="186">
        <v>100</v>
      </c>
      <c r="CF503" s="186">
        <v>100</v>
      </c>
      <c r="CG503" s="186">
        <v>100</v>
      </c>
      <c r="CH503" s="186">
        <v>100</v>
      </c>
      <c r="CI503" s="176"/>
      <c r="CJ503" s="176"/>
      <c r="CK503" s="176"/>
      <c r="CL503" s="176"/>
      <c r="CM503" s="176"/>
      <c r="CN503" s="176"/>
      <c r="CO503" s="176"/>
      <c r="CP503" s="177"/>
      <c r="CQ503" s="177"/>
      <c r="CR503" s="177"/>
      <c r="CS503" s="177"/>
      <c r="CT503" s="177"/>
      <c r="CU503" s="177"/>
      <c r="CV503" s="177"/>
      <c r="CW503" s="168"/>
      <c r="CX503" s="169"/>
      <c r="CY503" s="169"/>
      <c r="CZ503" s="169"/>
      <c r="DA503" s="169"/>
      <c r="DB503" s="169"/>
      <c r="DC503" s="169"/>
      <c r="DD503" s="173"/>
      <c r="DE503" s="173"/>
      <c r="DF503" s="173"/>
      <c r="DG503" s="173"/>
      <c r="DH503" s="173"/>
      <c r="DI503" s="173"/>
      <c r="DJ503" s="173"/>
      <c r="DK503" s="80" t="s">
        <v>415</v>
      </c>
      <c r="DL503" s="129"/>
      <c r="DM503" s="129"/>
      <c r="DN503" s="129"/>
      <c r="DO503" s="129"/>
      <c r="DP503" s="129"/>
      <c r="DQ503" s="129"/>
      <c r="DR503" s="129"/>
      <c r="DS503" s="219"/>
      <c r="DT503" s="361"/>
      <c r="DU503" s="361"/>
      <c r="DV503" s="361"/>
      <c r="DW503" s="361"/>
      <c r="DX503" s="361"/>
      <c r="DY503" s="361"/>
      <c r="DZ503" s="361"/>
      <c r="EA503" s="361"/>
      <c r="EB503" s="361"/>
      <c r="EC503" s="361"/>
      <c r="ED503" s="361"/>
      <c r="EE503" s="361"/>
      <c r="EF503" s="361"/>
      <c r="EG503" s="361"/>
      <c r="EH503" s="361"/>
      <c r="EI503" s="361"/>
      <c r="EJ503" s="361"/>
      <c r="EK503" s="361"/>
      <c r="EL503" s="361"/>
      <c r="EM503" s="361"/>
      <c r="EN503" s="361"/>
      <c r="EO503" s="361"/>
      <c r="EP503" s="361"/>
      <c r="EQ503" s="361"/>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5">
        <f>41.75</f>
        <v>41.75</v>
      </c>
      <c r="Y504" s="185">
        <v>87.9</v>
      </c>
      <c r="Z504" s="185">
        <v>152.1</v>
      </c>
      <c r="AA504" s="185">
        <v>152.1</v>
      </c>
      <c r="AB504" s="185">
        <v>152.1</v>
      </c>
      <c r="AC504" s="185">
        <v>152.1</v>
      </c>
      <c r="AD504" s="185">
        <v>152.1</v>
      </c>
      <c r="AE504" s="187">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41"/>
        <v>0</v>
      </c>
      <c r="BV504" s="27"/>
      <c r="BW504" s="27"/>
      <c r="BX504" s="27"/>
      <c r="BY504" s="27"/>
      <c r="BZ504" s="27"/>
      <c r="CA504" s="27"/>
      <c r="CB504" s="186">
        <v>0</v>
      </c>
      <c r="CC504" s="186">
        <v>0</v>
      </c>
      <c r="CD504" s="186">
        <v>0</v>
      </c>
      <c r="CE504" s="186">
        <v>0</v>
      </c>
      <c r="CF504" s="186">
        <v>0</v>
      </c>
      <c r="CG504" s="186">
        <v>0</v>
      </c>
      <c r="CH504" s="186">
        <v>0</v>
      </c>
      <c r="CI504" s="174"/>
      <c r="CJ504" s="174"/>
      <c r="CK504" s="174"/>
      <c r="CL504" s="174"/>
      <c r="CM504" s="174"/>
      <c r="CN504" s="174"/>
      <c r="CO504" s="174"/>
      <c r="CP504" s="175"/>
      <c r="CQ504" s="175"/>
      <c r="CR504" s="175"/>
      <c r="CS504" s="175"/>
      <c r="CT504" s="175"/>
      <c r="CU504" s="175"/>
      <c r="CV504" s="175"/>
      <c r="CW504" s="166"/>
      <c r="CX504" s="167"/>
      <c r="CY504" s="167"/>
      <c r="CZ504" s="167"/>
      <c r="DA504" s="167"/>
      <c r="DB504" s="167"/>
      <c r="DC504" s="167"/>
      <c r="DD504" s="172"/>
      <c r="DE504" s="172"/>
      <c r="DF504" s="172"/>
      <c r="DG504" s="172"/>
      <c r="DH504" s="172"/>
      <c r="DI504" s="172"/>
      <c r="DJ504" s="172"/>
      <c r="DK504" s="79" t="s">
        <v>415</v>
      </c>
      <c r="DL504" s="128"/>
      <c r="DM504" s="128"/>
      <c r="DN504" s="128"/>
      <c r="DO504" s="128"/>
      <c r="DP504" s="128"/>
      <c r="DQ504" s="128"/>
      <c r="DR504" s="128"/>
      <c r="DS504" s="219"/>
      <c r="DT504" s="361"/>
      <c r="DU504" s="361"/>
      <c r="DV504" s="361"/>
      <c r="DW504" s="361"/>
      <c r="DX504" s="361"/>
      <c r="DY504" s="361"/>
      <c r="DZ504" s="361"/>
      <c r="EA504" s="361"/>
      <c r="EB504" s="361"/>
      <c r="EC504" s="361"/>
      <c r="ED504" s="361"/>
      <c r="EE504" s="361"/>
      <c r="EF504" s="361"/>
      <c r="EG504" s="361"/>
      <c r="EH504" s="361"/>
      <c r="EI504" s="361"/>
      <c r="EJ504" s="361"/>
      <c r="EK504" s="361"/>
      <c r="EL504" s="361"/>
      <c r="EM504" s="361"/>
      <c r="EN504" s="361"/>
      <c r="EO504" s="361"/>
      <c r="EP504" s="361"/>
      <c r="EQ504" s="361"/>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7">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9">IF(BL505=1,BN505,0)</f>
        <v>0</v>
      </c>
      <c r="BV505" s="28"/>
      <c r="BW505" s="28"/>
      <c r="BX505" s="28"/>
      <c r="BY505" s="28"/>
      <c r="BZ505" s="28"/>
      <c r="CA505" s="28"/>
      <c r="CB505" s="186">
        <v>0</v>
      </c>
      <c r="CC505" s="186">
        <v>0</v>
      </c>
      <c r="CD505" s="186">
        <v>0</v>
      </c>
      <c r="CE505" s="186">
        <v>0</v>
      </c>
      <c r="CF505" s="186">
        <v>0</v>
      </c>
      <c r="CG505" s="186">
        <v>0</v>
      </c>
      <c r="CH505" s="186">
        <v>0</v>
      </c>
      <c r="CI505" s="176"/>
      <c r="CJ505" s="176"/>
      <c r="CK505" s="176"/>
      <c r="CL505" s="176"/>
      <c r="CM505" s="176"/>
      <c r="CN505" s="176"/>
      <c r="CO505" s="176"/>
      <c r="CP505" s="177"/>
      <c r="CQ505" s="177"/>
      <c r="CR505" s="177"/>
      <c r="CS505" s="177"/>
      <c r="CT505" s="177"/>
      <c r="CU505" s="177"/>
      <c r="CV505" s="177"/>
      <c r="CW505" s="168"/>
      <c r="CX505" s="169"/>
      <c r="CY505" s="169"/>
      <c r="CZ505" s="169"/>
      <c r="DA505" s="169"/>
      <c r="DB505" s="169"/>
      <c r="DC505" s="169"/>
      <c r="DD505" s="173"/>
      <c r="DE505" s="173"/>
      <c r="DF505" s="173"/>
      <c r="DG505" s="173"/>
      <c r="DH505" s="173"/>
      <c r="DI505" s="173"/>
      <c r="DJ505" s="173"/>
      <c r="DK505" s="80" t="s">
        <v>415</v>
      </c>
      <c r="DL505" s="129"/>
      <c r="DM505" s="129"/>
      <c r="DN505" s="129"/>
      <c r="DO505" s="129"/>
      <c r="DP505" s="129"/>
      <c r="DQ505" s="129"/>
      <c r="DR505" s="129"/>
      <c r="DS505" s="219"/>
      <c r="DT505" s="361"/>
      <c r="DU505" s="361"/>
      <c r="DV505" s="361"/>
      <c r="DW505" s="361"/>
      <c r="DX505" s="361"/>
      <c r="DY505" s="361"/>
      <c r="DZ505" s="361"/>
      <c r="EA505" s="361"/>
      <c r="EB505" s="361"/>
      <c r="EC505" s="361"/>
      <c r="ED505" s="361"/>
      <c r="EE505" s="361"/>
      <c r="EF505" s="361"/>
      <c r="EG505" s="361"/>
      <c r="EH505" s="361"/>
      <c r="EI505" s="361"/>
      <c r="EJ505" s="361"/>
      <c r="EK505" s="361"/>
      <c r="EL505" s="361"/>
      <c r="EM505" s="361"/>
      <c r="EN505" s="361"/>
      <c r="EO505" s="361"/>
      <c r="EP505" s="361"/>
      <c r="EQ505" s="361"/>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7">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400">IF(AH506=1,0,1)</f>
        <v>0</v>
      </c>
      <c r="BM506" s="122"/>
      <c r="BN506" s="138"/>
      <c r="BO506" s="93"/>
      <c r="BP506" s="93"/>
      <c r="BQ506" s="93"/>
      <c r="BR506" s="93"/>
      <c r="BS506" s="93"/>
      <c r="BT506" s="93"/>
      <c r="BU506" s="28">
        <f t="shared" si="399"/>
        <v>0</v>
      </c>
      <c r="BV506" s="27"/>
      <c r="BW506" s="27"/>
      <c r="BX506" s="27"/>
      <c r="BY506" s="27"/>
      <c r="BZ506" s="27"/>
      <c r="CA506" s="27"/>
      <c r="CB506" s="245"/>
      <c r="CC506" s="245"/>
      <c r="CD506" s="245"/>
      <c r="CE506" s="245"/>
      <c r="CF506" s="245"/>
      <c r="CG506" s="245"/>
      <c r="CH506" s="245"/>
      <c r="CI506" s="174"/>
      <c r="CJ506" s="174"/>
      <c r="CK506" s="174"/>
      <c r="CL506" s="174"/>
      <c r="CM506" s="174"/>
      <c r="CN506" s="174"/>
      <c r="CO506" s="174"/>
      <c r="CP506" s="175"/>
      <c r="CQ506" s="175"/>
      <c r="CR506" s="175"/>
      <c r="CS506" s="175"/>
      <c r="CT506" s="175"/>
      <c r="CU506" s="175"/>
      <c r="CV506" s="175"/>
      <c r="CW506" s="166"/>
      <c r="CX506" s="167"/>
      <c r="CY506" s="167"/>
      <c r="CZ506" s="167"/>
      <c r="DA506" s="167"/>
      <c r="DB506" s="167"/>
      <c r="DC506" s="167"/>
      <c r="DD506" s="172"/>
      <c r="DE506" s="172"/>
      <c r="DF506" s="172"/>
      <c r="DG506" s="172"/>
      <c r="DH506" s="172"/>
      <c r="DI506" s="172"/>
      <c r="DJ506" s="172"/>
      <c r="DK506" s="79" t="s">
        <v>1519</v>
      </c>
      <c r="DL506" s="128"/>
      <c r="DM506" s="128"/>
      <c r="DN506" s="128"/>
      <c r="DO506" s="128"/>
      <c r="DP506" s="128"/>
      <c r="DQ506" s="128"/>
      <c r="DR506" s="128"/>
      <c r="DS506" s="219"/>
      <c r="DT506" s="361"/>
      <c r="DU506" s="361"/>
      <c r="DV506" s="361"/>
      <c r="DW506" s="361"/>
      <c r="DX506" s="361"/>
      <c r="DY506" s="361"/>
      <c r="DZ506" s="361"/>
      <c r="EA506" s="361"/>
      <c r="EB506" s="361"/>
      <c r="EC506" s="361"/>
      <c r="ED506" s="361"/>
      <c r="EE506" s="361"/>
      <c r="EF506" s="361"/>
      <c r="EG506" s="361"/>
      <c r="EH506" s="361"/>
      <c r="EI506" s="361"/>
      <c r="EJ506" s="361"/>
      <c r="EK506" s="361"/>
      <c r="EL506" s="361"/>
      <c r="EM506" s="361"/>
      <c r="EN506" s="361"/>
      <c r="EO506" s="361"/>
      <c r="EP506" s="361"/>
      <c r="EQ506" s="361"/>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7">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401">IF(AH507=1,0,1)</f>
        <v>0</v>
      </c>
      <c r="BM507" s="123"/>
      <c r="BN507" s="139"/>
      <c r="BO507" s="94"/>
      <c r="BP507" s="94"/>
      <c r="BQ507" s="94"/>
      <c r="BR507" s="94"/>
      <c r="BS507" s="94"/>
      <c r="BT507" s="94"/>
      <c r="BU507" s="28">
        <f t="shared" si="399"/>
        <v>0</v>
      </c>
      <c r="BV507" s="28"/>
      <c r="BW507" s="28"/>
      <c r="BX507" s="28"/>
      <c r="BY507" s="28"/>
      <c r="BZ507" s="28"/>
      <c r="CA507" s="28"/>
      <c r="CB507" s="245"/>
      <c r="CC507" s="245"/>
      <c r="CD507" s="245"/>
      <c r="CE507" s="245"/>
      <c r="CF507" s="245"/>
      <c r="CG507" s="245"/>
      <c r="CH507" s="245"/>
      <c r="CI507" s="176"/>
      <c r="CJ507" s="176"/>
      <c r="CK507" s="176"/>
      <c r="CL507" s="176"/>
      <c r="CM507" s="176"/>
      <c r="CN507" s="176"/>
      <c r="CO507" s="176"/>
      <c r="CP507" s="177"/>
      <c r="CQ507" s="177"/>
      <c r="CR507" s="177"/>
      <c r="CS507" s="177"/>
      <c r="CT507" s="177"/>
      <c r="CU507" s="177"/>
      <c r="CV507" s="177"/>
      <c r="CW507" s="168"/>
      <c r="CX507" s="169"/>
      <c r="CY507" s="169"/>
      <c r="CZ507" s="169"/>
      <c r="DA507" s="169"/>
      <c r="DB507" s="169"/>
      <c r="DC507" s="169"/>
      <c r="DD507" s="173"/>
      <c r="DE507" s="173"/>
      <c r="DF507" s="173"/>
      <c r="DG507" s="173"/>
      <c r="DH507" s="173"/>
      <c r="DI507" s="173"/>
      <c r="DJ507" s="173"/>
      <c r="DK507" s="80" t="s">
        <v>1519</v>
      </c>
      <c r="DL507" s="129"/>
      <c r="DM507" s="129"/>
      <c r="DN507" s="129"/>
      <c r="DO507" s="129"/>
      <c r="DP507" s="129"/>
      <c r="DQ507" s="129"/>
      <c r="DR507" s="129"/>
      <c r="DS507" s="219"/>
      <c r="DT507" s="361"/>
      <c r="DU507" s="361"/>
      <c r="DV507" s="361"/>
      <c r="DW507" s="361"/>
      <c r="DX507" s="361"/>
      <c r="DY507" s="361"/>
      <c r="DZ507" s="361"/>
      <c r="EA507" s="361"/>
      <c r="EB507" s="361"/>
      <c r="EC507" s="361"/>
      <c r="ED507" s="361"/>
      <c r="EE507" s="361"/>
      <c r="EF507" s="361"/>
      <c r="EG507" s="361"/>
      <c r="EH507" s="361"/>
      <c r="EI507" s="361"/>
      <c r="EJ507" s="361"/>
      <c r="EK507" s="361"/>
      <c r="EL507" s="361"/>
      <c r="EM507" s="361"/>
      <c r="EN507" s="361"/>
      <c r="EO507" s="361"/>
      <c r="EP507" s="361"/>
      <c r="EQ507" s="361"/>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1"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4" t="s">
        <v>556</v>
      </c>
      <c r="B2" s="414"/>
      <c r="C2" s="414"/>
      <c r="D2" s="414"/>
      <c r="E2" s="414"/>
      <c r="F2" s="414"/>
      <c r="G2" s="416"/>
      <c r="H2" s="416"/>
      <c r="I2" s="416"/>
      <c r="J2" s="416"/>
      <c r="K2" s="416"/>
      <c r="L2" s="416"/>
      <c r="M2" s="416"/>
      <c r="N2" s="416"/>
      <c r="O2" s="416"/>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9"/>
      <c r="GC7" s="179">
        <f t="shared" ref="GC7:GC38" si="0">ROUND(IF($C7="Primary",0,-$G7*(SUMPRODUCT($Q$4:$GA$4,$Q7:$GA7)+$J7)-$H7)*IF($N7=GC$4,1,0),4)</f>
        <v>0</v>
      </c>
      <c r="GD7" s="179">
        <f t="shared" ref="GD7:GD38" si="1">ROUND(IF($C7="Primary",0,$M7*(1-$O7)*($G7*(SUMPRODUCT($Q$4:$GA$4,$Q7:$GA7)+$J7)+$H7-SUMPRODUCT($Q$5:$GA$5,$Q7:$GA7)-$I7+$K7))*IF($N7=GD$4,1,0),4)</f>
        <v>0</v>
      </c>
      <c r="GE7" s="179">
        <f t="shared" ref="GE7:GE38" si="2">ROUND(IF($C7="Primary",0,(1-$M7)*(1-$O7)*($G7*(SUMPRODUCT($Q$4:$GA$4,$Q7:$GA7)+$J7)+$H7-SUMPRODUCT($Q$5:$GA$5,$Q7:$GA7)-$I7+$L7))*IF($N7=GD$4,1,0),4)</f>
        <v>0</v>
      </c>
      <c r="GF7" s="179">
        <f t="shared" ref="GF7:GF38" si="3">ROUND(IF($C7="Primary",0,$O7*($G7*(SUMPRODUCT($Q$4:$GA$4,$Q7:$GA7)+$J7)-SUMPRODUCT($Q$5:$GA$5,$Q7:$GA7)-$I7))*IF($N7=GD$4,1,0),4)</f>
        <v>0</v>
      </c>
      <c r="GG7" s="179">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20"/>
      <c r="GC8" s="180">
        <f t="shared" si="0"/>
        <v>0</v>
      </c>
      <c r="GD8" s="180">
        <f t="shared" si="1"/>
        <v>0</v>
      </c>
      <c r="GE8" s="180">
        <f t="shared" si="2"/>
        <v>0</v>
      </c>
      <c r="GF8" s="180">
        <f t="shared" si="3"/>
        <v>0</v>
      </c>
      <c r="GG8" s="180">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9"/>
      <c r="GC9" s="179">
        <f t="shared" si="0"/>
        <v>0</v>
      </c>
      <c r="GD9" s="179">
        <f t="shared" si="1"/>
        <v>0</v>
      </c>
      <c r="GE9" s="179">
        <f t="shared" si="2"/>
        <v>0</v>
      </c>
      <c r="GF9" s="179">
        <f t="shared" si="3"/>
        <v>0</v>
      </c>
      <c r="GG9" s="179">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20"/>
      <c r="GC10" s="180">
        <f t="shared" si="0"/>
        <v>0</v>
      </c>
      <c r="GD10" s="180">
        <f t="shared" si="1"/>
        <v>0</v>
      </c>
      <c r="GE10" s="180">
        <f t="shared" si="2"/>
        <v>0</v>
      </c>
      <c r="GF10" s="180">
        <f t="shared" si="3"/>
        <v>0</v>
      </c>
      <c r="GG10" s="180">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9"/>
      <c r="GC11" s="179">
        <f t="shared" si="0"/>
        <v>0</v>
      </c>
      <c r="GD11" s="179">
        <f t="shared" si="1"/>
        <v>0</v>
      </c>
      <c r="GE11" s="179">
        <f t="shared" si="2"/>
        <v>0</v>
      </c>
      <c r="GF11" s="179">
        <f t="shared" si="3"/>
        <v>0</v>
      </c>
      <c r="GG11" s="179">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20"/>
      <c r="GC12" s="180">
        <f t="shared" si="0"/>
        <v>0</v>
      </c>
      <c r="GD12" s="180">
        <f t="shared" si="1"/>
        <v>0</v>
      </c>
      <c r="GE12" s="180">
        <f t="shared" si="2"/>
        <v>0</v>
      </c>
      <c r="GF12" s="180">
        <f t="shared" si="3"/>
        <v>0</v>
      </c>
      <c r="GG12" s="180">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9"/>
      <c r="GC13" s="179">
        <f t="shared" si="0"/>
        <v>0</v>
      </c>
      <c r="GD13" s="179">
        <f t="shared" si="1"/>
        <v>0</v>
      </c>
      <c r="GE13" s="179">
        <f t="shared" si="2"/>
        <v>0</v>
      </c>
      <c r="GF13" s="179">
        <f t="shared" si="3"/>
        <v>0</v>
      </c>
      <c r="GG13" s="179">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20"/>
      <c r="GC14" s="180">
        <f t="shared" si="0"/>
        <v>0</v>
      </c>
      <c r="GD14" s="180">
        <f t="shared" si="1"/>
        <v>0</v>
      </c>
      <c r="GE14" s="180">
        <f t="shared" si="2"/>
        <v>0</v>
      </c>
      <c r="GF14" s="180">
        <f t="shared" si="3"/>
        <v>0</v>
      </c>
      <c r="GG14" s="180">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9"/>
      <c r="GC15" s="179">
        <f t="shared" si="0"/>
        <v>0</v>
      </c>
      <c r="GD15" s="179">
        <f t="shared" si="1"/>
        <v>0</v>
      </c>
      <c r="GE15" s="179">
        <f t="shared" si="2"/>
        <v>0</v>
      </c>
      <c r="GF15" s="179">
        <f t="shared" si="3"/>
        <v>0</v>
      </c>
      <c r="GG15" s="179">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20"/>
      <c r="GC16" s="180">
        <f t="shared" si="0"/>
        <v>0</v>
      </c>
      <c r="GD16" s="180">
        <f t="shared" si="1"/>
        <v>0</v>
      </c>
      <c r="GE16" s="180">
        <f t="shared" si="2"/>
        <v>0</v>
      </c>
      <c r="GF16" s="180">
        <f t="shared" si="3"/>
        <v>0</v>
      </c>
      <c r="GG16" s="180">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9"/>
      <c r="GC17" s="179">
        <f t="shared" si="0"/>
        <v>0</v>
      </c>
      <c r="GD17" s="179">
        <f t="shared" si="1"/>
        <v>0</v>
      </c>
      <c r="GE17" s="179">
        <f t="shared" si="2"/>
        <v>0</v>
      </c>
      <c r="GF17" s="179">
        <f t="shared" si="3"/>
        <v>0</v>
      </c>
      <c r="GG17" s="179">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20"/>
      <c r="GC18" s="180">
        <f t="shared" si="0"/>
        <v>0</v>
      </c>
      <c r="GD18" s="180">
        <f t="shared" si="1"/>
        <v>0</v>
      </c>
      <c r="GE18" s="180">
        <f t="shared" si="2"/>
        <v>0</v>
      </c>
      <c r="GF18" s="180">
        <f t="shared" si="3"/>
        <v>0</v>
      </c>
      <c r="GG18" s="180">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9"/>
      <c r="GC19" s="179">
        <f t="shared" si="0"/>
        <v>0</v>
      </c>
      <c r="GD19" s="179">
        <f t="shared" si="1"/>
        <v>0</v>
      </c>
      <c r="GE19" s="179">
        <f t="shared" si="2"/>
        <v>0</v>
      </c>
      <c r="GF19" s="179">
        <f t="shared" si="3"/>
        <v>0</v>
      </c>
      <c r="GG19" s="179">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20"/>
      <c r="GC20" s="180">
        <f t="shared" si="0"/>
        <v>0</v>
      </c>
      <c r="GD20" s="180">
        <f t="shared" si="1"/>
        <v>0</v>
      </c>
      <c r="GE20" s="180">
        <f t="shared" si="2"/>
        <v>0</v>
      </c>
      <c r="GF20" s="180">
        <f t="shared" si="3"/>
        <v>0</v>
      </c>
      <c r="GG20" s="180">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9"/>
      <c r="GC21" s="179">
        <f t="shared" si="0"/>
        <v>0</v>
      </c>
      <c r="GD21" s="179">
        <f t="shared" si="1"/>
        <v>0</v>
      </c>
      <c r="GE21" s="179">
        <f t="shared" si="2"/>
        <v>0</v>
      </c>
      <c r="GF21" s="179">
        <f t="shared" si="3"/>
        <v>0</v>
      </c>
      <c r="GG21" s="179">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20"/>
      <c r="GC22" s="180">
        <f t="shared" si="0"/>
        <v>0</v>
      </c>
      <c r="GD22" s="180">
        <f t="shared" si="1"/>
        <v>0</v>
      </c>
      <c r="GE22" s="180">
        <f t="shared" si="2"/>
        <v>0</v>
      </c>
      <c r="GF22" s="180">
        <f t="shared" si="3"/>
        <v>0</v>
      </c>
      <c r="GG22" s="180">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9"/>
      <c r="GC23" s="179">
        <f t="shared" si="0"/>
        <v>0</v>
      </c>
      <c r="GD23" s="179">
        <f t="shared" si="1"/>
        <v>0</v>
      </c>
      <c r="GE23" s="179">
        <f t="shared" si="2"/>
        <v>0</v>
      </c>
      <c r="GF23" s="179">
        <f t="shared" si="3"/>
        <v>0</v>
      </c>
      <c r="GG23" s="179">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20"/>
      <c r="GC24" s="180">
        <f t="shared" si="0"/>
        <v>0</v>
      </c>
      <c r="GD24" s="180">
        <f t="shared" si="1"/>
        <v>0</v>
      </c>
      <c r="GE24" s="180">
        <f t="shared" si="2"/>
        <v>0</v>
      </c>
      <c r="GF24" s="180">
        <f t="shared" si="3"/>
        <v>0</v>
      </c>
      <c r="GG24" s="180">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9"/>
      <c r="GC25" s="179">
        <f t="shared" si="0"/>
        <v>0</v>
      </c>
      <c r="GD25" s="179">
        <f t="shared" si="1"/>
        <v>0</v>
      </c>
      <c r="GE25" s="179">
        <f t="shared" si="2"/>
        <v>0</v>
      </c>
      <c r="GF25" s="179">
        <f t="shared" si="3"/>
        <v>0</v>
      </c>
      <c r="GG25" s="179">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20"/>
      <c r="GC26" s="180">
        <f t="shared" si="0"/>
        <v>0</v>
      </c>
      <c r="GD26" s="180">
        <f t="shared" si="1"/>
        <v>0</v>
      </c>
      <c r="GE26" s="180">
        <f t="shared" si="2"/>
        <v>0</v>
      </c>
      <c r="GF26" s="180">
        <f t="shared" si="3"/>
        <v>0</v>
      </c>
      <c r="GG26" s="180">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9"/>
      <c r="GC27" s="179">
        <f t="shared" si="0"/>
        <v>0</v>
      </c>
      <c r="GD27" s="179">
        <f t="shared" si="1"/>
        <v>0</v>
      </c>
      <c r="GE27" s="179">
        <f t="shared" si="2"/>
        <v>0</v>
      </c>
      <c r="GF27" s="179">
        <f t="shared" si="3"/>
        <v>0</v>
      </c>
      <c r="GG27" s="179">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20"/>
      <c r="GC28" s="180">
        <f t="shared" si="0"/>
        <v>0</v>
      </c>
      <c r="GD28" s="180">
        <f t="shared" si="1"/>
        <v>0</v>
      </c>
      <c r="GE28" s="180">
        <f t="shared" si="2"/>
        <v>0</v>
      </c>
      <c r="GF28" s="180">
        <f t="shared" si="3"/>
        <v>0</v>
      </c>
      <c r="GG28" s="180">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9"/>
      <c r="GC29" s="179">
        <f t="shared" si="0"/>
        <v>0</v>
      </c>
      <c r="GD29" s="179">
        <f t="shared" si="1"/>
        <v>0</v>
      </c>
      <c r="GE29" s="179">
        <f t="shared" si="2"/>
        <v>0</v>
      </c>
      <c r="GF29" s="179">
        <f t="shared" si="3"/>
        <v>0</v>
      </c>
      <c r="GG29" s="179">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20"/>
      <c r="GC30" s="180">
        <f t="shared" si="0"/>
        <v>0</v>
      </c>
      <c r="GD30" s="180">
        <f t="shared" si="1"/>
        <v>0</v>
      </c>
      <c r="GE30" s="180">
        <f t="shared" si="2"/>
        <v>0</v>
      </c>
      <c r="GF30" s="180">
        <f t="shared" si="3"/>
        <v>0</v>
      </c>
      <c r="GG30" s="180">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9"/>
      <c r="GC31" s="179">
        <f t="shared" si="0"/>
        <v>0</v>
      </c>
      <c r="GD31" s="179">
        <f t="shared" si="1"/>
        <v>0</v>
      </c>
      <c r="GE31" s="179">
        <f t="shared" si="2"/>
        <v>0</v>
      </c>
      <c r="GF31" s="179">
        <f t="shared" si="3"/>
        <v>0</v>
      </c>
      <c r="GG31" s="179">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20"/>
      <c r="GC32" s="180">
        <f t="shared" si="0"/>
        <v>0</v>
      </c>
      <c r="GD32" s="180">
        <f t="shared" si="1"/>
        <v>0</v>
      </c>
      <c r="GE32" s="180">
        <f t="shared" si="2"/>
        <v>0</v>
      </c>
      <c r="GF32" s="180">
        <f t="shared" si="3"/>
        <v>0</v>
      </c>
      <c r="GG32" s="180">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9"/>
      <c r="GC33" s="179">
        <f t="shared" si="0"/>
        <v>0</v>
      </c>
      <c r="GD33" s="179">
        <f t="shared" si="1"/>
        <v>0</v>
      </c>
      <c r="GE33" s="179">
        <f t="shared" si="2"/>
        <v>7.2999999999999995E-2</v>
      </c>
      <c r="GF33" s="179">
        <f t="shared" si="3"/>
        <v>0</v>
      </c>
      <c r="GG33" s="179">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20"/>
      <c r="GC34" s="180">
        <f t="shared" si="0"/>
        <v>0</v>
      </c>
      <c r="GD34" s="180">
        <f t="shared" si="1"/>
        <v>0</v>
      </c>
      <c r="GE34" s="180">
        <f t="shared" si="2"/>
        <v>3.6499999999999998E-2</v>
      </c>
      <c r="GF34" s="180">
        <f t="shared" si="3"/>
        <v>0</v>
      </c>
      <c r="GG34" s="180">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1">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9"/>
      <c r="GC35" s="179">
        <f t="shared" si="0"/>
        <v>0</v>
      </c>
      <c r="GD35" s="179">
        <f t="shared" si="1"/>
        <v>1.0989</v>
      </c>
      <c r="GE35" s="179">
        <f t="shared" si="2"/>
        <v>0</v>
      </c>
      <c r="GF35" s="179">
        <f t="shared" si="3"/>
        <v>0</v>
      </c>
      <c r="GG35" s="179">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1">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20"/>
      <c r="GC36" s="180">
        <f t="shared" si="0"/>
        <v>0.56930000000000003</v>
      </c>
      <c r="GD36" s="180">
        <f t="shared" si="1"/>
        <v>0.52959999999999996</v>
      </c>
      <c r="GE36" s="180">
        <f t="shared" si="2"/>
        <v>0</v>
      </c>
      <c r="GF36" s="180">
        <f t="shared" si="3"/>
        <v>0</v>
      </c>
      <c r="GG36" s="180">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1">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9"/>
      <c r="GC37" s="179">
        <f t="shared" si="0"/>
        <v>1.4112</v>
      </c>
      <c r="GD37" s="179">
        <f t="shared" si="1"/>
        <v>0.34179999999999999</v>
      </c>
      <c r="GE37" s="179">
        <f t="shared" si="2"/>
        <v>0</v>
      </c>
      <c r="GF37" s="179">
        <f t="shared" si="3"/>
        <v>0</v>
      </c>
      <c r="GG37" s="179">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1">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20"/>
      <c r="GC38" s="180">
        <f t="shared" si="0"/>
        <v>0</v>
      </c>
      <c r="GD38" s="180">
        <f t="shared" si="1"/>
        <v>1.3813</v>
      </c>
      <c r="GE38" s="180">
        <f t="shared" si="2"/>
        <v>0</v>
      </c>
      <c r="GF38" s="180">
        <f t="shared" si="3"/>
        <v>0</v>
      </c>
      <c r="GG38" s="180">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1">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9"/>
      <c r="GC39" s="179">
        <f t="shared" ref="GC39:GC70" si="5">ROUND(IF($C39="Primary",0,-$G39*(SUMPRODUCT($Q$4:$GA$4,$Q39:$GA39)+$J39)-$H39)*IF($N39=GC$4,1,0),4)</f>
        <v>1.1145</v>
      </c>
      <c r="GD39" s="179">
        <f t="shared" ref="GD39:GD70" si="6">ROUND(IF($C39="Primary",0,$M39*(1-$O39)*($G39*(SUMPRODUCT($Q$4:$GA$4,$Q39:$GA39)+$J39)+$H39-SUMPRODUCT($Q$5:$GA$5,$Q39:$GA39)-$I39+$K39))*IF($N39=GD$4,1,0),4)</f>
        <v>0.26679999999999998</v>
      </c>
      <c r="GE39" s="179">
        <f t="shared" ref="GE39:GE70" si="7">ROUND(IF($C39="Primary",0,(1-$M39)*(1-$O39)*($G39*(SUMPRODUCT($Q$4:$GA$4,$Q39:$GA39)+$J39)+$H39-SUMPRODUCT($Q$5:$GA$5,$Q39:$GA39)-$I39+$L39))*IF($N39=GD$4,1,0),4)</f>
        <v>0</v>
      </c>
      <c r="GF39" s="179">
        <f t="shared" ref="GF39:GF70" si="8">ROUND(IF($C39="Primary",0,$O39*($G39*(SUMPRODUCT($Q$4:$GA$4,$Q39:$GA39)+$J39)-SUMPRODUCT($Q$5:$GA$5,$Q39:$GA39)-$I39))*IF($N39=GD$4,1,0),4)</f>
        <v>0</v>
      </c>
      <c r="GG39" s="179">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1">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20">
        <f>GC40</f>
        <v>1.4589000000000001</v>
      </c>
      <c r="GC40" s="180">
        <f t="shared" si="5"/>
        <v>1.4589000000000001</v>
      </c>
      <c r="GD40" s="180">
        <f t="shared" si="6"/>
        <v>-1.2622</v>
      </c>
      <c r="GE40" s="180">
        <f t="shared" si="7"/>
        <v>0</v>
      </c>
      <c r="GF40" s="180">
        <f t="shared" si="8"/>
        <v>0</v>
      </c>
      <c r="GG40" s="180">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1">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9"/>
      <c r="GC41" s="179">
        <f t="shared" si="5"/>
        <v>0</v>
      </c>
      <c r="GD41" s="179">
        <f t="shared" si="6"/>
        <v>0.52</v>
      </c>
      <c r="GE41" s="179">
        <f t="shared" si="7"/>
        <v>0</v>
      </c>
      <c r="GF41" s="179">
        <f t="shared" si="8"/>
        <v>0</v>
      </c>
      <c r="GG41" s="179">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1">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20"/>
      <c r="GC42" s="180">
        <f t="shared" si="5"/>
        <v>0</v>
      </c>
      <c r="GD42" s="180">
        <f t="shared" si="6"/>
        <v>4.4600000000000001E-2</v>
      </c>
      <c r="GE42" s="180">
        <f t="shared" si="7"/>
        <v>0</v>
      </c>
      <c r="GF42" s="180">
        <f t="shared" si="8"/>
        <v>0</v>
      </c>
      <c r="GG42" s="180">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1">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9"/>
      <c r="GC43" s="179">
        <f t="shared" si="5"/>
        <v>0</v>
      </c>
      <c r="GD43" s="179">
        <f t="shared" si="6"/>
        <v>0.02</v>
      </c>
      <c r="GE43" s="179">
        <f t="shared" si="7"/>
        <v>0</v>
      </c>
      <c r="GF43" s="179">
        <f t="shared" si="8"/>
        <v>0</v>
      </c>
      <c r="GG43" s="179">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20"/>
      <c r="GC44" s="180">
        <f t="shared" si="5"/>
        <v>0</v>
      </c>
      <c r="GD44" s="180">
        <f t="shared" si="6"/>
        <v>0</v>
      </c>
      <c r="GE44" s="180">
        <f t="shared" si="7"/>
        <v>0</v>
      </c>
      <c r="GF44" s="180">
        <f t="shared" si="8"/>
        <v>0</v>
      </c>
      <c r="GG44" s="180">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9"/>
      <c r="GC45" s="179">
        <f t="shared" si="5"/>
        <v>0</v>
      </c>
      <c r="GD45" s="179">
        <f t="shared" si="6"/>
        <v>0</v>
      </c>
      <c r="GE45" s="179">
        <f t="shared" si="7"/>
        <v>0</v>
      </c>
      <c r="GF45" s="179">
        <f t="shared" si="8"/>
        <v>0</v>
      </c>
      <c r="GG45" s="179">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20"/>
      <c r="GC46" s="180">
        <f t="shared" si="5"/>
        <v>0</v>
      </c>
      <c r="GD46" s="180">
        <f t="shared" si="6"/>
        <v>0.1636</v>
      </c>
      <c r="GE46" s="180">
        <f t="shared" si="7"/>
        <v>0</v>
      </c>
      <c r="GF46" s="180">
        <f t="shared" si="8"/>
        <v>0</v>
      </c>
      <c r="GG46" s="180">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9"/>
      <c r="GC47" s="179">
        <f t="shared" si="5"/>
        <v>0</v>
      </c>
      <c r="GD47" s="179">
        <f t="shared" si="6"/>
        <v>0.21390000000000001</v>
      </c>
      <c r="GE47" s="179">
        <f t="shared" si="7"/>
        <v>0</v>
      </c>
      <c r="GF47" s="179">
        <f t="shared" si="8"/>
        <v>0</v>
      </c>
      <c r="GG47" s="179">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20"/>
      <c r="GC48" s="180">
        <f t="shared" si="5"/>
        <v>0</v>
      </c>
      <c r="GD48" s="180">
        <f t="shared" si="6"/>
        <v>0.1636</v>
      </c>
      <c r="GE48" s="180">
        <f t="shared" si="7"/>
        <v>0</v>
      </c>
      <c r="GF48" s="180">
        <f t="shared" si="8"/>
        <v>0</v>
      </c>
      <c r="GG48" s="180">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9"/>
      <c r="GC49" s="179">
        <f t="shared" si="5"/>
        <v>0</v>
      </c>
      <c r="GD49" s="179">
        <f t="shared" si="6"/>
        <v>0.21390000000000001</v>
      </c>
      <c r="GE49" s="179">
        <f t="shared" si="7"/>
        <v>0</v>
      </c>
      <c r="GF49" s="179">
        <f t="shared" si="8"/>
        <v>0</v>
      </c>
      <c r="GG49" s="179">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20"/>
      <c r="GC50" s="180">
        <f t="shared" si="5"/>
        <v>0</v>
      </c>
      <c r="GD50" s="180">
        <f t="shared" si="6"/>
        <v>0.21390000000000001</v>
      </c>
      <c r="GE50" s="180">
        <f t="shared" si="7"/>
        <v>0</v>
      </c>
      <c r="GF50" s="180">
        <f t="shared" si="8"/>
        <v>0</v>
      </c>
      <c r="GG50" s="180">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9"/>
      <c r="GC51" s="179">
        <f t="shared" si="5"/>
        <v>0</v>
      </c>
      <c r="GD51" s="179">
        <f t="shared" si="6"/>
        <v>0</v>
      </c>
      <c r="GE51" s="179">
        <f t="shared" si="7"/>
        <v>0</v>
      </c>
      <c r="GF51" s="179">
        <f t="shared" si="8"/>
        <v>0</v>
      </c>
      <c r="GG51" s="179">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9"/>
      <c r="GC52" s="179">
        <f t="shared" si="5"/>
        <v>-0.7</v>
      </c>
      <c r="GD52" s="179">
        <f t="shared" si="6"/>
        <v>0.7</v>
      </c>
      <c r="GE52" s="179">
        <f t="shared" si="7"/>
        <v>0</v>
      </c>
      <c r="GF52" s="179">
        <f t="shared" si="8"/>
        <v>0</v>
      </c>
      <c r="GG52" s="179">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20"/>
      <c r="GC53" s="180">
        <f t="shared" si="5"/>
        <v>0</v>
      </c>
      <c r="GD53" s="180">
        <f t="shared" si="6"/>
        <v>0</v>
      </c>
      <c r="GE53" s="180">
        <f t="shared" si="7"/>
        <v>0</v>
      </c>
      <c r="GF53" s="180">
        <f t="shared" si="8"/>
        <v>0</v>
      </c>
      <c r="GG53" s="180">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1" t="s">
        <v>1811</v>
      </c>
      <c r="Q54" s="35"/>
      <c r="R54" s="35"/>
      <c r="S54" s="35"/>
      <c r="T54" s="35"/>
      <c r="U54" s="35"/>
      <c r="V54" s="35"/>
      <c r="W54" s="35"/>
      <c r="X54" s="35"/>
      <c r="Y54" s="35"/>
      <c r="Z54" s="35"/>
      <c r="AA54" s="35"/>
      <c r="AB54" s="35"/>
      <c r="AC54" s="35"/>
      <c r="AD54" s="35"/>
      <c r="AE54" s="35"/>
      <c r="AF54" s="203">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4">
        <v>-0.98613861386138613</v>
      </c>
      <c r="DI54" s="35"/>
      <c r="DJ54" s="35"/>
      <c r="DK54" s="35"/>
      <c r="DL54" s="35"/>
      <c r="DM54" s="35"/>
      <c r="DN54" s="35"/>
      <c r="DO54" s="35">
        <v>-0.97425742574257423</v>
      </c>
      <c r="DP54" s="35"/>
      <c r="DQ54" s="35"/>
      <c r="DR54" s="35"/>
      <c r="DS54" s="204"/>
      <c r="DT54" s="204">
        <v>-148.18481848184817</v>
      </c>
      <c r="DU54" s="204"/>
      <c r="DV54" s="204"/>
      <c r="DW54" s="35"/>
      <c r="DX54" s="204"/>
      <c r="DY54" s="35"/>
      <c r="DZ54" s="35"/>
      <c r="EA54" s="35"/>
      <c r="EB54" s="35"/>
      <c r="EC54" s="35"/>
      <c r="ED54" s="35"/>
      <c r="EE54" s="35"/>
      <c r="EF54" s="35"/>
      <c r="EG54" s="35"/>
      <c r="EH54" s="35"/>
      <c r="EI54" s="35"/>
      <c r="EJ54" s="204">
        <v>9.2792079207920786</v>
      </c>
      <c r="EK54" s="35"/>
      <c r="EL54" s="35"/>
      <c r="EM54" s="204"/>
      <c r="EN54" s="35"/>
      <c r="EO54" s="35"/>
      <c r="EP54" s="35"/>
      <c r="EQ54" s="35"/>
      <c r="ER54" s="35"/>
      <c r="ES54" s="35"/>
      <c r="ET54" s="204"/>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9"/>
      <c r="GC54" s="179">
        <f t="shared" si="5"/>
        <v>0</v>
      </c>
      <c r="GD54" s="179">
        <f t="shared" si="6"/>
        <v>1.0792999999999999</v>
      </c>
      <c r="GE54" s="179">
        <f t="shared" si="7"/>
        <v>0</v>
      </c>
      <c r="GF54" s="179">
        <f t="shared" si="8"/>
        <v>0</v>
      </c>
      <c r="GG54" s="179">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1" t="s">
        <v>1811</v>
      </c>
      <c r="Q55" s="36"/>
      <c r="R55" s="36"/>
      <c r="S55" s="36"/>
      <c r="T55" s="36"/>
      <c r="U55" s="36"/>
      <c r="V55" s="36"/>
      <c r="W55" s="36"/>
      <c r="X55" s="36"/>
      <c r="Y55" s="36"/>
      <c r="Z55" s="36"/>
      <c r="AA55" s="36"/>
      <c r="AB55" s="36"/>
      <c r="AC55" s="36"/>
      <c r="AD55" s="36"/>
      <c r="AE55" s="36"/>
      <c r="AF55" s="203">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4">
        <v>-1.2712871287128713</v>
      </c>
      <c r="DI55" s="36"/>
      <c r="DJ55" s="36"/>
      <c r="DK55" s="36"/>
      <c r="DL55" s="36"/>
      <c r="DM55" s="36"/>
      <c r="DN55" s="36"/>
      <c r="DO55" s="36">
        <v>-4.7762376237623769</v>
      </c>
      <c r="DP55" s="36"/>
      <c r="DQ55" s="36"/>
      <c r="DR55" s="36"/>
      <c r="DS55" s="204"/>
      <c r="DT55" s="204">
        <v>-148.18481848184817</v>
      </c>
      <c r="DU55" s="204"/>
      <c r="DV55" s="204"/>
      <c r="DW55" s="36"/>
      <c r="DX55" s="204"/>
      <c r="DY55" s="36"/>
      <c r="DZ55" s="36"/>
      <c r="EA55" s="36"/>
      <c r="EB55" s="36"/>
      <c r="EC55" s="36"/>
      <c r="ED55" s="36"/>
      <c r="EE55" s="36"/>
      <c r="EF55" s="36"/>
      <c r="EG55" s="36"/>
      <c r="EH55" s="36"/>
      <c r="EI55" s="36"/>
      <c r="EJ55" s="204">
        <v>9.2792079207920786</v>
      </c>
      <c r="EK55" s="35"/>
      <c r="EL55" s="36"/>
      <c r="EM55" s="204"/>
      <c r="EN55" s="35"/>
      <c r="EO55" s="35"/>
      <c r="EP55" s="36"/>
      <c r="EQ55" s="36"/>
      <c r="ER55" s="36"/>
      <c r="ES55" s="36"/>
      <c r="ET55" s="204"/>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20"/>
      <c r="GC55" s="180">
        <f t="shared" si="5"/>
        <v>0.97130000000000005</v>
      </c>
      <c r="GD55" s="180">
        <f t="shared" si="6"/>
        <v>0.1079</v>
      </c>
      <c r="GE55" s="180">
        <f t="shared" si="7"/>
        <v>0</v>
      </c>
      <c r="GF55" s="180">
        <f t="shared" si="8"/>
        <v>0</v>
      </c>
      <c r="GG55" s="180">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1" t="s">
        <v>1811</v>
      </c>
      <c r="Q56" s="35"/>
      <c r="R56" s="35"/>
      <c r="S56" s="35"/>
      <c r="T56" s="35"/>
      <c r="U56" s="35"/>
      <c r="V56" s="35"/>
      <c r="W56" s="35"/>
      <c r="X56" s="35"/>
      <c r="Y56" s="35"/>
      <c r="Z56" s="35"/>
      <c r="AA56" s="35"/>
      <c r="AB56" s="35"/>
      <c r="AC56" s="35"/>
      <c r="AD56" s="35"/>
      <c r="AE56" s="35"/>
      <c r="AF56" s="203">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4">
        <v>-1.2712871287128713</v>
      </c>
      <c r="DI56" s="35"/>
      <c r="DJ56" s="35"/>
      <c r="DK56" s="35"/>
      <c r="DL56" s="35"/>
      <c r="DM56" s="35"/>
      <c r="DN56" s="35"/>
      <c r="DO56" s="36">
        <v>-4.7762376237623769</v>
      </c>
      <c r="DP56" s="36"/>
      <c r="DQ56" s="35"/>
      <c r="DR56" s="35"/>
      <c r="DS56" s="35"/>
      <c r="DT56" s="35"/>
      <c r="DU56" s="35"/>
      <c r="DV56" s="35"/>
      <c r="DW56" s="35"/>
      <c r="DX56" s="35"/>
      <c r="DY56" s="204">
        <v>-148.18481848184817</v>
      </c>
      <c r="DZ56" s="35"/>
      <c r="EA56" s="204"/>
      <c r="EB56" s="204"/>
      <c r="EC56" s="204"/>
      <c r="ED56" s="35"/>
      <c r="EE56" s="35"/>
      <c r="EF56" s="35"/>
      <c r="EG56" s="35"/>
      <c r="EH56" s="35"/>
      <c r="EI56" s="35"/>
      <c r="EJ56" s="204">
        <v>9.2792079207920786</v>
      </c>
      <c r="EK56" s="35"/>
      <c r="EL56" s="35"/>
      <c r="EM56" s="204"/>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9">
        <f>GC56</f>
        <v>0.97130000000000005</v>
      </c>
      <c r="GC56" s="179">
        <f t="shared" si="5"/>
        <v>0.97130000000000005</v>
      </c>
      <c r="GD56" s="179">
        <f t="shared" si="6"/>
        <v>-1.4964999999999999</v>
      </c>
      <c r="GE56" s="179">
        <f t="shared" si="7"/>
        <v>0</v>
      </c>
      <c r="GF56" s="179">
        <f t="shared" si="8"/>
        <v>0</v>
      </c>
      <c r="GG56" s="179">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1" t="s">
        <v>1811</v>
      </c>
      <c r="Q57" s="36"/>
      <c r="R57" s="36"/>
      <c r="S57" s="36"/>
      <c r="T57" s="36"/>
      <c r="U57" s="36"/>
      <c r="V57" s="36"/>
      <c r="W57" s="36"/>
      <c r="X57" s="36"/>
      <c r="Y57" s="36"/>
      <c r="Z57" s="36"/>
      <c r="AA57" s="36"/>
      <c r="AB57" s="36"/>
      <c r="AC57" s="36"/>
      <c r="AD57" s="36"/>
      <c r="AE57" s="36"/>
      <c r="AF57" s="203">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4">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4">
        <v>-148.18481848184817</v>
      </c>
      <c r="EE57" s="204"/>
      <c r="EF57" s="204"/>
      <c r="EG57" s="36"/>
      <c r="EH57" s="36"/>
      <c r="EI57" s="36"/>
      <c r="EJ57" s="204">
        <v>9.2792079207920786</v>
      </c>
      <c r="EK57" s="35"/>
      <c r="EL57" s="36"/>
      <c r="EM57" s="204"/>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20"/>
      <c r="GC57" s="180">
        <f t="shared" si="5"/>
        <v>0.97130000000000005</v>
      </c>
      <c r="GD57" s="180">
        <f t="shared" si="6"/>
        <v>0.1079</v>
      </c>
      <c r="GE57" s="180">
        <f t="shared" si="7"/>
        <v>0</v>
      </c>
      <c r="GF57" s="180">
        <f t="shared" si="8"/>
        <v>0</v>
      </c>
      <c r="GG57" s="180">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1" t="s">
        <v>1811</v>
      </c>
      <c r="Q58" s="35"/>
      <c r="R58" s="35"/>
      <c r="S58" s="35"/>
      <c r="T58" s="35"/>
      <c r="U58" s="35"/>
      <c r="V58" s="35"/>
      <c r="W58" s="35"/>
      <c r="X58" s="35"/>
      <c r="Y58" s="35"/>
      <c r="Z58" s="35"/>
      <c r="AA58" s="35"/>
      <c r="AB58" s="35"/>
      <c r="AC58" s="35"/>
      <c r="AD58" s="35"/>
      <c r="AE58" s="35"/>
      <c r="AF58" s="203">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4"/>
      <c r="DT58" s="204">
        <v>-148.18481848184817</v>
      </c>
      <c r="DU58" s="204"/>
      <c r="DV58" s="204"/>
      <c r="DW58" s="35"/>
      <c r="DX58" s="204"/>
      <c r="DY58" s="35"/>
      <c r="DZ58" s="35"/>
      <c r="EA58" s="35"/>
      <c r="EB58" s="35"/>
      <c r="EC58" s="35"/>
      <c r="ED58" s="35"/>
      <c r="EE58" s="35"/>
      <c r="EF58" s="35"/>
      <c r="EG58" s="35"/>
      <c r="EH58" s="35"/>
      <c r="EI58" s="35"/>
      <c r="EJ58" s="204">
        <v>9.2792079207920786</v>
      </c>
      <c r="EK58" s="35"/>
      <c r="EL58" s="35"/>
      <c r="EM58" s="35"/>
      <c r="EN58" s="35"/>
      <c r="EO58" s="35"/>
      <c r="EP58" s="35"/>
      <c r="EQ58" s="35"/>
      <c r="ER58" s="35"/>
      <c r="ES58" s="35"/>
      <c r="ET58" s="204"/>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9"/>
      <c r="GC58" s="179">
        <f t="shared" si="5"/>
        <v>0</v>
      </c>
      <c r="GD58" s="179">
        <f t="shared" si="6"/>
        <v>1.0792999999999999</v>
      </c>
      <c r="GE58" s="179">
        <f t="shared" si="7"/>
        <v>0</v>
      </c>
      <c r="GF58" s="179">
        <f t="shared" si="8"/>
        <v>0</v>
      </c>
      <c r="GG58" s="179">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1" t="s">
        <v>1811</v>
      </c>
      <c r="Q59" s="36"/>
      <c r="R59" s="36"/>
      <c r="S59" s="36"/>
      <c r="T59" s="36"/>
      <c r="U59" s="36"/>
      <c r="V59" s="36"/>
      <c r="W59" s="36"/>
      <c r="X59" s="36"/>
      <c r="Y59" s="36"/>
      <c r="Z59" s="36"/>
      <c r="AA59" s="36"/>
      <c r="AB59" s="36"/>
      <c r="AC59" s="36"/>
      <c r="AD59" s="36"/>
      <c r="AE59" s="36"/>
      <c r="AF59" s="203">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4">
        <v>-148.18481848184817</v>
      </c>
      <c r="DZ59" s="35"/>
      <c r="EA59" s="204"/>
      <c r="EB59" s="204"/>
      <c r="EC59" s="204"/>
      <c r="ED59" s="36"/>
      <c r="EE59" s="36"/>
      <c r="EF59" s="36"/>
      <c r="EG59" s="36"/>
      <c r="EH59" s="36"/>
      <c r="EI59" s="36"/>
      <c r="EJ59" s="204">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20"/>
      <c r="GC59" s="180">
        <f t="shared" si="5"/>
        <v>0</v>
      </c>
      <c r="GD59" s="180">
        <f t="shared" si="6"/>
        <v>-0.5252</v>
      </c>
      <c r="GE59" s="180">
        <f t="shared" si="7"/>
        <v>0</v>
      </c>
      <c r="GF59" s="180">
        <f t="shared" si="8"/>
        <v>0</v>
      </c>
      <c r="GG59" s="180">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1" t="s">
        <v>1811</v>
      </c>
      <c r="Q60" s="35"/>
      <c r="R60" s="35"/>
      <c r="S60" s="35"/>
      <c r="T60" s="35"/>
      <c r="U60" s="35"/>
      <c r="V60" s="35"/>
      <c r="W60" s="35"/>
      <c r="X60" s="35"/>
      <c r="Y60" s="35"/>
      <c r="Z60" s="35"/>
      <c r="AA60" s="35"/>
      <c r="AB60" s="35"/>
      <c r="AC60" s="35"/>
      <c r="AD60" s="35"/>
      <c r="AE60" s="35"/>
      <c r="AF60" s="203">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4">
        <v>-148.18481848184817</v>
      </c>
      <c r="EE60" s="204"/>
      <c r="EF60" s="204"/>
      <c r="EG60" s="36"/>
      <c r="EH60" s="36"/>
      <c r="EI60" s="35"/>
      <c r="EJ60" s="204">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9"/>
      <c r="GC60" s="179">
        <f t="shared" si="5"/>
        <v>0</v>
      </c>
      <c r="GD60" s="179">
        <f t="shared" si="6"/>
        <v>1.0792999999999999</v>
      </c>
      <c r="GE60" s="179">
        <f t="shared" si="7"/>
        <v>0</v>
      </c>
      <c r="GF60" s="179">
        <f t="shared" si="8"/>
        <v>0</v>
      </c>
      <c r="GG60" s="179">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1" t="s">
        <v>1811</v>
      </c>
      <c r="Q61" s="36"/>
      <c r="R61" s="36"/>
      <c r="S61" s="36"/>
      <c r="T61" s="36"/>
      <c r="U61" s="36"/>
      <c r="V61" s="36"/>
      <c r="W61" s="36"/>
      <c r="X61" s="36"/>
      <c r="Y61" s="36"/>
      <c r="Z61" s="36"/>
      <c r="AA61" s="36"/>
      <c r="AB61" s="36"/>
      <c r="AC61" s="36"/>
      <c r="AD61" s="36"/>
      <c r="AE61" s="36"/>
      <c r="AF61" s="203">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4">
        <v>-5.875</v>
      </c>
      <c r="DI61" s="36"/>
      <c r="DJ61" s="36"/>
      <c r="DK61" s="36"/>
      <c r="DL61" s="36"/>
      <c r="DM61" s="36"/>
      <c r="DN61" s="36"/>
      <c r="DO61" s="36">
        <v>-1.74</v>
      </c>
      <c r="DP61" s="36"/>
      <c r="DQ61" s="36"/>
      <c r="DR61" s="36"/>
      <c r="DS61" s="204"/>
      <c r="DT61" s="204">
        <f>DT54</f>
        <v>-148.18481848184817</v>
      </c>
      <c r="DU61" s="204"/>
      <c r="DV61" s="204"/>
      <c r="DW61" s="35"/>
      <c r="DX61" s="204"/>
      <c r="DY61" s="36"/>
      <c r="DZ61" s="36"/>
      <c r="EA61" s="36"/>
      <c r="EB61" s="36"/>
      <c r="EC61" s="36"/>
      <c r="ED61" s="36"/>
      <c r="EE61" s="36"/>
      <c r="EF61" s="36"/>
      <c r="EG61" s="36"/>
      <c r="EH61" s="36"/>
      <c r="EI61" s="36"/>
      <c r="EJ61" s="204">
        <v>9.2792079207920786</v>
      </c>
      <c r="EK61" s="35"/>
      <c r="EL61" s="36"/>
      <c r="EM61" s="36">
        <f>DH58</f>
        <v>-23.073267326732676</v>
      </c>
      <c r="EN61" s="36"/>
      <c r="EO61" s="36"/>
      <c r="EP61" s="36"/>
      <c r="EQ61" s="36"/>
      <c r="ER61" s="36"/>
      <c r="ES61" s="36"/>
      <c r="ET61" s="204"/>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20"/>
      <c r="GC61" s="180">
        <f t="shared" si="5"/>
        <v>0</v>
      </c>
      <c r="GD61" s="180">
        <f t="shared" si="6"/>
        <v>1.0792999999999999</v>
      </c>
      <c r="GE61" s="180">
        <f t="shared" si="7"/>
        <v>0</v>
      </c>
      <c r="GF61" s="180">
        <f t="shared" si="8"/>
        <v>0</v>
      </c>
      <c r="GG61" s="180">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1" t="s">
        <v>1811</v>
      </c>
      <c r="Q62" s="35"/>
      <c r="R62" s="35"/>
      <c r="S62" s="35"/>
      <c r="T62" s="35"/>
      <c r="U62" s="35"/>
      <c r="V62" s="35"/>
      <c r="W62" s="35"/>
      <c r="X62" s="35"/>
      <c r="Y62" s="35"/>
      <c r="Z62" s="35"/>
      <c r="AA62" s="35"/>
      <c r="AB62" s="35"/>
      <c r="AC62" s="35"/>
      <c r="AD62" s="35"/>
      <c r="AE62" s="35"/>
      <c r="AF62" s="203">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4">
        <v>-5.875</v>
      </c>
      <c r="DI62" s="36"/>
      <c r="DJ62" s="35"/>
      <c r="DK62" s="35"/>
      <c r="DL62" s="35"/>
      <c r="DM62" s="35"/>
      <c r="DN62" s="35"/>
      <c r="DO62" s="36">
        <v>-1.74</v>
      </c>
      <c r="DP62" s="36"/>
      <c r="DQ62" s="35"/>
      <c r="DR62" s="35"/>
      <c r="DS62" s="35"/>
      <c r="DT62" s="35"/>
      <c r="DU62" s="35"/>
      <c r="DV62" s="35"/>
      <c r="DW62" s="35"/>
      <c r="DX62" s="35"/>
      <c r="DY62" s="204">
        <v>-148.18481848184817</v>
      </c>
      <c r="DZ62" s="35"/>
      <c r="EA62" s="204"/>
      <c r="EB62" s="204"/>
      <c r="EC62" s="204"/>
      <c r="ED62" s="35"/>
      <c r="EE62" s="35"/>
      <c r="EF62" s="35"/>
      <c r="EG62" s="35"/>
      <c r="EH62" s="35"/>
      <c r="EI62" s="35"/>
      <c r="EJ62" s="204">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9"/>
      <c r="GC62" s="179">
        <f t="shared" si="5"/>
        <v>0</v>
      </c>
      <c r="GD62" s="179">
        <f t="shared" si="6"/>
        <v>-0.5252</v>
      </c>
      <c r="GE62" s="179">
        <f t="shared" si="7"/>
        <v>0</v>
      </c>
      <c r="GF62" s="179">
        <f t="shared" si="8"/>
        <v>0</v>
      </c>
      <c r="GG62" s="179">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1" t="s">
        <v>1811</v>
      </c>
      <c r="Q63" s="36"/>
      <c r="R63" s="36"/>
      <c r="S63" s="36"/>
      <c r="T63" s="36"/>
      <c r="U63" s="36"/>
      <c r="V63" s="36"/>
      <c r="W63" s="36"/>
      <c r="X63" s="36"/>
      <c r="Y63" s="36"/>
      <c r="Z63" s="36"/>
      <c r="AA63" s="36"/>
      <c r="AB63" s="36"/>
      <c r="AC63" s="36"/>
      <c r="AD63" s="36"/>
      <c r="AE63" s="36"/>
      <c r="AF63" s="203">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4">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4">
        <v>-148.18481848184817</v>
      </c>
      <c r="EE63" s="204"/>
      <c r="EF63" s="204"/>
      <c r="EG63" s="36"/>
      <c r="EH63" s="36"/>
      <c r="EI63" s="36"/>
      <c r="EJ63" s="204">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20"/>
      <c r="GC63" s="180">
        <f t="shared" si="5"/>
        <v>0</v>
      </c>
      <c r="GD63" s="180">
        <f t="shared" si="6"/>
        <v>1.0792999999999999</v>
      </c>
      <c r="GE63" s="180">
        <f t="shared" si="7"/>
        <v>0</v>
      </c>
      <c r="GF63" s="180">
        <f t="shared" si="8"/>
        <v>0</v>
      </c>
      <c r="GG63" s="180">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1"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9"/>
      <c r="GC64" s="179">
        <f t="shared" si="5"/>
        <v>0</v>
      </c>
      <c r="GD64" s="179">
        <f t="shared" si="6"/>
        <v>0</v>
      </c>
      <c r="GE64" s="179">
        <f t="shared" si="7"/>
        <v>0</v>
      </c>
      <c r="GF64" s="179">
        <f t="shared" si="8"/>
        <v>0</v>
      </c>
      <c r="GG64" s="179">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1"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20"/>
      <c r="GC65" s="180">
        <f t="shared" si="5"/>
        <v>0</v>
      </c>
      <c r="GD65" s="180">
        <f t="shared" si="6"/>
        <v>0</v>
      </c>
      <c r="GE65" s="180">
        <f t="shared" si="7"/>
        <v>0</v>
      </c>
      <c r="GF65" s="180">
        <f t="shared" si="8"/>
        <v>0</v>
      </c>
      <c r="GG65" s="180">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9"/>
      <c r="GC66" s="179">
        <f t="shared" si="5"/>
        <v>0</v>
      </c>
      <c r="GD66" s="179">
        <f t="shared" si="6"/>
        <v>0</v>
      </c>
      <c r="GE66" s="179">
        <f t="shared" si="7"/>
        <v>0</v>
      </c>
      <c r="GF66" s="179">
        <f t="shared" si="8"/>
        <v>0</v>
      </c>
      <c r="GG66" s="179">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1"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20"/>
      <c r="GC67" s="180">
        <f t="shared" si="5"/>
        <v>0</v>
      </c>
      <c r="GD67" s="180">
        <f t="shared" si="6"/>
        <v>0</v>
      </c>
      <c r="GE67" s="180">
        <f t="shared" si="7"/>
        <v>0</v>
      </c>
      <c r="GF67" s="180">
        <f t="shared" si="8"/>
        <v>0</v>
      </c>
      <c r="GG67" s="180">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9"/>
      <c r="GC68" s="179">
        <f t="shared" si="5"/>
        <v>0</v>
      </c>
      <c r="GD68" s="179">
        <f t="shared" si="6"/>
        <v>0</v>
      </c>
      <c r="GE68" s="179">
        <f t="shared" si="7"/>
        <v>0</v>
      </c>
      <c r="GF68" s="179">
        <f t="shared" si="8"/>
        <v>0</v>
      </c>
      <c r="GG68" s="179">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20"/>
      <c r="GC69" s="180">
        <f t="shared" si="5"/>
        <v>0</v>
      </c>
      <c r="GD69" s="180">
        <f t="shared" si="6"/>
        <v>0</v>
      </c>
      <c r="GE69" s="180">
        <f t="shared" si="7"/>
        <v>0</v>
      </c>
      <c r="GF69" s="180">
        <f t="shared" si="8"/>
        <v>0</v>
      </c>
      <c r="GG69" s="180">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9"/>
      <c r="GC70" s="180">
        <f t="shared" si="5"/>
        <v>0</v>
      </c>
      <c r="GD70" s="180">
        <f t="shared" si="6"/>
        <v>0</v>
      </c>
      <c r="GE70" s="180">
        <f t="shared" si="7"/>
        <v>0</v>
      </c>
      <c r="GF70" s="180">
        <f t="shared" si="8"/>
        <v>0</v>
      </c>
      <c r="GG70" s="180">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9"/>
      <c r="GC71" s="180">
        <f t="shared" ref="GC71:GC102" si="14">ROUND(IF($C71="Primary",0,-$G71*(SUMPRODUCT($Q$4:$GA$4,$Q71:$GA71)+$J71)-$H71)*IF($N71=GC$4,1,0),4)</f>
        <v>0</v>
      </c>
      <c r="GD71" s="180">
        <f t="shared" ref="GD71:GD102" si="15">ROUND(IF($C71="Primary",0,$M71*(1-$O71)*($G71*(SUMPRODUCT($Q$4:$GA$4,$Q71:$GA71)+$J71)+$H71-SUMPRODUCT($Q$5:$GA$5,$Q71:$GA71)-$I71+$K71))*IF($N71=GD$4,1,0),4)</f>
        <v>0</v>
      </c>
      <c r="GE71" s="180">
        <f t="shared" ref="GE71:GE102" si="16">ROUND(IF($C71="Primary",0,(1-$M71)*(1-$O71)*($G71*(SUMPRODUCT($Q$4:$GA$4,$Q71:$GA71)+$J71)+$H71-SUMPRODUCT($Q$5:$GA$5,$Q71:$GA71)-$I71+$L71))*IF($N71=GD$4,1,0),4)</f>
        <v>0</v>
      </c>
      <c r="GF71" s="180">
        <f t="shared" ref="GF71:GF102" si="17">ROUND(IF($C71="Primary",0,$O71*($G71*(SUMPRODUCT($Q$4:$GA$4,$Q71:$GA71)+$J71)-SUMPRODUCT($Q$5:$GA$5,$Q71:$GA71)-$I71))*IF($N71=GD$4,1,0),4)</f>
        <v>0</v>
      </c>
      <c r="GG71" s="180">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9"/>
      <c r="GC72" s="180">
        <f t="shared" si="14"/>
        <v>0</v>
      </c>
      <c r="GD72" s="180">
        <f t="shared" si="15"/>
        <v>0</v>
      </c>
      <c r="GE72" s="180">
        <f t="shared" si="16"/>
        <v>0</v>
      </c>
      <c r="GF72" s="180">
        <f t="shared" si="17"/>
        <v>0</v>
      </c>
      <c r="GG72" s="180">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9"/>
      <c r="GC73" s="180">
        <f t="shared" si="14"/>
        <v>0</v>
      </c>
      <c r="GD73" s="180">
        <f t="shared" si="15"/>
        <v>0</v>
      </c>
      <c r="GE73" s="180">
        <f t="shared" si="16"/>
        <v>0</v>
      </c>
      <c r="GF73" s="180">
        <f t="shared" si="17"/>
        <v>0</v>
      </c>
      <c r="GG73" s="180">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9"/>
      <c r="GC74" s="180">
        <f t="shared" si="14"/>
        <v>0</v>
      </c>
      <c r="GD74" s="180">
        <f t="shared" si="15"/>
        <v>0</v>
      </c>
      <c r="GE74" s="180">
        <f t="shared" si="16"/>
        <v>0</v>
      </c>
      <c r="GF74" s="180">
        <f t="shared" si="17"/>
        <v>0</v>
      </c>
      <c r="GG74" s="180">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9"/>
      <c r="GC75" s="180">
        <f t="shared" si="14"/>
        <v>0</v>
      </c>
      <c r="GD75" s="180">
        <f t="shared" si="15"/>
        <v>0</v>
      </c>
      <c r="GE75" s="180">
        <f t="shared" si="16"/>
        <v>0</v>
      </c>
      <c r="GF75" s="180">
        <f t="shared" si="17"/>
        <v>0</v>
      </c>
      <c r="GG75" s="180">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9"/>
      <c r="GC76" s="180">
        <f t="shared" si="14"/>
        <v>0</v>
      </c>
      <c r="GD76" s="180">
        <f t="shared" si="15"/>
        <v>0</v>
      </c>
      <c r="GE76" s="180">
        <f t="shared" si="16"/>
        <v>0</v>
      </c>
      <c r="GF76" s="180">
        <f t="shared" si="17"/>
        <v>0</v>
      </c>
      <c r="GG76" s="180">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9"/>
      <c r="GC77" s="180">
        <f t="shared" si="14"/>
        <v>0</v>
      </c>
      <c r="GD77" s="180">
        <f t="shared" si="15"/>
        <v>0</v>
      </c>
      <c r="GE77" s="180">
        <f t="shared" si="16"/>
        <v>0</v>
      </c>
      <c r="GF77" s="180">
        <f t="shared" si="17"/>
        <v>0</v>
      </c>
      <c r="GG77" s="180">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9"/>
      <c r="GC78" s="180">
        <f t="shared" si="14"/>
        <v>0</v>
      </c>
      <c r="GD78" s="180">
        <f t="shared" si="15"/>
        <v>0</v>
      </c>
      <c r="GE78" s="180">
        <f t="shared" si="16"/>
        <v>0</v>
      </c>
      <c r="GF78" s="180">
        <f t="shared" si="17"/>
        <v>0</v>
      </c>
      <c r="GG78" s="180">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9"/>
      <c r="GC79" s="180">
        <f t="shared" si="14"/>
        <v>0</v>
      </c>
      <c r="GD79" s="180">
        <f t="shared" si="15"/>
        <v>0</v>
      </c>
      <c r="GE79" s="180">
        <f t="shared" si="16"/>
        <v>0</v>
      </c>
      <c r="GF79" s="180">
        <f t="shared" si="17"/>
        <v>0</v>
      </c>
      <c r="GG79" s="180">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9"/>
      <c r="GC80" s="180">
        <f t="shared" si="14"/>
        <v>0</v>
      </c>
      <c r="GD80" s="180">
        <f t="shared" si="15"/>
        <v>0</v>
      </c>
      <c r="GE80" s="180">
        <f t="shared" si="16"/>
        <v>0</v>
      </c>
      <c r="GF80" s="180">
        <f t="shared" si="17"/>
        <v>0</v>
      </c>
      <c r="GG80" s="180">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9"/>
      <c r="GC81" s="180">
        <f t="shared" si="14"/>
        <v>0</v>
      </c>
      <c r="GD81" s="180">
        <f t="shared" si="15"/>
        <v>0</v>
      </c>
      <c r="GE81" s="180">
        <f t="shared" si="16"/>
        <v>0</v>
      </c>
      <c r="GF81" s="180">
        <f t="shared" si="17"/>
        <v>0</v>
      </c>
      <c r="GG81" s="180">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1" t="s">
        <v>1811</v>
      </c>
      <c r="Q82" s="35"/>
      <c r="R82" s="35"/>
      <c r="S82" s="35"/>
      <c r="T82" s="35"/>
      <c r="U82" s="35"/>
      <c r="V82" s="35"/>
      <c r="W82" s="35"/>
      <c r="X82" s="35"/>
      <c r="Y82" s="35"/>
      <c r="Z82" s="35"/>
      <c r="AA82" s="35"/>
      <c r="AB82" s="35"/>
      <c r="AC82" s="35"/>
      <c r="AD82" s="35"/>
      <c r="AE82" s="35"/>
      <c r="AF82" s="203">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4">
        <f>DH54</f>
        <v>-0.98613861386138613</v>
      </c>
      <c r="DI82" s="35"/>
      <c r="DJ82" s="35"/>
      <c r="DK82" s="35"/>
      <c r="DL82" s="35"/>
      <c r="DM82" s="35"/>
      <c r="DN82" s="35"/>
      <c r="DO82" s="35">
        <f>DO54</f>
        <v>-0.97425742574257423</v>
      </c>
      <c r="DP82" s="35"/>
      <c r="DQ82" s="35"/>
      <c r="DR82" s="35"/>
      <c r="DS82" s="204"/>
      <c r="DT82" s="35">
        <f>DT54*0.9</f>
        <v>-133.36633663366337</v>
      </c>
      <c r="DU82" s="204"/>
      <c r="DV82" s="204"/>
      <c r="DW82" s="35"/>
      <c r="DX82" s="204"/>
      <c r="DY82" s="35"/>
      <c r="DZ82" s="35"/>
      <c r="EA82" s="35"/>
      <c r="EB82" s="35"/>
      <c r="EC82" s="35"/>
      <c r="ED82" s="35"/>
      <c r="EE82" s="35"/>
      <c r="EF82" s="35"/>
      <c r="EG82" s="35"/>
      <c r="EH82" s="35"/>
      <c r="EI82" s="35"/>
      <c r="EJ82" s="204">
        <f>EJ54</f>
        <v>9.2792079207920786</v>
      </c>
      <c r="EK82" s="35"/>
      <c r="EL82" s="35"/>
      <c r="EM82" s="204"/>
      <c r="EN82" s="35"/>
      <c r="EO82" s="35"/>
      <c r="EP82" s="204">
        <f>DT54*0.1</f>
        <v>-14.818481848184817</v>
      </c>
      <c r="EQ82" s="35"/>
      <c r="ER82" s="35"/>
      <c r="ES82" s="35"/>
      <c r="ET82" s="204"/>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9"/>
      <c r="GC82" s="180">
        <f t="shared" si="14"/>
        <v>0</v>
      </c>
      <c r="GD82" s="180">
        <f t="shared" si="15"/>
        <v>1.0792999999999999</v>
      </c>
      <c r="GE82" s="180">
        <f t="shared" si="16"/>
        <v>0</v>
      </c>
      <c r="GF82" s="180">
        <f t="shared" si="17"/>
        <v>0</v>
      </c>
      <c r="GG82" s="180">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1" t="s">
        <v>1811</v>
      </c>
      <c r="Q83" s="36"/>
      <c r="R83" s="36"/>
      <c r="S83" s="36"/>
      <c r="T83" s="36"/>
      <c r="U83" s="36"/>
      <c r="V83" s="36"/>
      <c r="W83" s="36"/>
      <c r="X83" s="36"/>
      <c r="Y83" s="36"/>
      <c r="Z83" s="36"/>
      <c r="AA83" s="36"/>
      <c r="AB83" s="36"/>
      <c r="AC83" s="36"/>
      <c r="AD83" s="36"/>
      <c r="AE83" s="36"/>
      <c r="AF83" s="203">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4">
        <f>DH55</f>
        <v>-1.2712871287128713</v>
      </c>
      <c r="DI83" s="36"/>
      <c r="DJ83" s="36"/>
      <c r="DK83" s="36"/>
      <c r="DL83" s="36"/>
      <c r="DM83" s="36"/>
      <c r="DN83" s="36"/>
      <c r="DO83" s="36">
        <f>DO55</f>
        <v>-4.7762376237623769</v>
      </c>
      <c r="DP83" s="36"/>
      <c r="DQ83" s="36"/>
      <c r="DR83" s="36"/>
      <c r="DS83" s="204"/>
      <c r="DT83" s="36">
        <f>DT54*0.9</f>
        <v>-133.36633663366337</v>
      </c>
      <c r="DU83" s="204"/>
      <c r="DV83" s="204"/>
      <c r="DW83" s="36"/>
      <c r="DX83" s="204"/>
      <c r="DY83" s="36"/>
      <c r="DZ83" s="36"/>
      <c r="EA83" s="36"/>
      <c r="EB83" s="36"/>
      <c r="EC83" s="36"/>
      <c r="ED83" s="36"/>
      <c r="EE83" s="36"/>
      <c r="EF83" s="36"/>
      <c r="EG83" s="36"/>
      <c r="EH83" s="36"/>
      <c r="EI83" s="36"/>
      <c r="EJ83" s="204">
        <f>EJ55</f>
        <v>9.2792079207920786</v>
      </c>
      <c r="EK83" s="36"/>
      <c r="EL83" s="36"/>
      <c r="EM83" s="204"/>
      <c r="EN83" s="36"/>
      <c r="EO83" s="35"/>
      <c r="EP83" s="204">
        <f>DT55*0.1</f>
        <v>-14.818481848184817</v>
      </c>
      <c r="EQ83" s="36"/>
      <c r="ER83" s="36"/>
      <c r="ES83" s="36"/>
      <c r="ET83" s="204"/>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20"/>
      <c r="GC83" s="180">
        <f t="shared" si="14"/>
        <v>0.97130000000000005</v>
      </c>
      <c r="GD83" s="180">
        <f t="shared" si="15"/>
        <v>0.1079</v>
      </c>
      <c r="GE83" s="180">
        <f t="shared" si="16"/>
        <v>0</v>
      </c>
      <c r="GF83" s="180">
        <f t="shared" si="17"/>
        <v>0</v>
      </c>
      <c r="GG83" s="180">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3"/>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4"/>
      <c r="DT84" s="36"/>
      <c r="DU84" s="204"/>
      <c r="DV84" s="204"/>
      <c r="DW84" s="36"/>
      <c r="DX84" s="204"/>
      <c r="DY84" s="36"/>
      <c r="DZ84" s="36"/>
      <c r="EA84" s="36"/>
      <c r="EB84" s="36"/>
      <c r="EC84" s="36"/>
      <c r="ED84" s="36"/>
      <c r="EE84" s="36"/>
      <c r="EF84" s="36"/>
      <c r="EG84" s="36"/>
      <c r="EH84" s="36"/>
      <c r="EI84" s="35"/>
      <c r="EJ84" s="35"/>
      <c r="EK84" s="36"/>
      <c r="EL84" s="36"/>
      <c r="EM84" s="204"/>
      <c r="EN84" s="36"/>
      <c r="EO84" s="35"/>
      <c r="EP84" s="204"/>
      <c r="EQ84" s="36"/>
      <c r="ER84" s="36"/>
      <c r="ES84" s="36"/>
      <c r="ET84" s="204"/>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20"/>
      <c r="GC84" s="180">
        <f t="shared" si="14"/>
        <v>0</v>
      </c>
      <c r="GD84" s="180">
        <f t="shared" si="15"/>
        <v>0</v>
      </c>
      <c r="GE84" s="180">
        <f t="shared" si="16"/>
        <v>0</v>
      </c>
      <c r="GF84" s="180">
        <f t="shared" si="17"/>
        <v>0</v>
      </c>
      <c r="GG84" s="180">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3"/>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4"/>
      <c r="DT85" s="36"/>
      <c r="DU85" s="204"/>
      <c r="DV85" s="204"/>
      <c r="DW85" s="36"/>
      <c r="DX85" s="204"/>
      <c r="DY85" s="36"/>
      <c r="DZ85" s="36"/>
      <c r="EA85" s="36"/>
      <c r="EB85" s="36"/>
      <c r="EC85" s="36"/>
      <c r="ED85" s="36"/>
      <c r="EE85" s="36"/>
      <c r="EF85" s="36"/>
      <c r="EG85" s="36"/>
      <c r="EH85" s="36"/>
      <c r="EI85" s="36"/>
      <c r="EJ85" s="36"/>
      <c r="EK85" s="36"/>
      <c r="EL85" s="36"/>
      <c r="EM85" s="204"/>
      <c r="EN85" s="36"/>
      <c r="EO85" s="35"/>
      <c r="EP85" s="204"/>
      <c r="EQ85" s="36"/>
      <c r="ER85" s="36"/>
      <c r="ES85" s="36"/>
      <c r="ET85" s="204"/>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20"/>
      <c r="GC85" s="180">
        <f t="shared" si="14"/>
        <v>0</v>
      </c>
      <c r="GD85" s="180">
        <f t="shared" si="15"/>
        <v>0</v>
      </c>
      <c r="GE85" s="180">
        <f t="shared" si="16"/>
        <v>0</v>
      </c>
      <c r="GF85" s="180">
        <f t="shared" si="17"/>
        <v>0</v>
      </c>
      <c r="GG85" s="180">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3"/>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4"/>
      <c r="DT86" s="36"/>
      <c r="DU86" s="204"/>
      <c r="DV86" s="204"/>
      <c r="DW86" s="36"/>
      <c r="DX86" s="204"/>
      <c r="DY86" s="36"/>
      <c r="DZ86" s="36"/>
      <c r="EA86" s="36"/>
      <c r="EB86" s="36"/>
      <c r="EC86" s="36"/>
      <c r="ED86" s="36"/>
      <c r="EE86" s="36"/>
      <c r="EF86" s="36"/>
      <c r="EG86" s="36"/>
      <c r="EH86" s="36"/>
      <c r="EI86" s="35"/>
      <c r="EJ86" s="35"/>
      <c r="EK86" s="36"/>
      <c r="EL86" s="36"/>
      <c r="EM86" s="204"/>
      <c r="EN86" s="36"/>
      <c r="EO86" s="35"/>
      <c r="EP86" s="204"/>
      <c r="EQ86" s="36"/>
      <c r="ER86" s="36"/>
      <c r="ES86" s="36"/>
      <c r="ET86" s="204"/>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20"/>
      <c r="GC86" s="180">
        <f t="shared" si="14"/>
        <v>0</v>
      </c>
      <c r="GD86" s="180">
        <f t="shared" si="15"/>
        <v>0</v>
      </c>
      <c r="GE86" s="180">
        <f t="shared" si="16"/>
        <v>0</v>
      </c>
      <c r="GF86" s="180">
        <f t="shared" si="17"/>
        <v>0</v>
      </c>
      <c r="GG86" s="180">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3"/>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4"/>
      <c r="DT87" s="36"/>
      <c r="DU87" s="204"/>
      <c r="DV87" s="204"/>
      <c r="DW87" s="36"/>
      <c r="DX87" s="204"/>
      <c r="DY87" s="36"/>
      <c r="DZ87" s="36"/>
      <c r="EA87" s="36"/>
      <c r="EB87" s="36"/>
      <c r="EC87" s="36"/>
      <c r="ED87" s="36"/>
      <c r="EE87" s="36"/>
      <c r="EF87" s="36"/>
      <c r="EG87" s="36"/>
      <c r="EH87" s="36"/>
      <c r="EI87" s="36"/>
      <c r="EJ87" s="36"/>
      <c r="EK87" s="36"/>
      <c r="EL87" s="36"/>
      <c r="EM87" s="204"/>
      <c r="EN87" s="36"/>
      <c r="EO87" s="35"/>
      <c r="EP87" s="204"/>
      <c r="EQ87" s="36"/>
      <c r="ER87" s="36"/>
      <c r="ES87" s="36"/>
      <c r="ET87" s="204"/>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20"/>
      <c r="GC87" s="180">
        <f t="shared" si="14"/>
        <v>0</v>
      </c>
      <c r="GD87" s="180">
        <f t="shared" si="15"/>
        <v>0.24590000000000001</v>
      </c>
      <c r="GE87" s="180">
        <f t="shared" si="16"/>
        <v>0</v>
      </c>
      <c r="GF87" s="180">
        <f t="shared" si="17"/>
        <v>0</v>
      </c>
      <c r="GG87" s="180">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3"/>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4"/>
      <c r="DT88" s="36"/>
      <c r="DU88" s="204"/>
      <c r="DV88" s="204"/>
      <c r="DW88" s="36"/>
      <c r="DX88" s="204"/>
      <c r="DY88" s="36"/>
      <c r="DZ88" s="36"/>
      <c r="EA88" s="36"/>
      <c r="EB88" s="36"/>
      <c r="EC88" s="36"/>
      <c r="ED88" s="36"/>
      <c r="EE88" s="36"/>
      <c r="EF88" s="36"/>
      <c r="EG88" s="36"/>
      <c r="EH88" s="36"/>
      <c r="EI88" s="35"/>
      <c r="EJ88" s="35">
        <f>-0.1/0.155</f>
        <v>-0.64516129032258074</v>
      </c>
      <c r="EK88" s="36"/>
      <c r="EL88" s="36"/>
      <c r="EM88" s="204"/>
      <c r="EN88" s="36"/>
      <c r="EO88" s="35"/>
      <c r="EP88" s="204"/>
      <c r="EQ88" s="36"/>
      <c r="ER88" s="36"/>
      <c r="ES88" s="36"/>
      <c r="ET88" s="204"/>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20"/>
      <c r="GC88" s="180">
        <f t="shared" si="14"/>
        <v>0</v>
      </c>
      <c r="GD88" s="180">
        <f t="shared" si="15"/>
        <v>3.6499999999999998E-2</v>
      </c>
      <c r="GE88" s="180">
        <f t="shared" si="16"/>
        <v>0</v>
      </c>
      <c r="GF88" s="180">
        <f t="shared" si="17"/>
        <v>0</v>
      </c>
      <c r="GG88" s="180">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3"/>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4"/>
      <c r="DT89" s="36"/>
      <c r="DU89" s="204"/>
      <c r="DV89" s="204"/>
      <c r="DW89" s="36"/>
      <c r="DX89" s="204"/>
      <c r="DY89" s="36"/>
      <c r="DZ89" s="36"/>
      <c r="EA89" s="36"/>
      <c r="EB89" s="36"/>
      <c r="EC89" s="36"/>
      <c r="ED89" s="36"/>
      <c r="EE89" s="36"/>
      <c r="EF89" s="36"/>
      <c r="EG89" s="36"/>
      <c r="EH89" s="36"/>
      <c r="EI89" s="36"/>
      <c r="EJ89" s="36"/>
      <c r="EK89" s="36"/>
      <c r="EL89" s="36"/>
      <c r="EM89" s="204"/>
      <c r="EN89" s="36"/>
      <c r="EO89" s="35"/>
      <c r="EP89" s="204"/>
      <c r="EQ89" s="36"/>
      <c r="ER89" s="36"/>
      <c r="ES89" s="36"/>
      <c r="ET89" s="204"/>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20"/>
      <c r="GC89" s="180">
        <f t="shared" si="14"/>
        <v>0</v>
      </c>
      <c r="GD89" s="180">
        <f t="shared" si="15"/>
        <v>0</v>
      </c>
      <c r="GE89" s="180">
        <f t="shared" si="16"/>
        <v>0</v>
      </c>
      <c r="GF89" s="180">
        <f t="shared" si="17"/>
        <v>0</v>
      </c>
      <c r="GG89" s="180">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1" t="s">
        <v>883</v>
      </c>
      <c r="Q90" s="204"/>
      <c r="R90" s="204"/>
      <c r="S90" s="204"/>
      <c r="T90" s="204"/>
      <c r="U90" s="204"/>
      <c r="V90" s="204"/>
      <c r="W90" s="204"/>
      <c r="X90" s="204"/>
      <c r="Y90" s="204"/>
      <c r="Z90" s="204"/>
      <c r="AA90" s="204"/>
      <c r="AB90" s="204"/>
      <c r="AC90" s="204"/>
      <c r="AD90" s="204"/>
      <c r="AE90" s="204"/>
      <c r="AF90" s="204"/>
      <c r="AG90" s="204">
        <v>1</v>
      </c>
      <c r="AH90" s="204"/>
      <c r="AI90" s="204"/>
      <c r="AJ90" s="204"/>
      <c r="AK90" s="204"/>
      <c r="AL90" s="204"/>
      <c r="AM90" s="204"/>
      <c r="AN90" s="204"/>
      <c r="AO90" s="204"/>
      <c r="AP90" s="204"/>
      <c r="AQ90" s="204"/>
      <c r="AR90" s="204"/>
      <c r="AS90" s="204"/>
      <c r="AT90" s="204"/>
      <c r="AU90" s="204"/>
      <c r="AV90" s="204"/>
      <c r="AW90" s="204"/>
      <c r="AX90" s="204"/>
      <c r="AY90" s="204"/>
      <c r="AZ90" s="204"/>
      <c r="BA90" s="204"/>
      <c r="BB90" s="204"/>
      <c r="BC90" s="204"/>
      <c r="BD90" s="204"/>
      <c r="BE90" s="204"/>
      <c r="BF90" s="204"/>
      <c r="BG90" s="204"/>
      <c r="BH90" s="204"/>
      <c r="BI90" s="204"/>
      <c r="BJ90" s="204"/>
      <c r="BK90" s="204"/>
      <c r="BL90" s="204"/>
      <c r="BM90" s="204"/>
      <c r="BN90" s="204"/>
      <c r="BO90" s="204"/>
      <c r="BP90" s="204"/>
      <c r="BQ90" s="204"/>
      <c r="BR90" s="204"/>
      <c r="BS90" s="204"/>
      <c r="BT90" s="204"/>
      <c r="BU90" s="204"/>
      <c r="BV90" s="204"/>
      <c r="BW90" s="204"/>
      <c r="BX90" s="204"/>
      <c r="BY90" s="204"/>
      <c r="BZ90" s="204"/>
      <c r="CA90" s="204"/>
      <c r="CB90" s="204"/>
      <c r="CC90" s="204"/>
      <c r="CD90" s="204"/>
      <c r="CE90" s="204"/>
      <c r="CF90" s="204"/>
      <c r="CG90" s="204"/>
      <c r="CH90" s="204"/>
      <c r="CI90" s="204"/>
      <c r="CJ90" s="204"/>
      <c r="CK90" s="204"/>
      <c r="CL90" s="204"/>
      <c r="CM90" s="204"/>
      <c r="CN90" s="204"/>
      <c r="CO90" s="204"/>
      <c r="CP90" s="204"/>
      <c r="CQ90" s="204"/>
      <c r="CR90" s="204"/>
      <c r="CS90" s="204"/>
      <c r="CT90" s="204"/>
      <c r="CU90" s="204"/>
      <c r="CV90" s="204"/>
      <c r="CW90" s="204"/>
      <c r="CX90" s="204"/>
      <c r="CY90" s="204"/>
      <c r="CZ90" s="204"/>
      <c r="DA90" s="204"/>
      <c r="DB90" s="204"/>
      <c r="DC90" s="204"/>
      <c r="DD90" s="204"/>
      <c r="DE90" s="204"/>
      <c r="DF90" s="204"/>
      <c r="DG90" s="204"/>
      <c r="DH90" s="204">
        <f>-2.6/1.4</f>
        <v>-1.8571428571428574</v>
      </c>
      <c r="DI90" s="204"/>
      <c r="DJ90" s="204"/>
      <c r="DK90" s="204"/>
      <c r="DL90" s="204"/>
      <c r="DM90" s="204"/>
      <c r="DN90" s="204"/>
      <c r="DO90" s="204">
        <f>-29.5/1.4</f>
        <v>-21.071428571428573</v>
      </c>
      <c r="DP90" s="204"/>
      <c r="DQ90" s="204"/>
      <c r="DR90" s="204"/>
      <c r="DS90" s="204"/>
      <c r="DT90" s="204"/>
      <c r="DU90" s="204"/>
      <c r="DV90" s="204"/>
      <c r="DW90" s="204"/>
      <c r="DX90" s="204"/>
      <c r="DY90" s="204"/>
      <c r="DZ90" s="204"/>
      <c r="EA90" s="204"/>
      <c r="EB90" s="204"/>
      <c r="EC90" s="204"/>
      <c r="ED90" s="204"/>
      <c r="EE90" s="204"/>
      <c r="EF90" s="204"/>
      <c r="EG90" s="204"/>
      <c r="EH90" s="204"/>
      <c r="EI90" s="204">
        <f>-106/1.4</f>
        <v>-75.714285714285722</v>
      </c>
      <c r="EJ90" s="204"/>
      <c r="EK90" s="204"/>
      <c r="EL90" s="204"/>
      <c r="EM90" s="204"/>
      <c r="EN90" s="204"/>
      <c r="EO90" s="204"/>
      <c r="EP90" s="204"/>
      <c r="EQ90" s="204"/>
      <c r="ER90" s="204"/>
      <c r="ES90" s="204"/>
      <c r="ET90" s="204"/>
      <c r="EU90" s="204"/>
      <c r="EV90" s="204"/>
      <c r="EW90" s="204"/>
      <c r="EX90" s="204"/>
      <c r="EY90" s="204"/>
      <c r="EZ90" s="204"/>
      <c r="FA90" s="204"/>
      <c r="FB90" s="204"/>
      <c r="FC90" s="204"/>
      <c r="FD90" s="204"/>
      <c r="FE90" s="204"/>
      <c r="FF90" s="204"/>
      <c r="FG90" s="204"/>
      <c r="FH90" s="204"/>
      <c r="FI90" s="204"/>
      <c r="FJ90" s="204"/>
      <c r="FK90" s="204"/>
      <c r="FL90" s="204"/>
      <c r="FM90" s="204"/>
      <c r="FN90" s="204"/>
      <c r="FO90" s="204"/>
      <c r="FP90" s="204"/>
      <c r="FQ90" s="204"/>
      <c r="FR90" s="204"/>
      <c r="FS90" s="204"/>
      <c r="FT90" s="204"/>
      <c r="FU90" s="204"/>
      <c r="FV90" s="204"/>
      <c r="FW90" s="204"/>
      <c r="FX90" s="204"/>
      <c r="FY90" s="204"/>
      <c r="FZ90" s="204"/>
      <c r="GA90" s="204"/>
      <c r="GB90" s="321"/>
      <c r="GC90" s="180">
        <f t="shared" si="14"/>
        <v>0</v>
      </c>
      <c r="GD90" s="180">
        <f t="shared" si="15"/>
        <v>0</v>
      </c>
      <c r="GE90" s="180">
        <f t="shared" si="16"/>
        <v>0</v>
      </c>
      <c r="GF90" s="180">
        <f t="shared" si="17"/>
        <v>0</v>
      </c>
      <c r="GG90" s="180">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1" t="s">
        <v>883</v>
      </c>
      <c r="Q91" s="204"/>
      <c r="R91" s="204"/>
      <c r="S91" s="204"/>
      <c r="T91" s="204"/>
      <c r="U91" s="204"/>
      <c r="V91" s="204"/>
      <c r="W91" s="204"/>
      <c r="X91" s="204"/>
      <c r="Y91" s="204"/>
      <c r="Z91" s="204"/>
      <c r="AA91" s="204"/>
      <c r="AB91" s="204"/>
      <c r="AC91" s="204"/>
      <c r="AD91" s="204"/>
      <c r="AE91" s="204"/>
      <c r="AF91" s="204"/>
      <c r="AG91" s="204">
        <v>1</v>
      </c>
      <c r="AH91" s="204"/>
      <c r="AI91" s="204"/>
      <c r="AJ91" s="204"/>
      <c r="AK91" s="204"/>
      <c r="AL91" s="204"/>
      <c r="AM91" s="204"/>
      <c r="AN91" s="204"/>
      <c r="AO91" s="204"/>
      <c r="AP91" s="204"/>
      <c r="AQ91" s="204"/>
      <c r="AR91" s="204"/>
      <c r="AS91" s="204"/>
      <c r="AT91" s="204"/>
      <c r="AU91" s="204"/>
      <c r="AV91" s="204"/>
      <c r="AW91" s="204"/>
      <c r="AX91" s="204"/>
      <c r="AY91" s="204"/>
      <c r="AZ91" s="204"/>
      <c r="BA91" s="204"/>
      <c r="BB91" s="204"/>
      <c r="BC91" s="204"/>
      <c r="BD91" s="204"/>
      <c r="BE91" s="204"/>
      <c r="BF91" s="204"/>
      <c r="BG91" s="204"/>
      <c r="BH91" s="204"/>
      <c r="BI91" s="204"/>
      <c r="BJ91" s="204"/>
      <c r="BK91" s="204"/>
      <c r="BL91" s="204"/>
      <c r="BM91" s="204"/>
      <c r="BN91" s="204"/>
      <c r="BO91" s="204"/>
      <c r="BP91" s="204"/>
      <c r="BQ91" s="204"/>
      <c r="BR91" s="204"/>
      <c r="BS91" s="204"/>
      <c r="BT91" s="204"/>
      <c r="BU91" s="204"/>
      <c r="BV91" s="204"/>
      <c r="BW91" s="204"/>
      <c r="BX91" s="204"/>
      <c r="BY91" s="204"/>
      <c r="BZ91" s="204"/>
      <c r="CA91" s="204"/>
      <c r="CB91" s="204"/>
      <c r="CC91" s="204"/>
      <c r="CD91" s="204"/>
      <c r="CE91" s="204"/>
      <c r="CF91" s="204"/>
      <c r="CG91" s="204"/>
      <c r="CH91" s="204"/>
      <c r="CI91" s="204"/>
      <c r="CJ91" s="204"/>
      <c r="CK91" s="204"/>
      <c r="CL91" s="204"/>
      <c r="CM91" s="204"/>
      <c r="CN91" s="204"/>
      <c r="CO91" s="204"/>
      <c r="CP91" s="204"/>
      <c r="CQ91" s="204"/>
      <c r="CR91" s="204"/>
      <c r="CS91" s="204"/>
      <c r="CT91" s="204"/>
      <c r="CU91" s="204"/>
      <c r="CV91" s="204"/>
      <c r="CW91" s="204"/>
      <c r="CX91" s="204"/>
      <c r="CY91" s="204"/>
      <c r="CZ91" s="204"/>
      <c r="DA91" s="204"/>
      <c r="DB91" s="204"/>
      <c r="DC91" s="204"/>
      <c r="DD91" s="204"/>
      <c r="DE91" s="204"/>
      <c r="DF91" s="204"/>
      <c r="DG91" s="204"/>
      <c r="DH91" s="204">
        <f>-2.6/1.4</f>
        <v>-1.8571428571428574</v>
      </c>
      <c r="DI91" s="204"/>
      <c r="DJ91" s="204"/>
      <c r="DK91" s="204"/>
      <c r="DL91" s="204"/>
      <c r="DM91" s="204"/>
      <c r="DN91" s="204"/>
      <c r="DO91" s="204">
        <f>-29.5/1.4</f>
        <v>-21.071428571428573</v>
      </c>
      <c r="DP91" s="204"/>
      <c r="DQ91" s="204"/>
      <c r="DR91" s="204"/>
      <c r="DS91" s="204"/>
      <c r="DT91" s="204"/>
      <c r="DU91" s="204"/>
      <c r="DV91" s="204"/>
      <c r="DW91" s="204"/>
      <c r="DX91" s="204"/>
      <c r="DY91" s="204"/>
      <c r="DZ91" s="204"/>
      <c r="EA91" s="204"/>
      <c r="EB91" s="204"/>
      <c r="EC91" s="204"/>
      <c r="ED91" s="204"/>
      <c r="EE91" s="204"/>
      <c r="EF91" s="204"/>
      <c r="EG91" s="204"/>
      <c r="EH91" s="204"/>
      <c r="EI91" s="204"/>
      <c r="EJ91" s="204"/>
      <c r="EK91" s="204"/>
      <c r="EL91" s="204"/>
      <c r="EM91" s="204"/>
      <c r="EN91" s="204"/>
      <c r="EO91" s="204"/>
      <c r="EP91" s="204"/>
      <c r="EQ91" s="204"/>
      <c r="ER91" s="204">
        <v>-75.709999999999994</v>
      </c>
      <c r="ES91" s="204"/>
      <c r="ET91" s="204"/>
      <c r="EU91" s="204"/>
      <c r="EV91" s="204"/>
      <c r="EW91" s="204"/>
      <c r="EX91" s="204"/>
      <c r="EY91" s="204"/>
      <c r="EZ91" s="204"/>
      <c r="FA91" s="204"/>
      <c r="FB91" s="204"/>
      <c r="FC91" s="204"/>
      <c r="FD91" s="204"/>
      <c r="FE91" s="204"/>
      <c r="FF91" s="204"/>
      <c r="FG91" s="204"/>
      <c r="FH91" s="204"/>
      <c r="FI91" s="204"/>
      <c r="FJ91" s="204"/>
      <c r="FK91" s="204"/>
      <c r="FL91" s="204"/>
      <c r="FM91" s="204"/>
      <c r="FN91" s="204"/>
      <c r="FO91" s="204"/>
      <c r="FP91" s="204"/>
      <c r="FQ91" s="204"/>
      <c r="FR91" s="204"/>
      <c r="FS91" s="204"/>
      <c r="FT91" s="204"/>
      <c r="FU91" s="204"/>
      <c r="FV91" s="204"/>
      <c r="FW91" s="204"/>
      <c r="FX91" s="204"/>
      <c r="FY91" s="204"/>
      <c r="FZ91" s="204"/>
      <c r="GA91" s="204"/>
      <c r="GB91" s="321"/>
      <c r="GC91" s="180">
        <f t="shared" si="14"/>
        <v>0</v>
      </c>
      <c r="GD91" s="180">
        <f t="shared" si="15"/>
        <v>0</v>
      </c>
      <c r="GE91" s="180">
        <f t="shared" si="16"/>
        <v>0</v>
      </c>
      <c r="GF91" s="180">
        <f t="shared" si="17"/>
        <v>0</v>
      </c>
      <c r="GG91" s="180">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1" t="s">
        <v>502</v>
      </c>
      <c r="Q92" s="204"/>
      <c r="R92" s="204"/>
      <c r="S92" s="204"/>
      <c r="T92" s="204"/>
      <c r="U92" s="204"/>
      <c r="V92" s="204"/>
      <c r="W92" s="204"/>
      <c r="X92" s="204"/>
      <c r="Y92" s="204"/>
      <c r="Z92" s="204"/>
      <c r="AA92" s="204"/>
      <c r="AB92" s="204"/>
      <c r="AC92" s="204"/>
      <c r="AD92" s="204"/>
      <c r="AE92" s="204"/>
      <c r="AF92" s="204"/>
      <c r="AG92" s="204">
        <v>1</v>
      </c>
      <c r="AH92" s="204"/>
      <c r="AI92" s="204"/>
      <c r="AJ92" s="204"/>
      <c r="AK92" s="204"/>
      <c r="AL92" s="204"/>
      <c r="AM92" s="204"/>
      <c r="AN92" s="204"/>
      <c r="AO92" s="204"/>
      <c r="AP92" s="204"/>
      <c r="AQ92" s="204"/>
      <c r="AR92" s="204"/>
      <c r="AS92" s="204"/>
      <c r="AT92" s="204"/>
      <c r="AU92" s="204"/>
      <c r="AV92" s="204"/>
      <c r="AW92" s="204"/>
      <c r="AX92" s="204"/>
      <c r="AY92" s="204"/>
      <c r="AZ92" s="204"/>
      <c r="BA92" s="204"/>
      <c r="BB92" s="204"/>
      <c r="BC92" s="204"/>
      <c r="BD92" s="204"/>
      <c r="BE92" s="204"/>
      <c r="BF92" s="204"/>
      <c r="BG92" s="204"/>
      <c r="BH92" s="204"/>
      <c r="BI92" s="204"/>
      <c r="BJ92" s="204"/>
      <c r="BK92" s="204"/>
      <c r="BL92" s="204"/>
      <c r="BM92" s="204"/>
      <c r="BN92" s="204"/>
      <c r="BO92" s="204"/>
      <c r="BP92" s="204"/>
      <c r="BQ92" s="204"/>
      <c r="BR92" s="204"/>
      <c r="BS92" s="204"/>
      <c r="BT92" s="204"/>
      <c r="BU92" s="204"/>
      <c r="BV92" s="204"/>
      <c r="BW92" s="204"/>
      <c r="BX92" s="204"/>
      <c r="BY92" s="204"/>
      <c r="BZ92" s="204"/>
      <c r="CA92" s="204"/>
      <c r="CB92" s="204"/>
      <c r="CC92" s="204"/>
      <c r="CD92" s="204"/>
      <c r="CE92" s="204"/>
      <c r="CF92" s="204"/>
      <c r="CG92" s="204"/>
      <c r="CH92" s="204"/>
      <c r="CI92" s="204"/>
      <c r="CJ92" s="204"/>
      <c r="CK92" s="204"/>
      <c r="CL92" s="204"/>
      <c r="CM92" s="204"/>
      <c r="CN92" s="204"/>
      <c r="CO92" s="204"/>
      <c r="CP92" s="204"/>
      <c r="CQ92" s="204"/>
      <c r="CR92" s="204"/>
      <c r="CS92" s="204"/>
      <c r="CT92" s="204"/>
      <c r="CU92" s="204"/>
      <c r="CV92" s="204"/>
      <c r="CW92" s="204"/>
      <c r="CX92" s="204"/>
      <c r="CY92" s="204"/>
      <c r="CZ92" s="204"/>
      <c r="DA92" s="204"/>
      <c r="DB92" s="204"/>
      <c r="DC92" s="204"/>
      <c r="DD92" s="204"/>
      <c r="DE92" s="204"/>
      <c r="DF92" s="204"/>
      <c r="DG92" s="204"/>
      <c r="DH92" s="204"/>
      <c r="DI92" s="204"/>
      <c r="DJ92" s="204"/>
      <c r="DK92" s="204"/>
      <c r="DL92" s="204"/>
      <c r="DM92" s="204"/>
      <c r="DN92" s="204"/>
      <c r="DO92" s="204"/>
      <c r="DP92" s="204"/>
      <c r="DQ92" s="204"/>
      <c r="DR92" s="204"/>
      <c r="DS92" s="204"/>
      <c r="DT92" s="204"/>
      <c r="DU92" s="204"/>
      <c r="DV92" s="204"/>
      <c r="DW92" s="204"/>
      <c r="DX92" s="204"/>
      <c r="DY92" s="204"/>
      <c r="DZ92" s="204"/>
      <c r="EA92" s="204"/>
      <c r="EB92" s="204"/>
      <c r="EC92" s="204"/>
      <c r="ED92" s="204"/>
      <c r="EE92" s="204"/>
      <c r="EF92" s="204"/>
      <c r="EG92" s="204"/>
      <c r="EH92" s="204"/>
      <c r="EI92" s="204"/>
      <c r="EJ92" s="204"/>
      <c r="EK92" s="204"/>
      <c r="EL92" s="204"/>
      <c r="EM92" s="204"/>
      <c r="EN92" s="204"/>
      <c r="EO92" s="204"/>
      <c r="EP92" s="204"/>
      <c r="EQ92" s="204"/>
      <c r="ER92" s="204"/>
      <c r="ES92" s="204"/>
      <c r="ET92" s="204"/>
      <c r="EU92" s="204"/>
      <c r="EV92" s="204"/>
      <c r="EW92" s="204"/>
      <c r="EX92" s="204"/>
      <c r="EY92" s="204"/>
      <c r="EZ92" s="204"/>
      <c r="FA92" s="204"/>
      <c r="FB92" s="204"/>
      <c r="FC92" s="204"/>
      <c r="FD92" s="204"/>
      <c r="FE92" s="204"/>
      <c r="FF92" s="204"/>
      <c r="FG92" s="204"/>
      <c r="FH92" s="204"/>
      <c r="FI92" s="204"/>
      <c r="FJ92" s="204"/>
      <c r="FK92" s="204"/>
      <c r="FL92" s="204"/>
      <c r="FM92" s="204"/>
      <c r="FN92" s="204"/>
      <c r="FO92" s="204"/>
      <c r="FP92" s="204"/>
      <c r="FQ92" s="204"/>
      <c r="FR92" s="204"/>
      <c r="FS92" s="204"/>
      <c r="FT92" s="204"/>
      <c r="FU92" s="204"/>
      <c r="FV92" s="204"/>
      <c r="FW92" s="204"/>
      <c r="FX92" s="204"/>
      <c r="FY92" s="204"/>
      <c r="FZ92" s="204"/>
      <c r="GA92" s="204"/>
      <c r="GB92" s="321"/>
      <c r="GC92" s="180">
        <f t="shared" si="14"/>
        <v>0</v>
      </c>
      <c r="GD92" s="180">
        <f t="shared" si="15"/>
        <v>0</v>
      </c>
      <c r="GE92" s="180">
        <f t="shared" si="16"/>
        <v>0</v>
      </c>
      <c r="GF92" s="180">
        <f t="shared" si="17"/>
        <v>0</v>
      </c>
      <c r="GG92" s="180">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1">
        <f>H93</f>
        <v>1.6611</v>
      </c>
      <c r="J93" s="103" cm="1">
        <f t="array" ref="J93">-SUMPRODUCT((Feedstocks!$C$4:$C$141=A93)*Feedstocks!$E$4:$E$141,Feedstocks!$H$4:$H$141,Feedstocks!$I$4:$I$141)</f>
        <v>0</v>
      </c>
      <c r="K93" s="103"/>
      <c r="L93" s="103"/>
      <c r="M93" s="22">
        <v>1</v>
      </c>
      <c r="N93" s="22" t="s">
        <v>320</v>
      </c>
      <c r="O93" s="22"/>
      <c r="P93" s="201" t="s">
        <v>792</v>
      </c>
      <c r="Q93" s="204"/>
      <c r="R93" s="204"/>
      <c r="S93" s="204"/>
      <c r="T93" s="204"/>
      <c r="U93" s="204"/>
      <c r="V93" s="204"/>
      <c r="W93" s="204"/>
      <c r="X93" s="204"/>
      <c r="Y93" s="204"/>
      <c r="Z93" s="204"/>
      <c r="AA93" s="204"/>
      <c r="AB93" s="204"/>
      <c r="AC93" s="204"/>
      <c r="AD93" s="204"/>
      <c r="AE93" s="204"/>
      <c r="AF93" s="204"/>
      <c r="AG93" s="204"/>
      <c r="AH93" s="204"/>
      <c r="AI93" s="204"/>
      <c r="AJ93" s="204"/>
      <c r="AK93" s="204"/>
      <c r="AL93" s="204"/>
      <c r="AM93" s="204"/>
      <c r="AN93" s="204"/>
      <c r="AO93" s="204"/>
      <c r="AP93" s="204"/>
      <c r="AQ93" s="204"/>
      <c r="AR93" s="204"/>
      <c r="AS93" s="204"/>
      <c r="AT93" s="204"/>
      <c r="AU93" s="204"/>
      <c r="AV93" s="204"/>
      <c r="AW93" s="204"/>
      <c r="AX93" s="204"/>
      <c r="AY93" s="204"/>
      <c r="AZ93" s="204"/>
      <c r="BA93" s="204"/>
      <c r="BB93" s="204"/>
      <c r="BC93" s="204"/>
      <c r="BD93" s="204"/>
      <c r="BE93" s="204"/>
      <c r="BF93" s="204"/>
      <c r="BG93" s="204"/>
      <c r="BH93" s="204"/>
      <c r="BI93" s="204"/>
      <c r="BJ93" s="204"/>
      <c r="BK93" s="204"/>
      <c r="BL93" s="204"/>
      <c r="BM93" s="204"/>
      <c r="BN93" s="204"/>
      <c r="BO93" s="204"/>
      <c r="BP93" s="204"/>
      <c r="BQ93" s="204"/>
      <c r="BR93" s="204"/>
      <c r="BS93" s="204"/>
      <c r="BT93" s="204"/>
      <c r="BU93" s="204"/>
      <c r="BV93" s="204"/>
      <c r="BW93" s="204"/>
      <c r="BX93" s="204"/>
      <c r="BY93" s="204"/>
      <c r="BZ93" s="204"/>
      <c r="CA93" s="204"/>
      <c r="CB93" s="204"/>
      <c r="CC93" s="204"/>
      <c r="CD93" s="204"/>
      <c r="CE93" s="204"/>
      <c r="CF93" s="204"/>
      <c r="CG93" s="204"/>
      <c r="CH93" s="204"/>
      <c r="CI93" s="204"/>
      <c r="CJ93" s="204"/>
      <c r="CK93" s="204"/>
      <c r="CL93" s="204"/>
      <c r="CM93" s="204"/>
      <c r="CN93" s="204"/>
      <c r="CO93" s="204"/>
      <c r="CP93" s="204"/>
      <c r="CQ93" s="204"/>
      <c r="CR93" s="204"/>
      <c r="CS93" s="204">
        <v>1</v>
      </c>
      <c r="CT93" s="204"/>
      <c r="CU93" s="204"/>
      <c r="CV93" s="204"/>
      <c r="CW93" s="204"/>
      <c r="CX93" s="204"/>
      <c r="CY93" s="204"/>
      <c r="CZ93" s="204"/>
      <c r="DA93" s="204"/>
      <c r="DB93" s="204"/>
      <c r="DC93" s="204"/>
      <c r="DD93" s="204"/>
      <c r="DE93" s="204"/>
      <c r="DF93" s="204"/>
      <c r="DG93" s="204"/>
      <c r="DH93" s="204">
        <v>-68.597342192691045</v>
      </c>
      <c r="DI93" s="204"/>
      <c r="DJ93" s="204"/>
      <c r="DK93" s="204"/>
      <c r="DL93" s="204"/>
      <c r="DM93" s="204"/>
      <c r="DN93" s="204"/>
      <c r="DO93" s="204"/>
      <c r="DP93" s="204"/>
      <c r="DQ93" s="204"/>
      <c r="DR93" s="204"/>
      <c r="DS93" s="204"/>
      <c r="DT93" s="204"/>
      <c r="DU93" s="204"/>
      <c r="DV93" s="204"/>
      <c r="DW93" s="204"/>
      <c r="DX93" s="204"/>
      <c r="DY93" s="204"/>
      <c r="DZ93" s="204"/>
      <c r="EA93" s="204"/>
      <c r="EB93" s="204"/>
      <c r="EC93" s="204"/>
      <c r="ED93" s="204"/>
      <c r="EE93" s="204"/>
      <c r="EF93" s="204"/>
      <c r="EG93" s="204"/>
      <c r="EH93" s="204"/>
      <c r="EI93" s="204"/>
      <c r="EJ93" s="204"/>
      <c r="EK93" s="204"/>
      <c r="EL93" s="204"/>
      <c r="EM93" s="204">
        <v>0.11362126245847176</v>
      </c>
      <c r="EN93" s="204"/>
      <c r="EO93" s="204">
        <f>EM93</f>
        <v>0.11362126245847176</v>
      </c>
      <c r="EP93" s="204"/>
      <c r="EQ93" s="204"/>
      <c r="ER93" s="204"/>
      <c r="ES93" s="204"/>
      <c r="ET93" s="204"/>
      <c r="EU93" s="204"/>
      <c r="EV93" s="204"/>
      <c r="EW93" s="204"/>
      <c r="EX93" s="204"/>
      <c r="EY93" s="204"/>
      <c r="EZ93" s="204"/>
      <c r="FA93" s="204"/>
      <c r="FB93" s="204"/>
      <c r="FC93" s="204"/>
      <c r="FD93" s="204"/>
      <c r="FE93" s="204"/>
      <c r="FF93" s="204"/>
      <c r="FG93" s="204"/>
      <c r="FH93" s="204"/>
      <c r="FI93" s="204"/>
      <c r="FJ93" s="204"/>
      <c r="FK93" s="204"/>
      <c r="FL93" s="204"/>
      <c r="FM93" s="204"/>
      <c r="FN93" s="204"/>
      <c r="FO93" s="204"/>
      <c r="FP93" s="204"/>
      <c r="FQ93" s="204"/>
      <c r="FR93" s="204"/>
      <c r="FS93" s="204"/>
      <c r="FT93" s="204"/>
      <c r="FU93" s="204"/>
      <c r="FV93" s="204"/>
      <c r="FW93" s="204"/>
      <c r="FX93" s="204"/>
      <c r="FY93" s="204"/>
      <c r="FZ93" s="204"/>
      <c r="GA93" s="204"/>
      <c r="GB93" s="321"/>
      <c r="GC93" s="386">
        <f t="shared" si="14"/>
        <v>-1.6611</v>
      </c>
      <c r="GD93" s="386">
        <f t="shared" si="15"/>
        <v>0</v>
      </c>
      <c r="GE93" s="386">
        <f t="shared" si="16"/>
        <v>0</v>
      </c>
      <c r="GF93" s="386">
        <f t="shared" si="17"/>
        <v>0</v>
      </c>
      <c r="GG93" s="386">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1"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20"/>
      <c r="GC94" s="180">
        <f t="shared" si="14"/>
        <v>0</v>
      </c>
      <c r="GD94" s="180">
        <f t="shared" si="15"/>
        <v>0</v>
      </c>
      <c r="GE94" s="180">
        <f t="shared" si="16"/>
        <v>0</v>
      </c>
      <c r="GF94" s="180">
        <f t="shared" si="17"/>
        <v>0</v>
      </c>
      <c r="GG94" s="180">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1" t="s">
        <v>1811</v>
      </c>
      <c r="Q95" s="35"/>
      <c r="R95" s="35"/>
      <c r="S95" s="35"/>
      <c r="T95" s="35"/>
      <c r="U95" s="35"/>
      <c r="V95" s="35"/>
      <c r="W95" s="35"/>
      <c r="X95" s="35"/>
      <c r="Y95" s="35"/>
      <c r="Z95" s="35"/>
      <c r="AA95" s="35"/>
      <c r="AB95" s="35"/>
      <c r="AC95" s="35"/>
      <c r="AD95" s="35"/>
      <c r="AE95" s="35"/>
      <c r="AF95" s="203">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4">
        <v>-0.98613861386138613</v>
      </c>
      <c r="DI95" s="35"/>
      <c r="DJ95" s="35"/>
      <c r="DK95" s="35"/>
      <c r="DL95" s="35"/>
      <c r="DM95" s="35"/>
      <c r="DN95" s="35"/>
      <c r="DO95" s="35">
        <v>-0.97425742574257423</v>
      </c>
      <c r="DP95" s="35"/>
      <c r="DQ95" s="35"/>
      <c r="DR95" s="35"/>
      <c r="DS95" s="204"/>
      <c r="DT95" s="204"/>
      <c r="DU95" s="204"/>
      <c r="DV95" s="204"/>
      <c r="DW95" s="35"/>
      <c r="DX95" s="204"/>
      <c r="DY95" s="204">
        <v>-148.18481848184817</v>
      </c>
      <c r="DZ95" s="35"/>
      <c r="EA95" s="35"/>
      <c r="EB95" s="35"/>
      <c r="EC95" s="35"/>
      <c r="ED95" s="35"/>
      <c r="EE95" s="35"/>
      <c r="EF95" s="35"/>
      <c r="EG95" s="35"/>
      <c r="EH95" s="35"/>
      <c r="EI95" s="35"/>
      <c r="EJ95" s="204">
        <v>9.2792079207920786</v>
      </c>
      <c r="EK95" s="35"/>
      <c r="EL95" s="35"/>
      <c r="EM95" s="204"/>
      <c r="EN95" s="35"/>
      <c r="EO95" s="35"/>
      <c r="EP95" s="35"/>
      <c r="EQ95" s="35"/>
      <c r="ER95" s="35"/>
      <c r="ES95" s="35"/>
      <c r="ET95" s="204"/>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9"/>
      <c r="GC95" s="179">
        <f t="shared" si="14"/>
        <v>0</v>
      </c>
      <c r="GD95" s="179">
        <f t="shared" si="15"/>
        <v>-0.5252</v>
      </c>
      <c r="GE95" s="179">
        <f t="shared" si="16"/>
        <v>0</v>
      </c>
      <c r="GF95" s="179">
        <f t="shared" si="17"/>
        <v>0</v>
      </c>
      <c r="GG95" s="179">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1" t="s">
        <v>897</v>
      </c>
      <c r="Q96" s="204"/>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c r="AW96" s="204"/>
      <c r="AX96" s="204"/>
      <c r="AY96" s="204"/>
      <c r="AZ96" s="204"/>
      <c r="BA96" s="204"/>
      <c r="BB96" s="204"/>
      <c r="BC96" s="204"/>
      <c r="BD96" s="204"/>
      <c r="BE96" s="204"/>
      <c r="BF96" s="204"/>
      <c r="BG96" s="204"/>
      <c r="BH96" s="204"/>
      <c r="BI96" s="204"/>
      <c r="BJ96" s="204"/>
      <c r="BK96" s="204"/>
      <c r="BL96" s="204"/>
      <c r="BM96" s="204"/>
      <c r="BN96" s="204"/>
      <c r="BO96" s="204"/>
      <c r="BP96" s="204"/>
      <c r="BQ96" s="204"/>
      <c r="BR96" s="204"/>
      <c r="BS96" s="204"/>
      <c r="BT96" s="204"/>
      <c r="BU96" s="204"/>
      <c r="BV96" s="204"/>
      <c r="BW96" s="204"/>
      <c r="BX96" s="204"/>
      <c r="BY96" s="204"/>
      <c r="BZ96" s="204"/>
      <c r="CA96" s="204"/>
      <c r="CB96" s="204"/>
      <c r="CC96" s="204"/>
      <c r="CD96" s="204"/>
      <c r="CE96" s="204"/>
      <c r="CF96" s="204"/>
      <c r="CG96" s="204"/>
      <c r="CH96" s="204"/>
      <c r="CI96" s="204"/>
      <c r="CJ96" s="204"/>
      <c r="CK96" s="204"/>
      <c r="CL96" s="204"/>
      <c r="CM96" s="204"/>
      <c r="CN96" s="204"/>
      <c r="CO96" s="204"/>
      <c r="CP96" s="204"/>
      <c r="CQ96" s="204"/>
      <c r="CR96" s="204"/>
      <c r="CS96" s="204"/>
      <c r="CT96" s="204"/>
      <c r="CU96" s="204"/>
      <c r="CV96" s="204"/>
      <c r="CW96" s="204"/>
      <c r="CX96" s="204">
        <v>1</v>
      </c>
      <c r="CY96" s="204"/>
      <c r="CZ96" s="204"/>
      <c r="DA96" s="204"/>
      <c r="DB96" s="204"/>
      <c r="DC96" s="204"/>
      <c r="DD96" s="204"/>
      <c r="DE96" s="204"/>
      <c r="DF96" s="204"/>
      <c r="DG96" s="204"/>
      <c r="DH96" s="35">
        <f>SUM(-0.002-0.002,-0.002-0.312)/2*3.6</f>
        <v>-0.57240000000000002</v>
      </c>
      <c r="DI96" s="35"/>
      <c r="DJ96" s="35"/>
      <c r="DK96" s="35"/>
      <c r="DL96" s="35"/>
      <c r="DM96" s="35"/>
      <c r="DN96" s="35"/>
      <c r="DO96" s="35">
        <f>SUM(-1.906-12.161,-2.192-18.7)/2</f>
        <v>-17.479500000000002</v>
      </c>
      <c r="DP96" s="204"/>
      <c r="DQ96" s="204"/>
      <c r="DR96" s="204"/>
      <c r="DS96" s="204"/>
      <c r="DT96" s="204"/>
      <c r="DU96" s="204"/>
      <c r="DV96" s="204"/>
      <c r="DW96" s="204"/>
      <c r="DX96" s="204"/>
      <c r="DY96" s="204"/>
      <c r="DZ96" s="204"/>
      <c r="EA96" s="204"/>
      <c r="EB96" s="204"/>
      <c r="EC96" s="204"/>
      <c r="ED96" s="204"/>
      <c r="EE96" s="204"/>
      <c r="EF96" s="204"/>
      <c r="EG96" s="204"/>
      <c r="EH96" s="204"/>
      <c r="EI96" s="204"/>
      <c r="EJ96" s="204"/>
      <c r="EK96" s="204"/>
      <c r="EL96" s="204"/>
      <c r="EM96" s="204"/>
      <c r="EN96" s="204"/>
      <c r="EO96" s="204"/>
      <c r="EP96" s="204"/>
      <c r="EQ96" s="204"/>
      <c r="ER96" s="204">
        <f>-SUM(1.507,2.39)/2*Activities!S140</f>
        <v>-29.422350000000002</v>
      </c>
      <c r="ES96" s="204"/>
      <c r="ET96" s="204"/>
      <c r="EU96" s="204"/>
      <c r="EV96" s="204"/>
      <c r="EW96" s="204"/>
      <c r="EX96" s="204"/>
      <c r="EY96" s="204"/>
      <c r="EZ96" s="204"/>
      <c r="FA96" s="204"/>
      <c r="FB96" s="204"/>
      <c r="FC96" s="204"/>
      <c r="FD96" s="204"/>
      <c r="FE96" s="204"/>
      <c r="FF96" s="204"/>
      <c r="FG96" s="204"/>
      <c r="FH96" s="204"/>
      <c r="FI96" s="204"/>
      <c r="FJ96" s="204"/>
      <c r="FK96" s="204"/>
      <c r="FL96" s="204"/>
      <c r="FM96" s="204"/>
      <c r="FN96" s="204"/>
      <c r="FO96" s="204"/>
      <c r="FP96" s="204"/>
      <c r="FQ96" s="204"/>
      <c r="FR96" s="204"/>
      <c r="FS96" s="204"/>
      <c r="FT96" s="204"/>
      <c r="FU96" s="204"/>
      <c r="FV96" s="204"/>
      <c r="FW96" s="204"/>
      <c r="FX96" s="204"/>
      <c r="FY96" s="204"/>
      <c r="FZ96" s="204"/>
      <c r="GA96" s="204"/>
      <c r="GB96" s="321"/>
      <c r="GC96" s="180">
        <f t="shared" si="14"/>
        <v>0</v>
      </c>
      <c r="GD96" s="180">
        <f t="shared" si="15"/>
        <v>0</v>
      </c>
      <c r="GE96" s="180">
        <f t="shared" si="16"/>
        <v>0</v>
      </c>
      <c r="GF96" s="180">
        <f t="shared" si="17"/>
        <v>0</v>
      </c>
      <c r="GG96" s="180">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4"/>
      <c r="AG97" s="204"/>
      <c r="AH97" s="204"/>
      <c r="AI97" s="204"/>
      <c r="AJ97" s="204"/>
      <c r="AK97" s="204"/>
      <c r="AL97" s="204"/>
      <c r="AM97" s="204"/>
      <c r="AN97" s="204"/>
      <c r="AO97" s="204"/>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20"/>
      <c r="GC97" s="180">
        <f t="shared" si="14"/>
        <v>0</v>
      </c>
      <c r="GD97" s="180">
        <f t="shared" si="15"/>
        <v>0</v>
      </c>
      <c r="GE97" s="180">
        <f t="shared" si="16"/>
        <v>0</v>
      </c>
      <c r="GF97" s="180">
        <f t="shared" si="17"/>
        <v>0</v>
      </c>
      <c r="GG97" s="180">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4"/>
      <c r="AG98" s="204"/>
      <c r="AH98" s="204"/>
      <c r="AI98" s="204"/>
      <c r="AJ98" s="204"/>
      <c r="AK98" s="204"/>
      <c r="AL98" s="204"/>
      <c r="AM98" s="204"/>
      <c r="AN98" s="204"/>
      <c r="AO98" s="204"/>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20"/>
      <c r="GC98" s="180">
        <f t="shared" si="14"/>
        <v>0</v>
      </c>
      <c r="GD98" s="180">
        <f t="shared" si="15"/>
        <v>0</v>
      </c>
      <c r="GE98" s="180">
        <f t="shared" si="16"/>
        <v>0</v>
      </c>
      <c r="GF98" s="180">
        <f t="shared" si="17"/>
        <v>0</v>
      </c>
      <c r="GG98" s="180">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4"/>
      <c r="AG99" s="204"/>
      <c r="AH99" s="204"/>
      <c r="AI99" s="204"/>
      <c r="AJ99" s="204"/>
      <c r="AK99" s="204"/>
      <c r="AL99" s="204"/>
      <c r="AM99" s="204"/>
      <c r="AN99" s="204"/>
      <c r="AO99" s="204"/>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20"/>
      <c r="GC99" s="180">
        <f t="shared" si="14"/>
        <v>0</v>
      </c>
      <c r="GD99" s="180">
        <f t="shared" si="15"/>
        <v>0</v>
      </c>
      <c r="GE99" s="180">
        <f t="shared" si="16"/>
        <v>0</v>
      </c>
      <c r="GF99" s="180">
        <f t="shared" si="17"/>
        <v>0</v>
      </c>
      <c r="GG99" s="180">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3">
        <f>-45.2+20.3</f>
        <v>-24.900000000000002</v>
      </c>
      <c r="DI100" s="36"/>
      <c r="DJ100" s="36"/>
      <c r="DK100" s="36"/>
      <c r="DL100" s="36"/>
      <c r="DM100" s="36"/>
      <c r="DN100" s="36"/>
      <c r="DO100" s="383">
        <f>(-69.5+10.3)*0.67</f>
        <v>-39.664000000000001</v>
      </c>
      <c r="DP100" s="383">
        <f>(-69.5+10.3)*0.25</f>
        <v>-14.8</v>
      </c>
      <c r="DQ100" s="383">
        <f>(-69.5+10.3)*0.08</f>
        <v>-4.7360000000000007</v>
      </c>
      <c r="DR100" s="36"/>
      <c r="DS100" s="36"/>
      <c r="DT100" s="383"/>
      <c r="DU100" s="36"/>
      <c r="DV100" s="36"/>
      <c r="DW100" s="36"/>
      <c r="DX100" s="383">
        <f>-101-282.2+368.9</f>
        <v>-14.300000000000011</v>
      </c>
      <c r="DY100" s="36"/>
      <c r="DZ100" s="36"/>
      <c r="EA100" s="36"/>
      <c r="EB100" s="36"/>
      <c r="EC100" s="36"/>
      <c r="ED100" s="36"/>
      <c r="EE100" s="36"/>
      <c r="EF100" s="36"/>
      <c r="EG100" s="36"/>
      <c r="EH100" s="36"/>
      <c r="EI100" s="36"/>
      <c r="EJ100" s="383">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20"/>
      <c r="GC100" s="180">
        <f t="shared" si="14"/>
        <v>0</v>
      </c>
      <c r="GD100" s="180">
        <f t="shared" si="15"/>
        <v>0.249</v>
      </c>
      <c r="GE100" s="180">
        <f t="shared" si="16"/>
        <v>0</v>
      </c>
      <c r="GF100" s="180">
        <f t="shared" si="17"/>
        <v>0</v>
      </c>
      <c r="GG100" s="180">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3">
        <f>-101-282.2+368.9</f>
        <v>-14.300000000000011</v>
      </c>
      <c r="EB101" s="35"/>
      <c r="EC101" s="35"/>
      <c r="ED101" s="35"/>
      <c r="EE101" s="35"/>
      <c r="EF101" s="35"/>
      <c r="EG101" s="35"/>
      <c r="EH101" s="35"/>
      <c r="EI101" s="35"/>
      <c r="EJ101" s="35"/>
      <c r="EK101" s="35"/>
      <c r="EL101" s="35"/>
      <c r="EM101" s="383">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9"/>
      <c r="GC101" s="179">
        <f t="shared" si="14"/>
        <v>0</v>
      </c>
      <c r="GD101" s="179">
        <f t="shared" si="15"/>
        <v>0</v>
      </c>
      <c r="GE101" s="179">
        <f t="shared" si="16"/>
        <v>0</v>
      </c>
      <c r="GF101" s="179">
        <f t="shared" si="17"/>
        <v>0</v>
      </c>
      <c r="GG101" s="180">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3">
        <f>-101-282.2+368.9</f>
        <v>-14.300000000000011</v>
      </c>
      <c r="EF102" s="36"/>
      <c r="EG102" s="36"/>
      <c r="EH102" s="36"/>
      <c r="EI102" s="36"/>
      <c r="EJ102" s="36"/>
      <c r="EK102" s="36"/>
      <c r="EL102" s="36"/>
      <c r="EM102" s="383">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20"/>
      <c r="GC102" s="180">
        <f t="shared" si="14"/>
        <v>0</v>
      </c>
      <c r="GD102" s="180">
        <f t="shared" si="15"/>
        <v>0</v>
      </c>
      <c r="GE102" s="180">
        <f t="shared" si="16"/>
        <v>0</v>
      </c>
      <c r="GF102" s="180">
        <f t="shared" si="17"/>
        <v>0</v>
      </c>
      <c r="GG102" s="180">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9"/>
      <c r="GC103" s="179">
        <f t="shared" ref="GC103:GC119" si="24">ROUND(IF($C103="Primary",0,-$G103*(SUMPRODUCT($Q$4:$GA$4,$Q103:$GA103)+$J103)-$H103)*IF($N103=GC$4,1,0),4)</f>
        <v>0</v>
      </c>
      <c r="GD103" s="179">
        <f t="shared" ref="GD103:GD119" si="25">ROUND(IF($C103="Primary",0,$M103*(1-$O103)*($G103*(SUMPRODUCT($Q$4:$GA$4,$Q103:$GA103)+$J103)+$H103-SUMPRODUCT($Q$5:$GA$5,$Q103:$GA103)-$I103+$K103))*IF($N103=GD$4,1,0),4)</f>
        <v>0.30530000000000002</v>
      </c>
      <c r="GE103" s="179">
        <f t="shared" ref="GE103:GE119" si="26">ROUND(IF($C103="Primary",0,(1-$M103)*(1-$O103)*($G103*(SUMPRODUCT($Q$4:$GA$4,$Q103:$GA103)+$J103)+$H103-SUMPRODUCT($Q$5:$GA$5,$Q103:$GA103)-$I103+$L103))*IF($N103=GD$4,1,0),4)</f>
        <v>0</v>
      </c>
      <c r="GF103" s="179">
        <f t="shared" ref="GF103:GF119" si="27">ROUND(IF($C103="Primary",0,$O103*($G103*(SUMPRODUCT($Q$4:$GA$4,$Q103:$GA103)+$J103)-SUMPRODUCT($Q$5:$GA$5,$Q103:$GA103)-$I103))*IF($N103=GD$4,1,0),4)</f>
        <v>0</v>
      </c>
      <c r="GG103" s="179">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20"/>
      <c r="GC104" s="180">
        <f t="shared" si="24"/>
        <v>0</v>
      </c>
      <c r="GD104" s="180">
        <f t="shared" si="25"/>
        <v>0.26569999999999999</v>
      </c>
      <c r="GE104" s="180">
        <f t="shared" si="26"/>
        <v>0</v>
      </c>
      <c r="GF104" s="180">
        <f t="shared" si="27"/>
        <v>0</v>
      </c>
      <c r="GG104" s="180">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9"/>
      <c r="GC105" s="179">
        <f t="shared" si="24"/>
        <v>0</v>
      </c>
      <c r="GD105" s="179">
        <f t="shared" si="25"/>
        <v>7.5499999999999998E-2</v>
      </c>
      <c r="GE105" s="179">
        <f t="shared" si="26"/>
        <v>0</v>
      </c>
      <c r="GF105" s="179">
        <f t="shared" si="27"/>
        <v>0</v>
      </c>
      <c r="GG105" s="179">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20"/>
      <c r="GC106" s="180">
        <f t="shared" si="24"/>
        <v>0</v>
      </c>
      <c r="GD106" s="180">
        <f t="shared" si="25"/>
        <v>0.18379999999999999</v>
      </c>
      <c r="GE106" s="180">
        <f t="shared" si="26"/>
        <v>0</v>
      </c>
      <c r="GF106" s="180">
        <f t="shared" si="27"/>
        <v>0</v>
      </c>
      <c r="GG106" s="180">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9"/>
      <c r="GC107" s="179">
        <f t="shared" si="24"/>
        <v>0</v>
      </c>
      <c r="GD107" s="179">
        <f t="shared" si="25"/>
        <v>4.5100000000000001E-2</v>
      </c>
      <c r="GE107" s="179">
        <f t="shared" si="26"/>
        <v>0</v>
      </c>
      <c r="GF107" s="179">
        <f t="shared" si="27"/>
        <v>0</v>
      </c>
      <c r="GG107" s="179">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20"/>
      <c r="GC108" s="180">
        <f t="shared" si="24"/>
        <v>0</v>
      </c>
      <c r="GD108" s="180">
        <f t="shared" si="25"/>
        <v>0</v>
      </c>
      <c r="GE108" s="180">
        <f t="shared" si="26"/>
        <v>0</v>
      </c>
      <c r="GF108" s="180">
        <f t="shared" si="27"/>
        <v>0</v>
      </c>
      <c r="GG108" s="180">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9"/>
      <c r="GC109" s="179">
        <f t="shared" si="24"/>
        <v>0</v>
      </c>
      <c r="GD109" s="179">
        <f t="shared" si="25"/>
        <v>0</v>
      </c>
      <c r="GE109" s="179">
        <f t="shared" si="26"/>
        <v>0</v>
      </c>
      <c r="GF109" s="179">
        <f t="shared" si="27"/>
        <v>0</v>
      </c>
      <c r="GG109" s="179">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20"/>
      <c r="GC110" s="180">
        <f t="shared" si="24"/>
        <v>0</v>
      </c>
      <c r="GD110" s="180">
        <f t="shared" si="25"/>
        <v>0</v>
      </c>
      <c r="GE110" s="180">
        <f t="shared" si="26"/>
        <v>0</v>
      </c>
      <c r="GF110" s="180">
        <f t="shared" si="27"/>
        <v>0</v>
      </c>
      <c r="GG110" s="180">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9"/>
      <c r="GC111" s="179">
        <f t="shared" si="24"/>
        <v>0</v>
      </c>
      <c r="GD111" s="179">
        <f t="shared" si="25"/>
        <v>0</v>
      </c>
      <c r="GE111" s="179">
        <f t="shared" si="26"/>
        <v>0</v>
      </c>
      <c r="GF111" s="179">
        <f t="shared" si="27"/>
        <v>0</v>
      </c>
      <c r="GG111" s="179">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20"/>
      <c r="GC112" s="180">
        <f t="shared" si="24"/>
        <v>0</v>
      </c>
      <c r="GD112" s="180">
        <f t="shared" si="25"/>
        <v>0</v>
      </c>
      <c r="GE112" s="180">
        <f t="shared" si="26"/>
        <v>0</v>
      </c>
      <c r="GF112" s="180">
        <f t="shared" si="27"/>
        <v>0</v>
      </c>
      <c r="GG112" s="180">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9"/>
      <c r="GC113" s="179">
        <f t="shared" si="24"/>
        <v>0</v>
      </c>
      <c r="GD113" s="179">
        <f t="shared" si="25"/>
        <v>0</v>
      </c>
      <c r="GE113" s="179">
        <f t="shared" si="26"/>
        <v>0</v>
      </c>
      <c r="GF113" s="179">
        <f t="shared" si="27"/>
        <v>0</v>
      </c>
      <c r="GG113" s="179">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20"/>
      <c r="GC114" s="180">
        <f t="shared" si="24"/>
        <v>0</v>
      </c>
      <c r="GD114" s="180">
        <f t="shared" si="25"/>
        <v>0</v>
      </c>
      <c r="GE114" s="180">
        <f t="shared" si="26"/>
        <v>0</v>
      </c>
      <c r="GF114" s="180">
        <f t="shared" si="27"/>
        <v>0</v>
      </c>
      <c r="GG114" s="180">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9"/>
      <c r="GC115" s="179">
        <f t="shared" si="24"/>
        <v>0</v>
      </c>
      <c r="GD115" s="179">
        <f t="shared" si="25"/>
        <v>0</v>
      </c>
      <c r="GE115" s="179">
        <f t="shared" si="26"/>
        <v>0</v>
      </c>
      <c r="GF115" s="179">
        <f t="shared" si="27"/>
        <v>0</v>
      </c>
      <c r="GG115" s="179">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20"/>
      <c r="GC116" s="180">
        <f t="shared" si="24"/>
        <v>0</v>
      </c>
      <c r="GD116" s="180">
        <f t="shared" si="25"/>
        <v>0</v>
      </c>
      <c r="GE116" s="180">
        <f t="shared" si="26"/>
        <v>0</v>
      </c>
      <c r="GF116" s="180">
        <f t="shared" si="27"/>
        <v>0</v>
      </c>
      <c r="GG116" s="180">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9"/>
      <c r="GC117" s="179">
        <f t="shared" si="24"/>
        <v>0</v>
      </c>
      <c r="GD117" s="179">
        <f t="shared" si="25"/>
        <v>0</v>
      </c>
      <c r="GE117" s="179">
        <f t="shared" si="26"/>
        <v>7.8600000000000003E-2</v>
      </c>
      <c r="GF117" s="179">
        <f t="shared" si="27"/>
        <v>0</v>
      </c>
      <c r="GG117" s="179">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20"/>
      <c r="GC118" s="180">
        <f t="shared" si="24"/>
        <v>0</v>
      </c>
      <c r="GD118" s="180">
        <f t="shared" si="25"/>
        <v>0</v>
      </c>
      <c r="GE118" s="180">
        <f t="shared" si="26"/>
        <v>0</v>
      </c>
      <c r="GF118" s="180">
        <f t="shared" si="27"/>
        <v>0</v>
      </c>
      <c r="GG118" s="180">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9"/>
      <c r="GC119" s="179">
        <f t="shared" si="24"/>
        <v>0</v>
      </c>
      <c r="GD119" s="179">
        <f t="shared" si="25"/>
        <v>0</v>
      </c>
      <c r="GE119" s="179">
        <f t="shared" si="26"/>
        <v>0</v>
      </c>
      <c r="GF119" s="179">
        <f t="shared" si="27"/>
        <v>0</v>
      </c>
      <c r="GG119" s="179">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9"/>
      <c r="GC120" s="179"/>
      <c r="GD120" s="179"/>
      <c r="GE120" s="179"/>
      <c r="GF120" s="179"/>
      <c r="GG120" s="179">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20"/>
      <c r="GC121" s="180">
        <f t="shared" ref="GC121:GC143" si="28">ROUND(IF($C121="Primary",0,-$G121*(SUMPRODUCT($Q$4:$GA$4,$Q121:$GA121)+$J121)-$H121)*IF($N121=GC$4,1,0),4)</f>
        <v>0</v>
      </c>
      <c r="GD121" s="180">
        <f t="shared" ref="GD121:GD143" si="29">ROUND(IF($C121="Primary",0,$M121*(1-$O121)*($G121*(SUMPRODUCT($Q$4:$GA$4,$Q121:$GA121)+$J121)+$H121-SUMPRODUCT($Q$5:$GA$5,$Q121:$GA121)-$I121+$K121))*IF($N121=GD$4,1,0),4)</f>
        <v>0</v>
      </c>
      <c r="GE121" s="180">
        <f t="shared" ref="GE121:GE143" si="30">ROUND(IF($C121="Primary",0,(1-$M121)*(1-$O121)*($G121*(SUMPRODUCT($Q$4:$GA$4,$Q121:$GA121)+$J121)+$H121-SUMPRODUCT($Q$5:$GA$5,$Q121:$GA121)-$I121+$L121))*IF($N121=GD$4,1,0),4)</f>
        <v>4.7899999999999998E-2</v>
      </c>
      <c r="GF121" s="180">
        <f t="shared" ref="GF121:GF143" si="31">ROUND(IF($C121="Primary",0,$O121*($G121*(SUMPRODUCT($Q$4:$GA$4,$Q121:$GA121)+$J121)-SUMPRODUCT($Q$5:$GA$5,$Q121:$GA121)-$I121))*IF($N121=GD$4,1,0),4)</f>
        <v>0</v>
      </c>
      <c r="GG121" s="180">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9"/>
      <c r="GC122" s="179">
        <f t="shared" si="28"/>
        <v>0</v>
      </c>
      <c r="GD122" s="179">
        <f t="shared" si="29"/>
        <v>0</v>
      </c>
      <c r="GE122" s="179">
        <f t="shared" si="30"/>
        <v>2.7699999999999999E-2</v>
      </c>
      <c r="GF122" s="179">
        <f t="shared" si="31"/>
        <v>0</v>
      </c>
      <c r="GG122" s="179">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20"/>
      <c r="GC123" s="180">
        <f t="shared" si="28"/>
        <v>0</v>
      </c>
      <c r="GD123" s="180">
        <f t="shared" si="29"/>
        <v>0</v>
      </c>
      <c r="GE123" s="180">
        <f t="shared" si="30"/>
        <v>0</v>
      </c>
      <c r="GF123" s="180">
        <f t="shared" si="31"/>
        <v>0</v>
      </c>
      <c r="GG123" s="180">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8">
        <f>0.26/7.5</f>
        <v>3.4666666666666665E-2</v>
      </c>
      <c r="EY124" s="204">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20"/>
      <c r="GC124" s="180">
        <f t="shared" si="28"/>
        <v>0</v>
      </c>
      <c r="GD124" s="180">
        <f t="shared" si="29"/>
        <v>0</v>
      </c>
      <c r="GE124" s="180">
        <f t="shared" si="30"/>
        <v>-0.20200000000000001</v>
      </c>
      <c r="GF124" s="180">
        <f t="shared" si="31"/>
        <v>0</v>
      </c>
      <c r="GG124" s="180">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9">
        <f>0.9/7.5</f>
        <v>0.12000000000000001</v>
      </c>
      <c r="EY125" s="204">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20"/>
      <c r="GC125" s="180">
        <f t="shared" si="28"/>
        <v>0</v>
      </c>
      <c r="GD125" s="180">
        <f t="shared" si="29"/>
        <v>0</v>
      </c>
      <c r="GE125" s="180">
        <f t="shared" si="30"/>
        <v>-0.30049999999999999</v>
      </c>
      <c r="GF125" s="180">
        <f t="shared" si="31"/>
        <v>0</v>
      </c>
      <c r="GG125" s="180">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20"/>
      <c r="GC126" s="180">
        <f t="shared" si="28"/>
        <v>0</v>
      </c>
      <c r="GD126" s="180">
        <f t="shared" si="29"/>
        <v>0</v>
      </c>
      <c r="GE126" s="180">
        <f t="shared" si="30"/>
        <v>-0.36209999999999998</v>
      </c>
      <c r="GF126" s="180">
        <f t="shared" si="31"/>
        <v>0</v>
      </c>
      <c r="GG126" s="180">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20"/>
      <c r="GC127" s="180">
        <f t="shared" si="28"/>
        <v>0</v>
      </c>
      <c r="GD127" s="180">
        <f t="shared" si="29"/>
        <v>0.33</v>
      </c>
      <c r="GE127" s="180">
        <f t="shared" si="30"/>
        <v>0</v>
      </c>
      <c r="GF127" s="180">
        <f t="shared" si="31"/>
        <v>0</v>
      </c>
      <c r="GG127" s="180">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9"/>
      <c r="GC128" s="180">
        <f t="shared" si="28"/>
        <v>0.4884</v>
      </c>
      <c r="GD128" s="180">
        <f t="shared" si="29"/>
        <v>-0.15620000000000001</v>
      </c>
      <c r="GE128" s="180">
        <f t="shared" si="30"/>
        <v>0</v>
      </c>
      <c r="GF128" s="180">
        <f t="shared" si="31"/>
        <v>0</v>
      </c>
      <c r="GG128" s="180">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9"/>
      <c r="GC129" s="180">
        <f t="shared" si="28"/>
        <v>0</v>
      </c>
      <c r="GD129" s="180">
        <f t="shared" si="29"/>
        <v>0</v>
      </c>
      <c r="GE129" s="180">
        <f t="shared" si="30"/>
        <v>0</v>
      </c>
      <c r="GF129" s="180">
        <f t="shared" si="31"/>
        <v>0</v>
      </c>
      <c r="GG129" s="180">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9"/>
      <c r="GC130" s="180">
        <f t="shared" si="28"/>
        <v>0</v>
      </c>
      <c r="GD130" s="180">
        <f t="shared" si="29"/>
        <v>0</v>
      </c>
      <c r="GE130" s="180">
        <f t="shared" si="30"/>
        <v>0</v>
      </c>
      <c r="GF130" s="180">
        <f t="shared" si="31"/>
        <v>0</v>
      </c>
      <c r="GG130" s="180">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9"/>
      <c r="GC131" s="180">
        <f t="shared" si="28"/>
        <v>0</v>
      </c>
      <c r="GD131" s="180">
        <f t="shared" si="29"/>
        <v>0</v>
      </c>
      <c r="GE131" s="180">
        <f t="shared" si="30"/>
        <v>0</v>
      </c>
      <c r="GF131" s="180">
        <f t="shared" si="31"/>
        <v>0</v>
      </c>
      <c r="GG131" s="180">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9"/>
      <c r="GC132" s="180">
        <f t="shared" si="28"/>
        <v>0</v>
      </c>
      <c r="GD132" s="180">
        <f t="shared" si="29"/>
        <v>0</v>
      </c>
      <c r="GE132" s="180">
        <f t="shared" si="30"/>
        <v>0</v>
      </c>
      <c r="GF132" s="180">
        <f t="shared" si="31"/>
        <v>0</v>
      </c>
      <c r="GG132" s="180">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20"/>
      <c r="GC133" s="180">
        <f t="shared" si="28"/>
        <v>0</v>
      </c>
      <c r="GD133" s="180">
        <f t="shared" si="29"/>
        <v>0</v>
      </c>
      <c r="GE133" s="180">
        <f t="shared" si="30"/>
        <v>8.5000000000000006E-3</v>
      </c>
      <c r="GF133" s="180">
        <f t="shared" si="31"/>
        <v>0</v>
      </c>
      <c r="GG133" s="180">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20"/>
      <c r="GC134" s="180">
        <f t="shared" si="28"/>
        <v>1.32E-2</v>
      </c>
      <c r="GD134" s="180">
        <f t="shared" si="29"/>
        <v>0</v>
      </c>
      <c r="GE134" s="180">
        <f t="shared" si="30"/>
        <v>-4.7000000000000002E-3</v>
      </c>
      <c r="GF134" s="180">
        <f t="shared" si="31"/>
        <v>0</v>
      </c>
      <c r="GG134" s="180">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20"/>
      <c r="GC135" s="180">
        <f t="shared" si="28"/>
        <v>0</v>
      </c>
      <c r="GD135" s="180">
        <f t="shared" si="29"/>
        <v>0</v>
      </c>
      <c r="GE135" s="180">
        <f t="shared" si="30"/>
        <v>2.4780000000000002</v>
      </c>
      <c r="GF135" s="180">
        <f t="shared" si="31"/>
        <v>0</v>
      </c>
      <c r="GG135" s="180">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20"/>
      <c r="GC136" s="180">
        <f t="shared" si="28"/>
        <v>0</v>
      </c>
      <c r="GD136" s="180">
        <f t="shared" si="29"/>
        <v>0</v>
      </c>
      <c r="GE136" s="180">
        <f t="shared" si="30"/>
        <v>0</v>
      </c>
      <c r="GF136" s="180">
        <f t="shared" si="31"/>
        <v>0</v>
      </c>
      <c r="GG136" s="180">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20"/>
      <c r="GC137" s="180">
        <f t="shared" si="28"/>
        <v>0</v>
      </c>
      <c r="GD137" s="180">
        <f t="shared" si="29"/>
        <v>0</v>
      </c>
      <c r="GE137" s="180">
        <f t="shared" si="30"/>
        <v>0</v>
      </c>
      <c r="GF137" s="180">
        <f t="shared" si="31"/>
        <v>0</v>
      </c>
      <c r="GG137" s="180">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20"/>
      <c r="GC138" s="180">
        <f t="shared" si="28"/>
        <v>0</v>
      </c>
      <c r="GD138" s="180">
        <f t="shared" si="29"/>
        <v>0</v>
      </c>
      <c r="GE138" s="180">
        <f t="shared" si="30"/>
        <v>0</v>
      </c>
      <c r="GF138" s="180">
        <f t="shared" si="31"/>
        <v>0</v>
      </c>
      <c r="GG138" s="180">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20"/>
      <c r="GC139" s="180">
        <f t="shared" si="28"/>
        <v>0</v>
      </c>
      <c r="GD139" s="180">
        <f t="shared" si="29"/>
        <v>0</v>
      </c>
      <c r="GE139" s="180">
        <f t="shared" si="30"/>
        <v>0</v>
      </c>
      <c r="GF139" s="180">
        <f t="shared" si="31"/>
        <v>0</v>
      </c>
      <c r="GG139" s="180">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20"/>
      <c r="GC140" s="180">
        <f t="shared" si="28"/>
        <v>0</v>
      </c>
      <c r="GD140" s="180">
        <f t="shared" si="29"/>
        <v>0</v>
      </c>
      <c r="GE140" s="180">
        <f t="shared" si="30"/>
        <v>0</v>
      </c>
      <c r="GF140" s="180">
        <f t="shared" si="31"/>
        <v>0</v>
      </c>
      <c r="GG140" s="180">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20"/>
      <c r="GC141" s="180">
        <f t="shared" si="28"/>
        <v>0</v>
      </c>
      <c r="GD141" s="180">
        <f t="shared" si="29"/>
        <v>0</v>
      </c>
      <c r="GE141" s="180">
        <f t="shared" si="30"/>
        <v>-1.72E-2</v>
      </c>
      <c r="GF141" s="180">
        <f t="shared" si="31"/>
        <v>0</v>
      </c>
      <c r="GG141" s="180">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20"/>
      <c r="GC142" s="180">
        <f t="shared" si="28"/>
        <v>0</v>
      </c>
      <c r="GD142" s="180">
        <f t="shared" si="29"/>
        <v>0</v>
      </c>
      <c r="GE142" s="180">
        <f t="shared" si="30"/>
        <v>-1.6999999999999999E-3</v>
      </c>
      <c r="GF142" s="180">
        <f t="shared" si="31"/>
        <v>0</v>
      </c>
      <c r="GG142" s="180">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20"/>
      <c r="GC143" s="180">
        <f t="shared" si="28"/>
        <v>0</v>
      </c>
      <c r="GD143" s="180">
        <f t="shared" si="29"/>
        <v>0</v>
      </c>
      <c r="GE143" s="180">
        <f t="shared" si="30"/>
        <v>1.1545000000000001</v>
      </c>
      <c r="GF143" s="180">
        <f t="shared" si="31"/>
        <v>0</v>
      </c>
      <c r="GG143" s="180">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20"/>
      <c r="GC144" s="180"/>
      <c r="GD144" s="180"/>
      <c r="GE144" s="180"/>
      <c r="GF144" s="180"/>
      <c r="GG144" s="180">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20"/>
      <c r="GC145" s="180">
        <f t="shared" ref="GC145:GC191" si="32">ROUND(IF($C145="Primary",0,-$G145*(SUMPRODUCT($Q$4:$GA$4,$Q145:$GA145)+$J145)-$H145)*IF($N145=GC$4,1,0),4)</f>
        <v>0</v>
      </c>
      <c r="GD145" s="180">
        <f t="shared" ref="GD145:GD191" si="33">ROUND(IF($C145="Primary",0,$M145*(1-$O145)*($G145*(SUMPRODUCT($Q$4:$GA$4,$Q145:$GA145)+$J145)+$H145-SUMPRODUCT($Q$5:$GA$5,$Q145:$GA145)-$I145+$K145))*IF($N145=GD$4,1,0),4)</f>
        <v>0</v>
      </c>
      <c r="GE145" s="180">
        <f t="shared" ref="GE145:GE191" si="34">ROUND(IF($C145="Primary",0,(1-$M145)*(1-$O145)*($G145*(SUMPRODUCT($Q$4:$GA$4,$Q145:$GA145)+$J145)+$H145-SUMPRODUCT($Q$5:$GA$5,$Q145:$GA145)-$I145+$L145))*IF($N145=GD$4,1,0),4)</f>
        <v>6.5000000000000002E-2</v>
      </c>
      <c r="GF145" s="180">
        <f t="shared" ref="GF145:GF191" si="35">ROUND(IF($C145="Primary",0,$O145*($G145*(SUMPRODUCT($Q$4:$GA$4,$Q145:$GA145)+$J145)-SUMPRODUCT($Q$5:$GA$5,$Q145:$GA145)-$I145))*IF($N145=GD$4,1,0),4)</f>
        <v>0</v>
      </c>
      <c r="GG145" s="180">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9"/>
      <c r="GC146" s="179">
        <f t="shared" si="32"/>
        <v>0</v>
      </c>
      <c r="GD146" s="179">
        <f t="shared" si="33"/>
        <v>0</v>
      </c>
      <c r="GE146" s="179">
        <f t="shared" si="34"/>
        <v>0</v>
      </c>
      <c r="GF146" s="179">
        <f t="shared" si="35"/>
        <v>0</v>
      </c>
      <c r="GG146" s="179">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20"/>
      <c r="GC147" s="180">
        <f t="shared" si="32"/>
        <v>0</v>
      </c>
      <c r="GD147" s="180">
        <f t="shared" si="33"/>
        <v>0</v>
      </c>
      <c r="GE147" s="180">
        <f t="shared" si="34"/>
        <v>0.17269999999999999</v>
      </c>
      <c r="GF147" s="180">
        <f t="shared" si="35"/>
        <v>0</v>
      </c>
      <c r="GG147" s="180">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9"/>
      <c r="GC148" s="179">
        <f t="shared" si="32"/>
        <v>0</v>
      </c>
      <c r="GD148" s="179">
        <f t="shared" si="33"/>
        <v>0</v>
      </c>
      <c r="GE148" s="179">
        <f t="shared" si="34"/>
        <v>0.1108</v>
      </c>
      <c r="GF148" s="179">
        <f t="shared" si="35"/>
        <v>0</v>
      </c>
      <c r="GG148" s="179">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20"/>
      <c r="GC149" s="180">
        <f t="shared" si="32"/>
        <v>0</v>
      </c>
      <c r="GD149" s="180">
        <f t="shared" si="33"/>
        <v>0</v>
      </c>
      <c r="GE149" s="180">
        <f t="shared" si="34"/>
        <v>0</v>
      </c>
      <c r="GF149" s="180">
        <f t="shared" si="35"/>
        <v>0</v>
      </c>
      <c r="GG149" s="180">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9"/>
      <c r="GC150" s="179">
        <f t="shared" si="32"/>
        <v>0</v>
      </c>
      <c r="GD150" s="179">
        <f t="shared" si="33"/>
        <v>0</v>
      </c>
      <c r="GE150" s="179">
        <f t="shared" si="34"/>
        <v>0.1108</v>
      </c>
      <c r="GF150" s="179">
        <f t="shared" si="35"/>
        <v>0</v>
      </c>
      <c r="GG150" s="179">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20"/>
      <c r="GC151" s="180">
        <f t="shared" si="32"/>
        <v>0</v>
      </c>
      <c r="GD151" s="180">
        <f t="shared" si="33"/>
        <v>0</v>
      </c>
      <c r="GE151" s="180">
        <f t="shared" si="34"/>
        <v>0.11509999999999999</v>
      </c>
      <c r="GF151" s="180">
        <f t="shared" si="35"/>
        <v>0</v>
      </c>
      <c r="GG151" s="180">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9"/>
      <c r="GC152" s="179">
        <f t="shared" si="32"/>
        <v>0</v>
      </c>
      <c r="GD152" s="179">
        <f t="shared" si="33"/>
        <v>0</v>
      </c>
      <c r="GE152" s="179">
        <f t="shared" si="34"/>
        <v>0.1075</v>
      </c>
      <c r="GF152" s="179">
        <f t="shared" si="35"/>
        <v>0</v>
      </c>
      <c r="GG152" s="179">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20"/>
      <c r="GC153" s="180">
        <f t="shared" si="32"/>
        <v>0</v>
      </c>
      <c r="GD153" s="180">
        <f t="shared" si="33"/>
        <v>0</v>
      </c>
      <c r="GE153" s="180">
        <f t="shared" si="34"/>
        <v>8.0600000000000005E-2</v>
      </c>
      <c r="GF153" s="180">
        <f t="shared" si="35"/>
        <v>0</v>
      </c>
      <c r="GG153" s="180">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9"/>
      <c r="GC154" s="179">
        <f t="shared" si="32"/>
        <v>0</v>
      </c>
      <c r="GD154" s="179">
        <f t="shared" si="33"/>
        <v>0</v>
      </c>
      <c r="GE154" s="179">
        <f t="shared" si="34"/>
        <v>0</v>
      </c>
      <c r="GF154" s="179">
        <f t="shared" si="35"/>
        <v>0</v>
      </c>
      <c r="GG154" s="179">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20"/>
      <c r="GC155" s="180">
        <f t="shared" si="32"/>
        <v>0</v>
      </c>
      <c r="GD155" s="180">
        <f t="shared" si="33"/>
        <v>0</v>
      </c>
      <c r="GE155" s="180">
        <f t="shared" si="34"/>
        <v>0</v>
      </c>
      <c r="GF155" s="180">
        <f t="shared" si="35"/>
        <v>0</v>
      </c>
      <c r="GG155" s="180">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9"/>
      <c r="GC156" s="179">
        <f t="shared" si="32"/>
        <v>0</v>
      </c>
      <c r="GD156" s="179">
        <f t="shared" si="33"/>
        <v>0</v>
      </c>
      <c r="GE156" s="179">
        <f t="shared" si="34"/>
        <v>0</v>
      </c>
      <c r="GF156" s="179">
        <f t="shared" si="35"/>
        <v>0</v>
      </c>
      <c r="GG156" s="179">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20"/>
      <c r="GC157" s="180">
        <f t="shared" si="32"/>
        <v>0</v>
      </c>
      <c r="GD157" s="180">
        <f t="shared" si="33"/>
        <v>0</v>
      </c>
      <c r="GE157" s="180">
        <f t="shared" si="34"/>
        <v>0</v>
      </c>
      <c r="GF157" s="180">
        <f t="shared" si="35"/>
        <v>0</v>
      </c>
      <c r="GG157" s="180">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9"/>
      <c r="GC158" s="179">
        <f t="shared" si="32"/>
        <v>0</v>
      </c>
      <c r="GD158" s="179">
        <f t="shared" si="33"/>
        <v>0</v>
      </c>
      <c r="GE158" s="179">
        <f t="shared" si="34"/>
        <v>0.27160000000000001</v>
      </c>
      <c r="GF158" s="179">
        <f t="shared" si="35"/>
        <v>0</v>
      </c>
      <c r="GG158" s="179">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20"/>
      <c r="GC159" s="180">
        <f t="shared" si="32"/>
        <v>0</v>
      </c>
      <c r="GD159" s="180">
        <f t="shared" si="33"/>
        <v>0</v>
      </c>
      <c r="GE159" s="180">
        <f t="shared" si="34"/>
        <v>0.16719999999999999</v>
      </c>
      <c r="GF159" s="180">
        <f t="shared" si="35"/>
        <v>0</v>
      </c>
      <c r="GG159" s="180">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20"/>
      <c r="GC160" s="180">
        <f t="shared" si="32"/>
        <v>0</v>
      </c>
      <c r="GD160" s="180">
        <f t="shared" si="33"/>
        <v>0</v>
      </c>
      <c r="GE160" s="180">
        <f t="shared" si="34"/>
        <v>0</v>
      </c>
      <c r="GF160" s="180">
        <f t="shared" si="35"/>
        <v>0</v>
      </c>
      <c r="GG160" s="180">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20"/>
      <c r="GC161" s="180">
        <f t="shared" si="32"/>
        <v>0</v>
      </c>
      <c r="GD161" s="180">
        <f t="shared" si="33"/>
        <v>0</v>
      </c>
      <c r="GE161" s="180">
        <f t="shared" si="34"/>
        <v>0.16719999999999999</v>
      </c>
      <c r="GF161" s="180">
        <f t="shared" si="35"/>
        <v>0</v>
      </c>
      <c r="GG161" s="180">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9"/>
      <c r="GC162" s="179">
        <f t="shared" si="32"/>
        <v>0</v>
      </c>
      <c r="GD162" s="179">
        <f t="shared" si="33"/>
        <v>0</v>
      </c>
      <c r="GE162" s="179">
        <f t="shared" si="34"/>
        <v>9.0499999999999997E-2</v>
      </c>
      <c r="GF162" s="179">
        <f t="shared" si="35"/>
        <v>0</v>
      </c>
      <c r="GG162" s="179">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20"/>
      <c r="GC163" s="180">
        <f t="shared" si="32"/>
        <v>0</v>
      </c>
      <c r="GD163" s="180">
        <f t="shared" si="33"/>
        <v>0</v>
      </c>
      <c r="GE163" s="180">
        <f t="shared" si="34"/>
        <v>0</v>
      </c>
      <c r="GF163" s="180">
        <f t="shared" si="35"/>
        <v>0</v>
      </c>
      <c r="GG163" s="180">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9"/>
      <c r="GC164" s="179">
        <f t="shared" si="32"/>
        <v>0</v>
      </c>
      <c r="GD164" s="179">
        <f t="shared" si="33"/>
        <v>0</v>
      </c>
      <c r="GE164" s="179">
        <f t="shared" si="34"/>
        <v>0</v>
      </c>
      <c r="GF164" s="179">
        <f t="shared" si="35"/>
        <v>0</v>
      </c>
      <c r="GG164" s="179">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20"/>
      <c r="GC165" s="180">
        <f t="shared" si="32"/>
        <v>0</v>
      </c>
      <c r="GD165" s="180">
        <f t="shared" si="33"/>
        <v>0</v>
      </c>
      <c r="GE165" s="180">
        <f t="shared" si="34"/>
        <v>0</v>
      </c>
      <c r="GF165" s="180">
        <f t="shared" si="35"/>
        <v>0</v>
      </c>
      <c r="GG165" s="180">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9"/>
      <c r="GC166" s="179">
        <f t="shared" si="32"/>
        <v>0</v>
      </c>
      <c r="GD166" s="179">
        <f t="shared" si="33"/>
        <v>0</v>
      </c>
      <c r="GE166" s="179">
        <f t="shared" si="34"/>
        <v>1.1599999999999999</v>
      </c>
      <c r="GF166" s="179">
        <f t="shared" si="35"/>
        <v>0</v>
      </c>
      <c r="GG166" s="179">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20"/>
      <c r="GC167" s="180">
        <f t="shared" si="32"/>
        <v>0</v>
      </c>
      <c r="GD167" s="180">
        <f t="shared" si="33"/>
        <v>0</v>
      </c>
      <c r="GE167" s="180">
        <f t="shared" si="34"/>
        <v>1.0007999999999999</v>
      </c>
      <c r="GF167" s="180">
        <f t="shared" si="35"/>
        <v>0</v>
      </c>
      <c r="GG167" s="180">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20"/>
      <c r="GC168" s="180">
        <f t="shared" si="32"/>
        <v>0</v>
      </c>
      <c r="GD168" s="180">
        <f t="shared" si="33"/>
        <v>0</v>
      </c>
      <c r="GE168" s="180">
        <f t="shared" si="34"/>
        <v>0</v>
      </c>
      <c r="GF168" s="180">
        <f t="shared" si="35"/>
        <v>0</v>
      </c>
      <c r="GG168" s="180">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20"/>
      <c r="GC169" s="180">
        <f t="shared" si="32"/>
        <v>0</v>
      </c>
      <c r="GD169" s="180">
        <f t="shared" si="33"/>
        <v>0</v>
      </c>
      <c r="GE169" s="180">
        <f t="shared" si="34"/>
        <v>1.0007999999999999</v>
      </c>
      <c r="GF169" s="180">
        <f t="shared" si="35"/>
        <v>0</v>
      </c>
      <c r="GG169" s="180">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9"/>
      <c r="GC170" s="179">
        <f t="shared" si="32"/>
        <v>0</v>
      </c>
      <c r="GD170" s="179">
        <f t="shared" si="33"/>
        <v>0</v>
      </c>
      <c r="GE170" s="179">
        <f t="shared" si="34"/>
        <v>0.91639999999999999</v>
      </c>
      <c r="GF170" s="179">
        <f t="shared" si="35"/>
        <v>0</v>
      </c>
      <c r="GG170" s="179">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20"/>
      <c r="GC171" s="180">
        <f t="shared" si="32"/>
        <v>0</v>
      </c>
      <c r="GD171" s="180">
        <f t="shared" si="33"/>
        <v>0</v>
      </c>
      <c r="GE171" s="180">
        <f t="shared" si="34"/>
        <v>0</v>
      </c>
      <c r="GF171" s="180">
        <f t="shared" si="35"/>
        <v>0</v>
      </c>
      <c r="GG171" s="180">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9"/>
      <c r="GC172" s="179">
        <f t="shared" si="32"/>
        <v>0</v>
      </c>
      <c r="GD172" s="179">
        <f t="shared" si="33"/>
        <v>0</v>
      </c>
      <c r="GE172" s="179">
        <f t="shared" si="34"/>
        <v>0</v>
      </c>
      <c r="GF172" s="179">
        <f t="shared" si="35"/>
        <v>0</v>
      </c>
      <c r="GG172" s="179">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20"/>
      <c r="GC173" s="180">
        <f t="shared" si="32"/>
        <v>0</v>
      </c>
      <c r="GD173" s="180">
        <f t="shared" si="33"/>
        <v>0</v>
      </c>
      <c r="GE173" s="180">
        <f t="shared" si="34"/>
        <v>0</v>
      </c>
      <c r="GF173" s="180">
        <f t="shared" si="35"/>
        <v>0</v>
      </c>
      <c r="GG173" s="180">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9"/>
      <c r="GC174" s="179">
        <f t="shared" si="32"/>
        <v>0</v>
      </c>
      <c r="GD174" s="179">
        <f t="shared" si="33"/>
        <v>0</v>
      </c>
      <c r="GE174" s="179">
        <f t="shared" si="34"/>
        <v>1.1999999999999999E-3</v>
      </c>
      <c r="GF174" s="179">
        <f t="shared" si="35"/>
        <v>0</v>
      </c>
      <c r="GG174" s="179">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9"/>
      <c r="GC175" s="179">
        <f t="shared" si="32"/>
        <v>0</v>
      </c>
      <c r="GD175" s="179">
        <f t="shared" si="33"/>
        <v>0</v>
      </c>
      <c r="GE175" s="179">
        <f t="shared" si="34"/>
        <v>0</v>
      </c>
      <c r="GF175" s="179">
        <f t="shared" si="35"/>
        <v>0</v>
      </c>
      <c r="GG175" s="179">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9"/>
      <c r="GC176" s="179">
        <f t="shared" si="32"/>
        <v>0</v>
      </c>
      <c r="GD176" s="179">
        <f t="shared" si="33"/>
        <v>0</v>
      </c>
      <c r="GE176" s="179">
        <f t="shared" si="34"/>
        <v>1.1999999999999999E-3</v>
      </c>
      <c r="GF176" s="179">
        <f t="shared" si="35"/>
        <v>0</v>
      </c>
      <c r="GG176" s="179">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20"/>
      <c r="GC177" s="180">
        <f t="shared" si="32"/>
        <v>0</v>
      </c>
      <c r="GD177" s="180">
        <f t="shared" si="33"/>
        <v>0</v>
      </c>
      <c r="GE177" s="180">
        <f t="shared" si="34"/>
        <v>8.0000000000000004E-4</v>
      </c>
      <c r="GF177" s="180">
        <f t="shared" si="35"/>
        <v>0</v>
      </c>
      <c r="GG177" s="180">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9"/>
      <c r="GC178" s="179">
        <f t="shared" si="32"/>
        <v>0</v>
      </c>
      <c r="GD178" s="179">
        <f t="shared" si="33"/>
        <v>0</v>
      </c>
      <c r="GE178" s="179">
        <f t="shared" si="34"/>
        <v>5.0000000000000001E-4</v>
      </c>
      <c r="GF178" s="179">
        <f t="shared" si="35"/>
        <v>0</v>
      </c>
      <c r="GG178" s="179">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20"/>
      <c r="GC179" s="180">
        <f t="shared" si="32"/>
        <v>0</v>
      </c>
      <c r="GD179" s="180">
        <f t="shared" si="33"/>
        <v>0</v>
      </c>
      <c r="GE179" s="180">
        <f t="shared" si="34"/>
        <v>0</v>
      </c>
      <c r="GF179" s="180">
        <f t="shared" si="35"/>
        <v>0</v>
      </c>
      <c r="GG179" s="180">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9"/>
      <c r="GC180" s="179">
        <f t="shared" si="32"/>
        <v>0</v>
      </c>
      <c r="GD180" s="179">
        <f t="shared" si="33"/>
        <v>0</v>
      </c>
      <c r="GE180" s="179">
        <f t="shared" si="34"/>
        <v>0</v>
      </c>
      <c r="GF180" s="179">
        <f t="shared" si="35"/>
        <v>0</v>
      </c>
      <c r="GG180" s="179">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20"/>
      <c r="GC181" s="180">
        <f t="shared" si="32"/>
        <v>0</v>
      </c>
      <c r="GD181" s="180">
        <f t="shared" si="33"/>
        <v>0</v>
      </c>
      <c r="GE181" s="180">
        <f t="shared" si="34"/>
        <v>5.0000000000000001E-3</v>
      </c>
      <c r="GF181" s="180">
        <f t="shared" si="35"/>
        <v>0</v>
      </c>
      <c r="GG181" s="180">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9"/>
      <c r="GC182" s="179">
        <f t="shared" si="32"/>
        <v>0</v>
      </c>
      <c r="GD182" s="179">
        <f t="shared" si="33"/>
        <v>0</v>
      </c>
      <c r="GE182" s="179">
        <f t="shared" si="34"/>
        <v>0</v>
      </c>
      <c r="GF182" s="179">
        <f t="shared" si="35"/>
        <v>0</v>
      </c>
      <c r="GG182" s="179">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20"/>
      <c r="GC183" s="180">
        <f t="shared" si="32"/>
        <v>0</v>
      </c>
      <c r="GD183" s="180">
        <f t="shared" si="33"/>
        <v>0</v>
      </c>
      <c r="GE183" s="180">
        <f t="shared" si="34"/>
        <v>1.66E-2</v>
      </c>
      <c r="GF183" s="180">
        <f t="shared" si="35"/>
        <v>0</v>
      </c>
      <c r="GG183" s="180">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9"/>
      <c r="GC184" s="179">
        <f t="shared" si="32"/>
        <v>0</v>
      </c>
      <c r="GD184" s="179">
        <f t="shared" si="33"/>
        <v>0</v>
      </c>
      <c r="GE184" s="179">
        <f t="shared" si="34"/>
        <v>0</v>
      </c>
      <c r="GF184" s="179">
        <f t="shared" si="35"/>
        <v>0</v>
      </c>
      <c r="GG184" s="179">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20"/>
      <c r="GC185" s="180">
        <f t="shared" si="32"/>
        <v>0</v>
      </c>
      <c r="GD185" s="180">
        <f t="shared" si="33"/>
        <v>0</v>
      </c>
      <c r="GE185" s="180">
        <f t="shared" si="34"/>
        <v>1.4999999999999999E-2</v>
      </c>
      <c r="GF185" s="180">
        <f t="shared" si="35"/>
        <v>0</v>
      </c>
      <c r="GG185" s="180">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9"/>
      <c r="GC186" s="179">
        <f t="shared" si="32"/>
        <v>0</v>
      </c>
      <c r="GD186" s="179">
        <f t="shared" si="33"/>
        <v>0</v>
      </c>
      <c r="GE186" s="179">
        <f t="shared" si="34"/>
        <v>0</v>
      </c>
      <c r="GF186" s="179">
        <f t="shared" si="35"/>
        <v>0</v>
      </c>
      <c r="GG186" s="179">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20"/>
      <c r="GC187" s="180">
        <f t="shared" si="32"/>
        <v>0</v>
      </c>
      <c r="GD187" s="180">
        <f t="shared" si="33"/>
        <v>0</v>
      </c>
      <c r="GE187" s="180">
        <f t="shared" si="34"/>
        <v>1.4999999999999999E-2</v>
      </c>
      <c r="GF187" s="180">
        <f t="shared" si="35"/>
        <v>0</v>
      </c>
      <c r="GG187" s="180">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9"/>
      <c r="GC188" s="179">
        <f t="shared" si="32"/>
        <v>0</v>
      </c>
      <c r="GD188" s="179">
        <f t="shared" si="33"/>
        <v>0</v>
      </c>
      <c r="GE188" s="179">
        <f t="shared" si="34"/>
        <v>1.12E-2</v>
      </c>
      <c r="GF188" s="179">
        <f t="shared" si="35"/>
        <v>0</v>
      </c>
      <c r="GG188" s="179">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20"/>
      <c r="GC189" s="180">
        <f t="shared" si="32"/>
        <v>0</v>
      </c>
      <c r="GD189" s="180">
        <f t="shared" si="33"/>
        <v>0</v>
      </c>
      <c r="GE189" s="180">
        <f t="shared" si="34"/>
        <v>0</v>
      </c>
      <c r="GF189" s="180">
        <f t="shared" si="35"/>
        <v>0</v>
      </c>
      <c r="GG189" s="180">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9"/>
      <c r="GC190" s="179">
        <f t="shared" si="32"/>
        <v>0</v>
      </c>
      <c r="GD190" s="179">
        <f t="shared" si="33"/>
        <v>0</v>
      </c>
      <c r="GE190" s="179">
        <f t="shared" si="34"/>
        <v>7.2999999999999995E-2</v>
      </c>
      <c r="GF190" s="179">
        <f t="shared" si="35"/>
        <v>0</v>
      </c>
      <c r="GG190" s="179">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9"/>
      <c r="GC191" s="179">
        <f t="shared" si="32"/>
        <v>0</v>
      </c>
      <c r="GD191" s="179">
        <f t="shared" si="33"/>
        <v>0</v>
      </c>
      <c r="GE191" s="179">
        <f t="shared" si="34"/>
        <v>0</v>
      </c>
      <c r="GF191" s="179">
        <f t="shared" si="35"/>
        <v>0</v>
      </c>
      <c r="GG191" s="179">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9"/>
      <c r="GC192" s="179"/>
      <c r="GD192" s="179"/>
      <c r="GE192" s="179"/>
      <c r="GF192" s="179"/>
      <c r="GG192" s="179">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20"/>
      <c r="GC193" s="180">
        <f t="shared" ref="GC193:GC224" si="37">ROUND(IF($C193="Primary",0,-$G193*(SUMPRODUCT($Q$4:$GA$4,$Q193:$GA193)+$J193)-$H193)*IF($N193=GC$4,1,0),4)</f>
        <v>0</v>
      </c>
      <c r="GD193" s="180">
        <f t="shared" ref="GD193:GD224" si="38">ROUND(IF($C193="Primary",0,$M193*(1-$O193)*($G193*(SUMPRODUCT($Q$4:$GA$4,$Q193:$GA193)+$J193)+$H193-SUMPRODUCT($Q$5:$GA$5,$Q193:$GA193)-$I193+$K193))*IF($N193=GD$4,1,0),4)</f>
        <v>0</v>
      </c>
      <c r="GE193" s="180">
        <f t="shared" ref="GE193:GE224" si="39">ROUND(IF($C193="Primary",0,(1-$M193)*(1-$O193)*($G193*(SUMPRODUCT($Q$4:$GA$4,$Q193:$GA193)+$J193)+$H193-SUMPRODUCT($Q$5:$GA$5,$Q193:$GA193)-$I193+$L193))*IF($N193=GD$4,1,0),4)</f>
        <v>0</v>
      </c>
      <c r="GF193" s="180">
        <f t="shared" ref="GF193:GF224" si="40">ROUND(IF($C193="Primary",0,$O193*($G193*(SUMPRODUCT($Q$4:$GA$4,$Q193:$GA193)+$J193)-SUMPRODUCT($Q$5:$GA$5,$Q193:$GA193)-$I193))*IF($N193=GD$4,1,0),4)</f>
        <v>0.32490000000000002</v>
      </c>
      <c r="GG193" s="180">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9"/>
      <c r="GC194" s="179">
        <f t="shared" si="37"/>
        <v>0</v>
      </c>
      <c r="GD194" s="179">
        <f t="shared" si="38"/>
        <v>0</v>
      </c>
      <c r="GE194" s="179">
        <f t="shared" si="39"/>
        <v>0</v>
      </c>
      <c r="GF194" s="179">
        <f t="shared" si="40"/>
        <v>0</v>
      </c>
      <c r="GG194" s="179">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20"/>
      <c r="GC195" s="180">
        <f t="shared" si="37"/>
        <v>0</v>
      </c>
      <c r="GD195" s="180">
        <f t="shared" si="38"/>
        <v>0</v>
      </c>
      <c r="GE195" s="180">
        <f t="shared" si="39"/>
        <v>0</v>
      </c>
      <c r="GF195" s="180">
        <f t="shared" si="40"/>
        <v>0.30220000000000002</v>
      </c>
      <c r="GG195" s="180">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9"/>
      <c r="GC196" s="179">
        <f t="shared" si="37"/>
        <v>0</v>
      </c>
      <c r="GD196" s="179">
        <f t="shared" si="38"/>
        <v>0</v>
      </c>
      <c r="GE196" s="179">
        <f t="shared" si="39"/>
        <v>0</v>
      </c>
      <c r="GF196" s="179">
        <f t="shared" si="40"/>
        <v>0</v>
      </c>
      <c r="GG196" s="179">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20"/>
      <c r="GC197" s="180">
        <f t="shared" si="37"/>
        <v>0</v>
      </c>
      <c r="GD197" s="180">
        <f t="shared" si="38"/>
        <v>0</v>
      </c>
      <c r="GE197" s="180">
        <f t="shared" si="39"/>
        <v>0</v>
      </c>
      <c r="GF197" s="180">
        <f t="shared" si="40"/>
        <v>0.30220000000000002</v>
      </c>
      <c r="GG197" s="180">
        <f t="shared" si="36"/>
        <v>0</v>
      </c>
    </row>
    <row r="198" spans="1:342" s="262" customFormat="1" x14ac:dyDescent="0.35">
      <c r="A198" s="257" t="s">
        <v>1152</v>
      </c>
      <c r="B198" s="257" t="str">
        <f>IF(Technologies!B198&lt;&gt;0,Technologies!B198,"")</f>
        <v>Bunkerbrandstoffen</v>
      </c>
      <c r="C198" s="257" t="str">
        <f>VLOOKUP($A198,Technologies!$A$7:$H$576,3,FALSE)</f>
        <v>Final</v>
      </c>
      <c r="D198" s="257" t="str">
        <f>VLOOKUP($A198,Technologies!$A$7:$H$576,4,FALSE)</f>
        <v>Transport</v>
      </c>
      <c r="E198" s="257" t="str">
        <f>VLOOKUP($A198,Technologies!$A$7:$H$576,6,FALSE)</f>
        <v>Bunker Navigation</v>
      </c>
      <c r="F198" s="257" t="str">
        <f>VLOOKUP($A198,Technologies!$A$7:$H$576,7,FALSE)</f>
        <v>LNG Ship - International</v>
      </c>
      <c r="G198" s="263"/>
      <c r="H198" s="263"/>
      <c r="I198" s="265" cm="1">
        <f t="array" ref="I198">-SUMPRODUCT((Feedstocks!$C$4:$C$141=A198)*Feedstocks!$E$4:$E$141,Feedstocks!$F$4:$F$141,Feedstocks!$H$4:$H$141,Feedstocks!$I$4:$I$141)</f>
        <v>0</v>
      </c>
      <c r="J198" s="265" cm="1">
        <f t="array" ref="J198">-SUMPRODUCT((Feedstocks!$C$4:$C$141=A198)*Feedstocks!$E$4:$E$141,Feedstocks!$H$4:$H$141,Feedstocks!$I$4:$I$141)</f>
        <v>0</v>
      </c>
      <c r="K198" s="265"/>
      <c r="L198" s="265"/>
      <c r="M198" s="263"/>
      <c r="N198" s="263" t="str">
        <f>VLOOKUP(E198,Activities!$A$9:$M$227,13,FALSE)</f>
        <v>NL</v>
      </c>
      <c r="O198" s="263">
        <v>1</v>
      </c>
      <c r="P198" s="266" t="s">
        <v>663</v>
      </c>
      <c r="Q198" s="267"/>
      <c r="R198" s="267"/>
      <c r="S198" s="267"/>
      <c r="T198" s="267"/>
      <c r="U198" s="267"/>
      <c r="V198" s="267"/>
      <c r="W198" s="267"/>
      <c r="X198" s="267"/>
      <c r="Y198" s="267"/>
      <c r="Z198" s="267"/>
      <c r="AA198" s="267"/>
      <c r="AB198" s="267"/>
      <c r="AC198" s="267"/>
      <c r="AD198" s="267"/>
      <c r="AE198" s="267"/>
      <c r="AF198" s="267"/>
      <c r="AG198" s="267"/>
      <c r="AH198" s="267"/>
      <c r="AI198" s="267"/>
      <c r="AJ198" s="267"/>
      <c r="AK198" s="267"/>
      <c r="AL198" s="267"/>
      <c r="AM198" s="267"/>
      <c r="AN198" s="267"/>
      <c r="AO198" s="267"/>
      <c r="AP198" s="267"/>
      <c r="AQ198" s="267"/>
      <c r="AR198" s="267"/>
      <c r="AS198" s="267"/>
      <c r="AT198" s="267"/>
      <c r="AU198" s="267"/>
      <c r="AV198" s="267"/>
      <c r="AW198" s="267"/>
      <c r="AX198" s="267"/>
      <c r="AY198" s="267"/>
      <c r="AZ198" s="267"/>
      <c r="BA198" s="267"/>
      <c r="BB198" s="267"/>
      <c r="BC198" s="267"/>
      <c r="BD198" s="267"/>
      <c r="BE198" s="267"/>
      <c r="BF198" s="267"/>
      <c r="BG198" s="267"/>
      <c r="BH198" s="267"/>
      <c r="BI198" s="267">
        <v>1</v>
      </c>
      <c r="BJ198" s="267"/>
      <c r="BK198" s="267"/>
      <c r="BL198" s="267"/>
      <c r="BM198" s="267"/>
      <c r="BN198" s="267"/>
      <c r="BO198" s="267"/>
      <c r="BP198" s="267"/>
      <c r="BQ198" s="267"/>
      <c r="BR198" s="267"/>
      <c r="BS198" s="267"/>
      <c r="BT198" s="267"/>
      <c r="BU198" s="267"/>
      <c r="BV198" s="267"/>
      <c r="BW198" s="267"/>
      <c r="BX198" s="267"/>
      <c r="BY198" s="267"/>
      <c r="BZ198" s="267"/>
      <c r="CA198" s="267"/>
      <c r="CB198" s="267"/>
      <c r="CC198" s="267"/>
      <c r="CD198" s="267"/>
      <c r="CE198" s="267"/>
      <c r="CF198" s="267"/>
      <c r="CG198" s="267"/>
      <c r="CH198" s="267"/>
      <c r="CI198" s="267"/>
      <c r="CJ198" s="267"/>
      <c r="CK198" s="267"/>
      <c r="CL198" s="267"/>
      <c r="CM198" s="267"/>
      <c r="CN198" s="267"/>
      <c r="CO198" s="267"/>
      <c r="CP198" s="267"/>
      <c r="CQ198" s="267"/>
      <c r="CR198" s="267"/>
      <c r="CS198" s="267"/>
      <c r="CT198" s="267"/>
      <c r="CU198" s="267"/>
      <c r="CV198" s="267"/>
      <c r="CW198" s="267"/>
      <c r="CX198" s="267"/>
      <c r="CY198" s="267"/>
      <c r="CZ198" s="267"/>
      <c r="DA198" s="267"/>
      <c r="DB198" s="267"/>
      <c r="DC198" s="267"/>
      <c r="DD198" s="267"/>
      <c r="DE198" s="267"/>
      <c r="DF198" s="267"/>
      <c r="DG198" s="267"/>
      <c r="DH198" s="267"/>
      <c r="DI198" s="267"/>
      <c r="DJ198" s="267"/>
      <c r="DK198" s="267"/>
      <c r="DL198" s="267"/>
      <c r="DM198" s="267"/>
      <c r="DN198" s="267"/>
      <c r="DO198" s="267"/>
      <c r="DP198" s="267"/>
      <c r="DQ198" s="267"/>
      <c r="DR198" s="267"/>
      <c r="DS198" s="267"/>
      <c r="DT198" s="267"/>
      <c r="DU198" s="267"/>
      <c r="DV198" s="267"/>
      <c r="DW198" s="267"/>
      <c r="DX198" s="267"/>
      <c r="DY198" s="267"/>
      <c r="DZ198" s="267"/>
      <c r="EA198" s="267"/>
      <c r="EB198" s="267"/>
      <c r="EC198" s="267"/>
      <c r="ED198" s="267"/>
      <c r="EE198" s="267"/>
      <c r="EF198" s="267"/>
      <c r="EG198" s="267"/>
      <c r="EH198" s="267"/>
      <c r="EI198" s="267"/>
      <c r="EJ198" s="267"/>
      <c r="EK198" s="267"/>
      <c r="EL198" s="267">
        <v>-4.1399999999999997</v>
      </c>
      <c r="EM198" s="267"/>
      <c r="EN198" s="267"/>
      <c r="EO198" s="267"/>
      <c r="EP198" s="267"/>
      <c r="EQ198" s="267"/>
      <c r="ER198" s="267"/>
      <c r="ES198" s="267"/>
      <c r="ET198" s="267"/>
      <c r="EU198" s="267"/>
      <c r="EV198" s="267"/>
      <c r="EW198" s="267"/>
      <c r="EX198" s="267"/>
      <c r="EY198" s="267"/>
      <c r="EZ198" s="267"/>
      <c r="FA198" s="267"/>
      <c r="FB198" s="267"/>
      <c r="FC198" s="267"/>
      <c r="FD198" s="267"/>
      <c r="FE198" s="267"/>
      <c r="FF198" s="267"/>
      <c r="FG198" s="267"/>
      <c r="FH198" s="267"/>
      <c r="FI198" s="267"/>
      <c r="FJ198" s="267"/>
      <c r="FK198" s="267"/>
      <c r="FL198" s="267"/>
      <c r="FM198" s="267"/>
      <c r="FN198" s="267"/>
      <c r="FO198" s="267"/>
      <c r="FP198" s="267"/>
      <c r="FQ198" s="267"/>
      <c r="FR198" s="267"/>
      <c r="FS198" s="267"/>
      <c r="FT198" s="267"/>
      <c r="FU198" s="267"/>
      <c r="FV198" s="267"/>
      <c r="FW198" s="267"/>
      <c r="FX198" s="267"/>
      <c r="FY198" s="267"/>
      <c r="FZ198" s="267"/>
      <c r="GA198" s="267"/>
      <c r="GB198" s="322"/>
      <c r="GC198" s="268">
        <f t="shared" si="37"/>
        <v>0</v>
      </c>
      <c r="GD198" s="268">
        <f t="shared" si="38"/>
        <v>0</v>
      </c>
      <c r="GE198" s="268">
        <f t="shared" si="39"/>
        <v>0</v>
      </c>
      <c r="GF198" s="268">
        <f t="shared" si="40"/>
        <v>0.23430000000000001</v>
      </c>
      <c r="GG198" s="268">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20"/>
      <c r="GC199" s="180">
        <f t="shared" si="37"/>
        <v>0</v>
      </c>
      <c r="GD199" s="180">
        <f t="shared" si="38"/>
        <v>0</v>
      </c>
      <c r="GE199" s="180">
        <f t="shared" si="39"/>
        <v>0</v>
      </c>
      <c r="GF199" s="180">
        <f t="shared" si="40"/>
        <v>0</v>
      </c>
      <c r="GG199" s="180">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9"/>
      <c r="GC200" s="179">
        <f t="shared" si="37"/>
        <v>0</v>
      </c>
      <c r="GD200" s="179">
        <f t="shared" si="38"/>
        <v>0</v>
      </c>
      <c r="GE200" s="179">
        <f t="shared" si="39"/>
        <v>0</v>
      </c>
      <c r="GF200" s="179">
        <f t="shared" si="40"/>
        <v>0.28149999999999997</v>
      </c>
      <c r="GG200" s="179">
        <f t="shared" si="36"/>
        <v>0</v>
      </c>
    </row>
    <row r="201" spans="1:342" s="348" customFormat="1" x14ac:dyDescent="0.35">
      <c r="A201" s="328"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1"/>
      <c r="H201" s="351"/>
      <c r="I201" s="352"/>
      <c r="J201" s="352"/>
      <c r="K201" s="352"/>
      <c r="L201" s="352"/>
      <c r="M201" s="351"/>
      <c r="N201" s="23" t="str">
        <f>VLOOKUP(E201,Activities!$A$9:$M$227,13,FALSE)</f>
        <v>NL</v>
      </c>
      <c r="O201" s="23">
        <v>1</v>
      </c>
      <c r="P201" s="79" t="s">
        <v>502</v>
      </c>
      <c r="Q201" s="353"/>
      <c r="R201" s="353"/>
      <c r="S201" s="353"/>
      <c r="T201" s="353"/>
      <c r="U201" s="353"/>
      <c r="V201" s="353"/>
      <c r="W201" s="353"/>
      <c r="X201" s="353"/>
      <c r="Y201" s="353"/>
      <c r="Z201" s="353"/>
      <c r="AA201" s="353"/>
      <c r="AB201" s="353"/>
      <c r="AC201" s="353"/>
      <c r="AD201" s="353"/>
      <c r="AE201" s="353"/>
      <c r="AF201" s="353"/>
      <c r="AG201" s="353"/>
      <c r="AH201" s="353"/>
      <c r="AI201" s="353"/>
      <c r="AJ201" s="353"/>
      <c r="AK201" s="353"/>
      <c r="AL201" s="353"/>
      <c r="AM201" s="353"/>
      <c r="AN201" s="353"/>
      <c r="AO201" s="353"/>
      <c r="AP201" s="353"/>
      <c r="AQ201" s="353"/>
      <c r="AR201" s="353"/>
      <c r="AS201" s="353"/>
      <c r="AT201" s="353"/>
      <c r="AU201" s="353"/>
      <c r="AV201" s="353"/>
      <c r="AW201" s="353"/>
      <c r="AX201" s="353"/>
      <c r="AY201" s="353"/>
      <c r="AZ201" s="353"/>
      <c r="BA201" s="353"/>
      <c r="BB201" s="353"/>
      <c r="BC201" s="353"/>
      <c r="BD201" s="353"/>
      <c r="BE201" s="353"/>
      <c r="BF201" s="353"/>
      <c r="BG201" s="353"/>
      <c r="BH201" s="353"/>
      <c r="BI201" s="353"/>
      <c r="BJ201" s="353"/>
      <c r="BK201" s="353"/>
      <c r="BL201" s="353"/>
      <c r="BM201" s="353"/>
      <c r="BN201" s="353"/>
      <c r="BO201" s="353"/>
      <c r="BP201" s="353"/>
      <c r="BQ201" s="353"/>
      <c r="BR201" s="353"/>
      <c r="BS201" s="353"/>
      <c r="BT201" s="353"/>
      <c r="BU201" s="353"/>
      <c r="BV201" s="353"/>
      <c r="BW201" s="353"/>
      <c r="BX201" s="353"/>
      <c r="BY201" s="353"/>
      <c r="BZ201" s="353"/>
      <c r="CA201" s="353"/>
      <c r="CB201" s="353"/>
      <c r="CC201" s="353"/>
      <c r="CD201" s="353"/>
      <c r="CE201" s="353"/>
      <c r="CF201" s="353"/>
      <c r="CG201" s="353"/>
      <c r="CH201" s="353"/>
      <c r="CI201" s="353"/>
      <c r="CJ201" s="353"/>
      <c r="CK201" s="353"/>
      <c r="CL201" s="353"/>
      <c r="CM201" s="353"/>
      <c r="CN201" s="353"/>
      <c r="CO201" s="353"/>
      <c r="CP201" s="353"/>
      <c r="CQ201" s="353"/>
      <c r="CR201" s="353"/>
      <c r="CS201" s="353"/>
      <c r="CT201" s="353"/>
      <c r="CU201" s="353"/>
      <c r="CV201" s="353"/>
      <c r="CW201" s="353"/>
      <c r="CX201" s="353"/>
      <c r="CY201" s="353"/>
      <c r="CZ201" s="353"/>
      <c r="DA201" s="353"/>
      <c r="DB201" s="353"/>
      <c r="DC201" s="353"/>
      <c r="DD201" s="353"/>
      <c r="DE201" s="353"/>
      <c r="DF201" s="353"/>
      <c r="DG201" s="353"/>
      <c r="DH201" s="353"/>
      <c r="DI201" s="353"/>
      <c r="DJ201" s="353"/>
      <c r="DK201" s="353"/>
      <c r="DL201" s="353"/>
      <c r="DM201" s="353"/>
      <c r="DN201" s="353"/>
      <c r="DO201" s="353"/>
      <c r="DP201" s="353"/>
      <c r="DQ201" s="353"/>
      <c r="DR201" s="353"/>
      <c r="DS201" s="353"/>
      <c r="DT201" s="353"/>
      <c r="DU201" s="353"/>
      <c r="DV201" s="353"/>
      <c r="DW201" s="353"/>
      <c r="DX201" s="353"/>
      <c r="DY201" s="353"/>
      <c r="DZ201" s="353"/>
      <c r="EA201" s="353"/>
      <c r="EB201" s="353"/>
      <c r="EC201" s="353"/>
      <c r="ED201" s="353"/>
      <c r="EE201" s="353"/>
      <c r="EF201" s="353"/>
      <c r="EG201" s="353"/>
      <c r="EH201" s="353"/>
      <c r="EI201" s="353"/>
      <c r="EJ201" s="353"/>
      <c r="EK201" s="353"/>
      <c r="EL201" s="353"/>
      <c r="EM201" s="353"/>
      <c r="EN201" s="353"/>
      <c r="EO201" s="353">
        <v>-1</v>
      </c>
      <c r="EP201" s="353"/>
      <c r="EQ201" s="353"/>
      <c r="ER201" s="353"/>
      <c r="ES201" s="353"/>
      <c r="ET201" s="353"/>
      <c r="EU201" s="353"/>
      <c r="EV201" s="353"/>
      <c r="EW201" s="353"/>
      <c r="EX201" s="353"/>
      <c r="EY201" s="353"/>
      <c r="EZ201" s="353"/>
      <c r="FA201" s="353"/>
      <c r="FB201" s="353"/>
      <c r="FC201" s="353"/>
      <c r="FD201" s="353"/>
      <c r="FE201" s="353"/>
      <c r="FF201" s="353"/>
      <c r="FG201" s="353"/>
      <c r="FH201" s="353"/>
      <c r="FI201" s="353"/>
      <c r="FJ201" s="353"/>
      <c r="FK201" s="353"/>
      <c r="FL201" s="353"/>
      <c r="FM201" s="353"/>
      <c r="FN201" s="353"/>
      <c r="FO201" s="353"/>
      <c r="FP201" s="353"/>
      <c r="FQ201" s="353"/>
      <c r="FR201" s="353"/>
      <c r="FS201" s="353"/>
      <c r="FT201" s="353"/>
      <c r="FU201" s="353"/>
      <c r="FV201" s="353"/>
      <c r="FW201" s="353"/>
      <c r="FX201" s="353"/>
      <c r="FY201" s="353"/>
      <c r="FZ201" s="353"/>
      <c r="GA201" s="353"/>
      <c r="GB201" s="354"/>
      <c r="GC201" s="180">
        <f t="shared" si="37"/>
        <v>0</v>
      </c>
      <c r="GD201" s="180">
        <f t="shared" si="38"/>
        <v>0</v>
      </c>
      <c r="GE201" s="180">
        <f t="shared" si="39"/>
        <v>0</v>
      </c>
      <c r="GF201" s="180">
        <f t="shared" si="40"/>
        <v>0</v>
      </c>
      <c r="GG201" s="180">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8" customFormat="1" x14ac:dyDescent="0.35">
      <c r="A202" s="328"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1"/>
      <c r="H202" s="351"/>
      <c r="I202" s="352"/>
      <c r="J202" s="352"/>
      <c r="K202" s="352"/>
      <c r="L202" s="352"/>
      <c r="M202" s="351"/>
      <c r="N202" s="23" t="str">
        <f>VLOOKUP(E202,Activities!$A$9:$M$227,13,FALSE)</f>
        <v>NL</v>
      </c>
      <c r="O202" s="23">
        <v>1</v>
      </c>
      <c r="P202" s="79" t="s">
        <v>502</v>
      </c>
      <c r="Q202" s="353"/>
      <c r="R202" s="353"/>
      <c r="S202" s="353"/>
      <c r="T202" s="353"/>
      <c r="U202" s="353"/>
      <c r="V202" s="353"/>
      <c r="W202" s="353"/>
      <c r="X202" s="353"/>
      <c r="Y202" s="353"/>
      <c r="Z202" s="353"/>
      <c r="AA202" s="353"/>
      <c r="AB202" s="353"/>
      <c r="AC202" s="353"/>
      <c r="AD202" s="353"/>
      <c r="AE202" s="353"/>
      <c r="AF202" s="353"/>
      <c r="AG202" s="353"/>
      <c r="AH202" s="353"/>
      <c r="AI202" s="353"/>
      <c r="AJ202" s="353"/>
      <c r="AK202" s="353"/>
      <c r="AL202" s="353"/>
      <c r="AM202" s="353"/>
      <c r="AN202" s="353"/>
      <c r="AO202" s="353"/>
      <c r="AP202" s="353"/>
      <c r="AQ202" s="353"/>
      <c r="AR202" s="353"/>
      <c r="AS202" s="353"/>
      <c r="AT202" s="353"/>
      <c r="AU202" s="353"/>
      <c r="AV202" s="353"/>
      <c r="AW202" s="353"/>
      <c r="AX202" s="353"/>
      <c r="AY202" s="353"/>
      <c r="AZ202" s="353"/>
      <c r="BA202" s="353"/>
      <c r="BB202" s="353"/>
      <c r="BC202" s="353"/>
      <c r="BD202" s="353"/>
      <c r="BE202" s="353"/>
      <c r="BF202" s="353"/>
      <c r="BG202" s="353"/>
      <c r="BH202" s="353"/>
      <c r="BI202" s="353"/>
      <c r="BJ202" s="353"/>
      <c r="BK202" s="353"/>
      <c r="BL202" s="353"/>
      <c r="BM202" s="353"/>
      <c r="BN202" s="353"/>
      <c r="BO202" s="353"/>
      <c r="BP202" s="353"/>
      <c r="BQ202" s="353"/>
      <c r="BR202" s="353"/>
      <c r="BS202" s="353"/>
      <c r="BT202" s="353"/>
      <c r="BU202" s="353"/>
      <c r="BV202" s="353"/>
      <c r="BW202" s="353"/>
      <c r="BX202" s="353"/>
      <c r="BY202" s="353"/>
      <c r="BZ202" s="353"/>
      <c r="CA202" s="353"/>
      <c r="CB202" s="353"/>
      <c r="CC202" s="353"/>
      <c r="CD202" s="353"/>
      <c r="CE202" s="353"/>
      <c r="CF202" s="353"/>
      <c r="CG202" s="353"/>
      <c r="CH202" s="353"/>
      <c r="CI202" s="353"/>
      <c r="CJ202" s="353"/>
      <c r="CK202" s="353"/>
      <c r="CL202" s="353"/>
      <c r="CM202" s="353"/>
      <c r="CN202" s="353"/>
      <c r="CO202" s="353"/>
      <c r="CP202" s="353"/>
      <c r="CQ202" s="353"/>
      <c r="CR202" s="353"/>
      <c r="CS202" s="353"/>
      <c r="CT202" s="353"/>
      <c r="CU202" s="353"/>
      <c r="CV202" s="353"/>
      <c r="CW202" s="353"/>
      <c r="CX202" s="353"/>
      <c r="CY202" s="353"/>
      <c r="CZ202" s="353"/>
      <c r="DA202" s="353"/>
      <c r="DB202" s="353"/>
      <c r="DC202" s="353"/>
      <c r="DD202" s="353"/>
      <c r="DE202" s="353"/>
      <c r="DF202" s="353"/>
      <c r="DG202" s="353"/>
      <c r="DH202" s="353"/>
      <c r="DI202" s="353"/>
      <c r="DJ202" s="353"/>
      <c r="DK202" s="353"/>
      <c r="DL202" s="353"/>
      <c r="DM202" s="353"/>
      <c r="DN202" s="353"/>
      <c r="DO202" s="353"/>
      <c r="DP202" s="353"/>
      <c r="DQ202" s="353"/>
      <c r="DR202" s="353"/>
      <c r="DS202" s="353"/>
      <c r="DT202" s="353"/>
      <c r="DU202" s="353"/>
      <c r="DV202" s="353"/>
      <c r="DW202" s="353"/>
      <c r="DX202" s="353"/>
      <c r="DY202" s="353"/>
      <c r="DZ202" s="353"/>
      <c r="EA202" s="353"/>
      <c r="EB202" s="353"/>
      <c r="EC202" s="353"/>
      <c r="ED202" s="353"/>
      <c r="EE202" s="353"/>
      <c r="EF202" s="353"/>
      <c r="EG202" s="353"/>
      <c r="EH202" s="353"/>
      <c r="EI202" s="353"/>
      <c r="EJ202" s="353"/>
      <c r="EK202" s="353"/>
      <c r="EL202" s="353"/>
      <c r="EM202" s="353"/>
      <c r="EN202" s="353"/>
      <c r="EO202" s="353"/>
      <c r="EP202" s="353"/>
      <c r="EQ202" s="353"/>
      <c r="ER202" s="353"/>
      <c r="ES202" s="353"/>
      <c r="ET202" s="353"/>
      <c r="EU202" s="353"/>
      <c r="EV202" s="353"/>
      <c r="EW202" s="353"/>
      <c r="EX202" s="353"/>
      <c r="EY202" s="353"/>
      <c r="EZ202" s="353"/>
      <c r="FA202" s="353"/>
      <c r="FB202" s="353"/>
      <c r="FC202" s="353"/>
      <c r="FD202" s="353"/>
      <c r="FE202" s="353"/>
      <c r="FF202" s="353"/>
      <c r="FG202" s="353"/>
      <c r="FH202" s="353"/>
      <c r="FI202" s="353"/>
      <c r="FJ202" s="353"/>
      <c r="FK202" s="353"/>
      <c r="FL202" s="353"/>
      <c r="FM202" s="353"/>
      <c r="FN202" s="353"/>
      <c r="FO202" s="353"/>
      <c r="FP202" s="353"/>
      <c r="FQ202" s="353"/>
      <c r="FR202" s="353"/>
      <c r="FS202" s="353"/>
      <c r="FT202" s="353"/>
      <c r="FU202" s="353"/>
      <c r="FV202" s="353"/>
      <c r="FW202" s="353"/>
      <c r="FX202" s="353"/>
      <c r="FY202" s="353"/>
      <c r="FZ202" s="353"/>
      <c r="GA202" s="353"/>
      <c r="GB202" s="354">
        <v>-1</v>
      </c>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20"/>
      <c r="GC203" s="180">
        <f t="shared" si="37"/>
        <v>0</v>
      </c>
      <c r="GD203" s="180">
        <f t="shared" si="38"/>
        <v>0</v>
      </c>
      <c r="GE203" s="180">
        <f t="shared" si="39"/>
        <v>0</v>
      </c>
      <c r="GF203" s="180">
        <f t="shared" si="40"/>
        <v>1.9099999999999999E-2</v>
      </c>
      <c r="GG203" s="180">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9"/>
      <c r="GC204" s="179">
        <f t="shared" si="37"/>
        <v>0</v>
      </c>
      <c r="GD204" s="179">
        <f t="shared" si="38"/>
        <v>0</v>
      </c>
      <c r="GE204" s="179">
        <f t="shared" si="39"/>
        <v>0</v>
      </c>
      <c r="GF204" s="179">
        <f t="shared" si="40"/>
        <v>0</v>
      </c>
      <c r="GG204" s="179">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20"/>
      <c r="GC205" s="180">
        <f t="shared" si="37"/>
        <v>0</v>
      </c>
      <c r="GD205" s="180">
        <f t="shared" si="38"/>
        <v>0</v>
      </c>
      <c r="GE205" s="180">
        <f t="shared" si="39"/>
        <v>0</v>
      </c>
      <c r="GF205" s="180">
        <f t="shared" si="40"/>
        <v>1.9099999999999999E-2</v>
      </c>
      <c r="GG205" s="180">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9"/>
      <c r="GC206" s="179">
        <f t="shared" si="37"/>
        <v>0</v>
      </c>
      <c r="GD206" s="179">
        <f t="shared" si="38"/>
        <v>0</v>
      </c>
      <c r="GE206" s="179">
        <f t="shared" si="39"/>
        <v>0</v>
      </c>
      <c r="GF206" s="179">
        <f t="shared" si="40"/>
        <v>0</v>
      </c>
      <c r="GG206" s="179">
        <f t="shared" si="36"/>
        <v>0</v>
      </c>
    </row>
    <row r="207" spans="1:342" s="311" customFormat="1" x14ac:dyDescent="0.35">
      <c r="A207" s="291" t="s">
        <v>1172</v>
      </c>
      <c r="B207" s="291" t="str">
        <f>IF(Technologies!B207&lt;&gt;0,Technologies!B207,"")</f>
        <v>Bunkerbrandstoffen</v>
      </c>
      <c r="C207" s="291" t="str">
        <f>VLOOKUP($A207,Technologies!$A$7:$H$576,3,FALSE)</f>
        <v>Final</v>
      </c>
      <c r="D207" s="291" t="str">
        <f>VLOOKUP($A207,Technologies!$A$7:$H$576,4,FALSE)</f>
        <v>Transport</v>
      </c>
      <c r="E207" s="291" t="str">
        <f>VLOOKUP($A207,Technologies!$A$7:$H$576,6,FALSE)</f>
        <v>Bunker Aviation</v>
      </c>
      <c r="F207" s="292" t="str">
        <f>VLOOKUP($A207,Technologies!$A$7:$H$576,7,FALSE)</f>
        <v>E-Kerosene Airplane</v>
      </c>
      <c r="G207" s="312"/>
      <c r="H207" s="312"/>
      <c r="I207" s="314" cm="1">
        <f t="array" ref="I207">-SUMPRODUCT((Feedstocks!$C$4:$C$141=A207)*Feedstocks!$E$4:$E$141,Feedstocks!$F$4:$F$141,Feedstocks!$H$4:$H$141,Feedstocks!$I$4:$I$141)</f>
        <v>0</v>
      </c>
      <c r="J207" s="314" cm="1">
        <f t="array" ref="J207">-SUMPRODUCT((Feedstocks!$C$4:$C$141=A207)*Feedstocks!$E$4:$E$141,Feedstocks!$H$4:$H$141,Feedstocks!$I$4:$I$141)</f>
        <v>0</v>
      </c>
      <c r="K207" s="314"/>
      <c r="L207" s="314"/>
      <c r="M207" s="312"/>
      <c r="N207" s="312" t="str">
        <f>VLOOKUP(E207,Activities!$A$9:$M$227,13,FALSE)</f>
        <v>NL</v>
      </c>
      <c r="O207" s="312">
        <v>1</v>
      </c>
      <c r="P207" s="309" t="s">
        <v>452</v>
      </c>
      <c r="Q207" s="316"/>
      <c r="R207" s="316"/>
      <c r="S207" s="316"/>
      <c r="T207" s="316"/>
      <c r="U207" s="316"/>
      <c r="V207" s="316"/>
      <c r="W207" s="316"/>
      <c r="X207" s="316"/>
      <c r="Y207" s="316"/>
      <c r="Z207" s="316"/>
      <c r="AA207" s="316"/>
      <c r="AB207" s="316"/>
      <c r="AC207" s="316"/>
      <c r="AD207" s="316"/>
      <c r="AE207" s="316"/>
      <c r="AF207" s="316"/>
      <c r="AG207" s="316"/>
      <c r="AH207" s="316"/>
      <c r="AI207" s="316"/>
      <c r="AJ207" s="316"/>
      <c r="AK207" s="316"/>
      <c r="AL207" s="316"/>
      <c r="AM207" s="316"/>
      <c r="AN207" s="316"/>
      <c r="AO207" s="316"/>
      <c r="AP207" s="316"/>
      <c r="AQ207" s="316"/>
      <c r="AR207" s="316"/>
      <c r="AS207" s="316"/>
      <c r="AT207" s="316"/>
      <c r="AU207" s="316"/>
      <c r="AV207" s="316"/>
      <c r="AW207" s="316"/>
      <c r="AX207" s="316"/>
      <c r="AY207" s="316"/>
      <c r="AZ207" s="316"/>
      <c r="BA207" s="316"/>
      <c r="BB207" s="316"/>
      <c r="BC207" s="316"/>
      <c r="BD207" s="316"/>
      <c r="BE207" s="316"/>
      <c r="BF207" s="316"/>
      <c r="BG207" s="316"/>
      <c r="BH207" s="316"/>
      <c r="BI207" s="316"/>
      <c r="BJ207" s="316">
        <v>1</v>
      </c>
      <c r="BK207" s="316"/>
      <c r="BL207" s="316"/>
      <c r="BM207" s="316"/>
      <c r="BN207" s="316"/>
      <c r="BO207" s="316"/>
      <c r="BP207" s="316"/>
      <c r="BQ207" s="316"/>
      <c r="BR207" s="316"/>
      <c r="BS207" s="316"/>
      <c r="BT207" s="316"/>
      <c r="BU207" s="316"/>
      <c r="BV207" s="316"/>
      <c r="BW207" s="316"/>
      <c r="BX207" s="316"/>
      <c r="BY207" s="316"/>
      <c r="BZ207" s="316"/>
      <c r="CA207" s="316"/>
      <c r="CB207" s="316"/>
      <c r="CC207" s="316"/>
      <c r="CD207" s="316"/>
      <c r="CE207" s="316"/>
      <c r="CF207" s="316"/>
      <c r="CG207" s="316"/>
      <c r="CH207" s="316"/>
      <c r="CI207" s="316"/>
      <c r="CJ207" s="316"/>
      <c r="CK207" s="316"/>
      <c r="CL207" s="316"/>
      <c r="CM207" s="316"/>
      <c r="CN207" s="316"/>
      <c r="CO207" s="316"/>
      <c r="CP207" s="316"/>
      <c r="CQ207" s="316"/>
      <c r="CR207" s="316"/>
      <c r="CS207" s="316"/>
      <c r="CT207" s="316"/>
      <c r="CU207" s="316"/>
      <c r="CV207" s="316"/>
      <c r="CW207" s="316"/>
      <c r="CX207" s="316"/>
      <c r="CY207" s="316"/>
      <c r="CZ207" s="316"/>
      <c r="DA207" s="316"/>
      <c r="DB207" s="316"/>
      <c r="DC207" s="316"/>
      <c r="DD207" s="316"/>
      <c r="DE207" s="316"/>
      <c r="DF207" s="316"/>
      <c r="DG207" s="316"/>
      <c r="DH207" s="316"/>
      <c r="DI207" s="316"/>
      <c r="DJ207" s="316"/>
      <c r="DK207" s="316"/>
      <c r="DL207" s="316"/>
      <c r="DM207" s="316"/>
      <c r="DN207" s="316"/>
      <c r="DO207" s="316"/>
      <c r="DP207" s="316"/>
      <c r="DQ207" s="316"/>
      <c r="DR207" s="316"/>
      <c r="DS207" s="316"/>
      <c r="DT207" s="316"/>
      <c r="DU207" s="316"/>
      <c r="DV207" s="316"/>
      <c r="DW207" s="316"/>
      <c r="DX207" s="316"/>
      <c r="DY207" s="316"/>
      <c r="DZ207" s="316"/>
      <c r="EA207" s="316"/>
      <c r="EB207" s="316"/>
      <c r="EC207" s="316"/>
      <c r="ED207" s="316"/>
      <c r="EE207" s="316"/>
      <c r="EF207" s="316"/>
      <c r="EG207" s="316"/>
      <c r="EH207" s="316">
        <v>-0.27</v>
      </c>
      <c r="EI207" s="316"/>
      <c r="EJ207" s="316"/>
      <c r="EK207" s="316"/>
      <c r="EL207" s="316"/>
      <c r="EM207" s="316"/>
      <c r="EN207" s="316"/>
      <c r="EO207" s="316"/>
      <c r="EP207" s="316"/>
      <c r="EQ207" s="316"/>
      <c r="ER207" s="316"/>
      <c r="ES207" s="316"/>
      <c r="ET207" s="316"/>
      <c r="EU207" s="316"/>
      <c r="EV207" s="316"/>
      <c r="EW207" s="316"/>
      <c r="EX207" s="316"/>
      <c r="EY207" s="316"/>
      <c r="EZ207" s="316"/>
      <c r="FA207" s="316"/>
      <c r="FB207" s="316"/>
      <c r="FC207" s="316"/>
      <c r="FD207" s="316"/>
      <c r="FE207" s="316"/>
      <c r="FF207" s="316"/>
      <c r="FG207" s="316"/>
      <c r="FH207" s="316"/>
      <c r="FI207" s="316"/>
      <c r="FJ207" s="316"/>
      <c r="FK207" s="316"/>
      <c r="FL207" s="316"/>
      <c r="FM207" s="316"/>
      <c r="FN207" s="316"/>
      <c r="FO207" s="316"/>
      <c r="FP207" s="316"/>
      <c r="FQ207" s="316"/>
      <c r="FR207" s="316"/>
      <c r="FS207" s="316"/>
      <c r="FT207" s="316"/>
      <c r="FU207" s="316"/>
      <c r="FV207" s="316"/>
      <c r="FW207" s="316"/>
      <c r="FX207" s="316"/>
      <c r="FY207" s="316"/>
      <c r="FZ207" s="316"/>
      <c r="GA207" s="316"/>
      <c r="GB207" s="323"/>
      <c r="GC207" s="317">
        <f t="shared" si="37"/>
        <v>0</v>
      </c>
      <c r="GD207" s="317">
        <f t="shared" si="38"/>
        <v>0</v>
      </c>
      <c r="GE207" s="317">
        <f t="shared" si="39"/>
        <v>0</v>
      </c>
      <c r="GF207" s="317">
        <f t="shared" si="40"/>
        <v>1.9400000000000001E-2</v>
      </c>
      <c r="GG207" s="317">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8" customFormat="1" x14ac:dyDescent="0.35">
      <c r="A208" s="328" t="s">
        <v>1174</v>
      </c>
      <c r="B208" s="291" t="str">
        <f>IF(Technologies!B208&lt;&gt;0,Technologies!B208,"")</f>
        <v>Bunkerbrandstoffen</v>
      </c>
      <c r="C208" s="291" t="str">
        <f>VLOOKUP($A208,Technologies!$A$7:$H$576,3,FALSE)</f>
        <v>Final</v>
      </c>
      <c r="D208" s="291" t="str">
        <f>VLOOKUP($A208,Technologies!$A$7:$H$576,4,FALSE)</f>
        <v>Transport</v>
      </c>
      <c r="E208" s="291" t="str">
        <f>VLOOKUP($A208,Technologies!$A$7:$H$576,6,FALSE)</f>
        <v>Renewable H2 Credit</v>
      </c>
      <c r="F208" s="292" t="str">
        <f>VLOOKUP($A208,Technologies!$A$7:$H$576,7,FALSE)</f>
        <v xml:space="preserve">H2 Credits for Aviation </v>
      </c>
      <c r="G208" s="351"/>
      <c r="H208" s="351"/>
      <c r="I208" s="352"/>
      <c r="J208" s="352"/>
      <c r="K208" s="352"/>
      <c r="L208" s="352"/>
      <c r="M208" s="351"/>
      <c r="N208" s="312" t="str">
        <f>VLOOKUP(E208,Activities!$A$9:$M$227,13,FALSE)</f>
        <v>NL</v>
      </c>
      <c r="O208" s="351">
        <v>1</v>
      </c>
      <c r="P208" s="290"/>
      <c r="Q208" s="353"/>
      <c r="R208" s="353"/>
      <c r="S208" s="353"/>
      <c r="T208" s="353"/>
      <c r="U208" s="353"/>
      <c r="V208" s="353"/>
      <c r="W208" s="353"/>
      <c r="X208" s="353"/>
      <c r="Y208" s="353"/>
      <c r="Z208" s="353"/>
      <c r="AA208" s="353"/>
      <c r="AB208" s="353"/>
      <c r="AC208" s="353"/>
      <c r="AD208" s="353"/>
      <c r="AE208" s="353"/>
      <c r="AF208" s="353"/>
      <c r="AG208" s="353"/>
      <c r="AH208" s="353"/>
      <c r="AI208" s="353"/>
      <c r="AJ208" s="353"/>
      <c r="AK208" s="353"/>
      <c r="AL208" s="353"/>
      <c r="AM208" s="353"/>
      <c r="AN208" s="353"/>
      <c r="AO208" s="353"/>
      <c r="AP208" s="353"/>
      <c r="AQ208" s="353"/>
      <c r="AR208" s="353"/>
      <c r="AS208" s="353"/>
      <c r="AT208" s="353"/>
      <c r="AU208" s="353"/>
      <c r="AV208" s="353"/>
      <c r="AW208" s="353"/>
      <c r="AX208" s="353"/>
      <c r="AY208" s="353"/>
      <c r="AZ208" s="353"/>
      <c r="BA208" s="353"/>
      <c r="BB208" s="353"/>
      <c r="BC208" s="353"/>
      <c r="BD208" s="353"/>
      <c r="BE208" s="353"/>
      <c r="BF208" s="353"/>
      <c r="BG208" s="353"/>
      <c r="BH208" s="353"/>
      <c r="BI208" s="353"/>
      <c r="BJ208" s="353"/>
      <c r="BK208" s="353"/>
      <c r="BL208" s="353"/>
      <c r="BM208" s="353"/>
      <c r="BN208" s="353"/>
      <c r="BO208" s="353"/>
      <c r="BP208" s="353"/>
      <c r="BQ208" s="353"/>
      <c r="BR208" s="353"/>
      <c r="BS208" s="353"/>
      <c r="BT208" s="353"/>
      <c r="BU208" s="353"/>
      <c r="BV208" s="353"/>
      <c r="BW208" s="353"/>
      <c r="BX208" s="353"/>
      <c r="BY208" s="353"/>
      <c r="BZ208" s="353"/>
      <c r="CA208" s="353"/>
      <c r="CB208" s="353"/>
      <c r="CC208" s="353"/>
      <c r="CD208" s="353"/>
      <c r="CE208" s="353"/>
      <c r="CF208" s="353"/>
      <c r="CG208" s="353"/>
      <c r="CH208" s="353"/>
      <c r="CI208" s="353"/>
      <c r="CJ208" s="353"/>
      <c r="CK208" s="353"/>
      <c r="CL208" s="353"/>
      <c r="CM208" s="353"/>
      <c r="CN208" s="353"/>
      <c r="CO208" s="353"/>
      <c r="CP208" s="353"/>
      <c r="CQ208" s="353"/>
      <c r="CR208" s="353"/>
      <c r="CS208" s="353"/>
      <c r="CT208" s="353"/>
      <c r="CU208" s="353"/>
      <c r="CV208" s="353"/>
      <c r="CW208" s="353"/>
      <c r="CX208" s="353"/>
      <c r="CY208" s="353"/>
      <c r="CZ208" s="353"/>
      <c r="DA208" s="353"/>
      <c r="DB208" s="353"/>
      <c r="DC208" s="353"/>
      <c r="DD208" s="353"/>
      <c r="DE208" s="353"/>
      <c r="DF208" s="353"/>
      <c r="DG208" s="353"/>
      <c r="DH208" s="353"/>
      <c r="DI208" s="353"/>
      <c r="DJ208" s="353"/>
      <c r="DK208" s="353"/>
      <c r="DL208" s="353"/>
      <c r="DM208" s="353"/>
      <c r="DN208" s="353"/>
      <c r="DO208" s="353"/>
      <c r="DP208" s="353"/>
      <c r="DQ208" s="353"/>
      <c r="DR208" s="353"/>
      <c r="DS208" s="353"/>
      <c r="DT208" s="353"/>
      <c r="DU208" s="353"/>
      <c r="DV208" s="353"/>
      <c r="DW208" s="353"/>
      <c r="DX208" s="353"/>
      <c r="DY208" s="353"/>
      <c r="DZ208" s="353"/>
      <c r="EA208" s="353"/>
      <c r="EB208" s="353"/>
      <c r="EC208" s="353"/>
      <c r="ED208" s="353"/>
      <c r="EE208" s="353"/>
      <c r="EF208" s="353"/>
      <c r="EG208" s="353"/>
      <c r="EH208" s="353"/>
      <c r="EI208" s="353"/>
      <c r="EJ208" s="353"/>
      <c r="EK208" s="353"/>
      <c r="EL208" s="353"/>
      <c r="EM208" s="353"/>
      <c r="EN208" s="353"/>
      <c r="EO208" s="353">
        <v>-1</v>
      </c>
      <c r="EP208" s="353"/>
      <c r="EQ208" s="353"/>
      <c r="ER208" s="353"/>
      <c r="ES208" s="353"/>
      <c r="ET208" s="353"/>
      <c r="EU208" s="353"/>
      <c r="EV208" s="353"/>
      <c r="EW208" s="353"/>
      <c r="EX208" s="353"/>
      <c r="EY208" s="353"/>
      <c r="EZ208" s="353"/>
      <c r="FA208" s="353"/>
      <c r="FB208" s="353"/>
      <c r="FC208" s="353"/>
      <c r="FD208" s="353"/>
      <c r="FE208" s="353"/>
      <c r="FF208" s="353"/>
      <c r="FG208" s="353"/>
      <c r="FH208" s="353"/>
      <c r="FI208" s="353"/>
      <c r="FJ208" s="353"/>
      <c r="FK208" s="353"/>
      <c r="FL208" s="353"/>
      <c r="FM208" s="353"/>
      <c r="FN208" s="353"/>
      <c r="FO208" s="353"/>
      <c r="FP208" s="353"/>
      <c r="FQ208" s="353"/>
      <c r="FR208" s="353"/>
      <c r="FS208" s="353"/>
      <c r="FT208" s="353"/>
      <c r="FU208" s="353"/>
      <c r="FV208" s="353"/>
      <c r="FW208" s="353"/>
      <c r="FX208" s="353"/>
      <c r="FY208" s="353"/>
      <c r="FZ208" s="353"/>
      <c r="GA208" s="353"/>
      <c r="GB208" s="354"/>
      <c r="GC208" s="180">
        <f t="shared" si="37"/>
        <v>0</v>
      </c>
      <c r="GD208" s="180">
        <f t="shared" si="38"/>
        <v>0</v>
      </c>
      <c r="GE208" s="180">
        <f t="shared" si="39"/>
        <v>0</v>
      </c>
      <c r="GF208" s="180">
        <f t="shared" si="40"/>
        <v>0</v>
      </c>
      <c r="GG208" s="180">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8" customFormat="1" x14ac:dyDescent="0.35">
      <c r="A209" s="328" t="s">
        <v>1176</v>
      </c>
      <c r="B209" s="291" t="str">
        <f>IF(Technologies!B209&lt;&gt;0,Technologies!B209,"")</f>
        <v>Bunkerbrandstoffen</v>
      </c>
      <c r="C209" s="291" t="str">
        <f>VLOOKUP($A209,Technologies!$A$7:$H$576,3,FALSE)</f>
        <v>Final</v>
      </c>
      <c r="D209" s="291" t="str">
        <f>VLOOKUP($A209,Technologies!$A$7:$H$576,4,FALSE)</f>
        <v>Transport</v>
      </c>
      <c r="E209" s="291" t="str">
        <f>VLOOKUP($A209,Technologies!$A$7:$H$576,6,FALSE)</f>
        <v>Renewable CO2 Credit</v>
      </c>
      <c r="F209" s="292" t="str">
        <f>VLOOKUP($A209,Technologies!$A$7:$H$576,7,FALSE)</f>
        <v xml:space="preserve">CO2 Credits for Aviation </v>
      </c>
      <c r="G209" s="351"/>
      <c r="H209" s="351"/>
      <c r="I209" s="352"/>
      <c r="J209" s="352"/>
      <c r="K209" s="352"/>
      <c r="L209" s="352"/>
      <c r="M209" s="351"/>
      <c r="N209" s="312" t="str">
        <f>VLOOKUP(E209,Activities!$A$9:$M$227,13,FALSE)</f>
        <v>NL</v>
      </c>
      <c r="O209" s="351">
        <v>1</v>
      </c>
      <c r="P209" s="290"/>
      <c r="Q209" s="353"/>
      <c r="R209" s="353"/>
      <c r="S209" s="353"/>
      <c r="T209" s="353"/>
      <c r="U209" s="353"/>
      <c r="V209" s="353"/>
      <c r="W209" s="353"/>
      <c r="X209" s="353"/>
      <c r="Y209" s="353"/>
      <c r="Z209" s="353"/>
      <c r="AA209" s="353"/>
      <c r="AB209" s="353"/>
      <c r="AC209" s="353"/>
      <c r="AD209" s="353"/>
      <c r="AE209" s="353"/>
      <c r="AF209" s="353"/>
      <c r="AG209" s="353"/>
      <c r="AH209" s="353"/>
      <c r="AI209" s="353"/>
      <c r="AJ209" s="353"/>
      <c r="AK209" s="353"/>
      <c r="AL209" s="353"/>
      <c r="AM209" s="353"/>
      <c r="AN209" s="353"/>
      <c r="AO209" s="353"/>
      <c r="AP209" s="353"/>
      <c r="AQ209" s="353"/>
      <c r="AR209" s="353"/>
      <c r="AS209" s="353"/>
      <c r="AT209" s="353"/>
      <c r="AU209" s="353"/>
      <c r="AV209" s="353"/>
      <c r="AW209" s="353"/>
      <c r="AX209" s="353"/>
      <c r="AY209" s="353"/>
      <c r="AZ209" s="353"/>
      <c r="BA209" s="353"/>
      <c r="BB209" s="353"/>
      <c r="BC209" s="353"/>
      <c r="BD209" s="353"/>
      <c r="BE209" s="353"/>
      <c r="BF209" s="353"/>
      <c r="BG209" s="353"/>
      <c r="BH209" s="353"/>
      <c r="BI209" s="353"/>
      <c r="BJ209" s="353"/>
      <c r="BK209" s="353"/>
      <c r="BL209" s="353"/>
      <c r="BM209" s="353"/>
      <c r="BN209" s="353"/>
      <c r="BO209" s="353"/>
      <c r="BP209" s="353"/>
      <c r="BQ209" s="353"/>
      <c r="BR209" s="353"/>
      <c r="BS209" s="353"/>
      <c r="BT209" s="353"/>
      <c r="BU209" s="353"/>
      <c r="BV209" s="353"/>
      <c r="BW209" s="353"/>
      <c r="BX209" s="353"/>
      <c r="BY209" s="353"/>
      <c r="BZ209" s="353"/>
      <c r="CA209" s="353"/>
      <c r="CB209" s="353"/>
      <c r="CC209" s="353"/>
      <c r="CD209" s="353"/>
      <c r="CE209" s="353"/>
      <c r="CF209" s="353"/>
      <c r="CG209" s="353"/>
      <c r="CH209" s="353"/>
      <c r="CI209" s="353"/>
      <c r="CJ209" s="353"/>
      <c r="CK209" s="353"/>
      <c r="CL209" s="353"/>
      <c r="CM209" s="353"/>
      <c r="CN209" s="353"/>
      <c r="CO209" s="353"/>
      <c r="CP209" s="353"/>
      <c r="CQ209" s="353"/>
      <c r="CR209" s="353"/>
      <c r="CS209" s="353"/>
      <c r="CT209" s="353"/>
      <c r="CU209" s="353"/>
      <c r="CV209" s="353"/>
      <c r="CW209" s="353"/>
      <c r="CX209" s="353"/>
      <c r="CY209" s="353"/>
      <c r="CZ209" s="353"/>
      <c r="DA209" s="353"/>
      <c r="DB209" s="353"/>
      <c r="DC209" s="353"/>
      <c r="DD209" s="353"/>
      <c r="DE209" s="353"/>
      <c r="DF209" s="353"/>
      <c r="DG209" s="353"/>
      <c r="DH209" s="353"/>
      <c r="DI209" s="353"/>
      <c r="DJ209" s="353"/>
      <c r="DK209" s="353"/>
      <c r="DL209" s="353"/>
      <c r="DM209" s="353"/>
      <c r="DN209" s="353"/>
      <c r="DO209" s="353"/>
      <c r="DP209" s="353"/>
      <c r="DQ209" s="353"/>
      <c r="DR209" s="353"/>
      <c r="DS209" s="353"/>
      <c r="DT209" s="353"/>
      <c r="DU209" s="353"/>
      <c r="DV209" s="353"/>
      <c r="DW209" s="353"/>
      <c r="DX209" s="353"/>
      <c r="DY209" s="353"/>
      <c r="DZ209" s="353"/>
      <c r="EA209" s="353"/>
      <c r="EB209" s="353"/>
      <c r="EC209" s="353"/>
      <c r="ED209" s="353"/>
      <c r="EE209" s="353"/>
      <c r="EF209" s="353"/>
      <c r="EG209" s="353"/>
      <c r="EH209" s="353"/>
      <c r="EI209" s="353"/>
      <c r="EJ209" s="353"/>
      <c r="EK209" s="353"/>
      <c r="EL209" s="353"/>
      <c r="EM209" s="353"/>
      <c r="EN209" s="353"/>
      <c r="EO209" s="353"/>
      <c r="EP209" s="353"/>
      <c r="EQ209" s="353"/>
      <c r="ER209" s="353"/>
      <c r="ES209" s="353"/>
      <c r="ET209" s="353"/>
      <c r="EU209" s="353"/>
      <c r="EV209" s="353"/>
      <c r="EW209" s="353"/>
      <c r="EX209" s="353"/>
      <c r="EY209" s="353"/>
      <c r="EZ209" s="353"/>
      <c r="FA209" s="353"/>
      <c r="FB209" s="353"/>
      <c r="FC209" s="353"/>
      <c r="FD209" s="353"/>
      <c r="FE209" s="353"/>
      <c r="FF209" s="353"/>
      <c r="FG209" s="353"/>
      <c r="FH209" s="353"/>
      <c r="FI209" s="353"/>
      <c r="FJ209" s="353"/>
      <c r="FK209" s="353"/>
      <c r="FL209" s="353"/>
      <c r="FM209" s="353"/>
      <c r="FN209" s="353"/>
      <c r="FO209" s="353"/>
      <c r="FP209" s="353"/>
      <c r="FQ209" s="353"/>
      <c r="FR209" s="353"/>
      <c r="FS209" s="353"/>
      <c r="FT209" s="353"/>
      <c r="FU209" s="353"/>
      <c r="FV209" s="353"/>
      <c r="FW209" s="353"/>
      <c r="FX209" s="353"/>
      <c r="FY209" s="353"/>
      <c r="FZ209" s="353"/>
      <c r="GA209" s="353"/>
      <c r="GB209" s="354">
        <v>-1</v>
      </c>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20"/>
      <c r="GC210" s="180">
        <f t="shared" si="37"/>
        <v>0</v>
      </c>
      <c r="GD210" s="180">
        <f t="shared" si="38"/>
        <v>0</v>
      </c>
      <c r="GE210" s="180">
        <f t="shared" si="39"/>
        <v>0</v>
      </c>
      <c r="GF210" s="180">
        <f t="shared" si="40"/>
        <v>0</v>
      </c>
      <c r="GG210" s="180">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9"/>
      <c r="GC211" s="179">
        <f t="shared" si="37"/>
        <v>0</v>
      </c>
      <c r="GD211" s="179">
        <f t="shared" si="38"/>
        <v>0</v>
      </c>
      <c r="GE211" s="179">
        <f t="shared" si="39"/>
        <v>0</v>
      </c>
      <c r="GF211" s="179">
        <f t="shared" si="40"/>
        <v>0</v>
      </c>
      <c r="GG211" s="179">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20"/>
      <c r="GC212" s="180">
        <f t="shared" si="37"/>
        <v>0</v>
      </c>
      <c r="GD212" s="180">
        <f t="shared" si="38"/>
        <v>0</v>
      </c>
      <c r="GE212" s="180">
        <f t="shared" si="39"/>
        <v>0</v>
      </c>
      <c r="GF212" s="180">
        <f t="shared" si="40"/>
        <v>0</v>
      </c>
      <c r="GG212" s="180">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9"/>
      <c r="GC213" s="179">
        <f t="shared" si="37"/>
        <v>0</v>
      </c>
      <c r="GD213" s="179">
        <f t="shared" si="38"/>
        <v>0</v>
      </c>
      <c r="GE213" s="179">
        <f t="shared" si="39"/>
        <v>0</v>
      </c>
      <c r="GF213" s="179">
        <f t="shared" si="40"/>
        <v>0</v>
      </c>
      <c r="GG213" s="179">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20"/>
      <c r="GC214" s="180">
        <f t="shared" si="37"/>
        <v>0</v>
      </c>
      <c r="GD214" s="180">
        <f t="shared" si="38"/>
        <v>0</v>
      </c>
      <c r="GE214" s="180">
        <f t="shared" si="39"/>
        <v>0</v>
      </c>
      <c r="GF214" s="180">
        <f t="shared" si="40"/>
        <v>0</v>
      </c>
      <c r="GG214" s="180">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9"/>
      <c r="GC215" s="179">
        <f t="shared" si="37"/>
        <v>0</v>
      </c>
      <c r="GD215" s="179">
        <f t="shared" si="38"/>
        <v>0</v>
      </c>
      <c r="GE215" s="179">
        <f t="shared" si="39"/>
        <v>0</v>
      </c>
      <c r="GF215" s="179">
        <f t="shared" si="40"/>
        <v>0</v>
      </c>
      <c r="GG215" s="179">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20"/>
      <c r="GC216" s="180">
        <f t="shared" si="37"/>
        <v>0</v>
      </c>
      <c r="GD216" s="180">
        <f t="shared" si="38"/>
        <v>0</v>
      </c>
      <c r="GE216" s="180">
        <f t="shared" si="39"/>
        <v>0</v>
      </c>
      <c r="GF216" s="180">
        <f t="shared" si="40"/>
        <v>0</v>
      </c>
      <c r="GG216" s="180">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9"/>
      <c r="GC217" s="179">
        <f t="shared" si="37"/>
        <v>0</v>
      </c>
      <c r="GD217" s="179">
        <f t="shared" si="38"/>
        <v>0</v>
      </c>
      <c r="GE217" s="179">
        <f t="shared" si="39"/>
        <v>0</v>
      </c>
      <c r="GF217" s="179">
        <f t="shared" si="40"/>
        <v>0</v>
      </c>
      <c r="GG217" s="179">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20"/>
      <c r="GC218" s="180">
        <f t="shared" si="37"/>
        <v>0</v>
      </c>
      <c r="GD218" s="180">
        <f t="shared" si="38"/>
        <v>0</v>
      </c>
      <c r="GE218" s="180">
        <f t="shared" si="39"/>
        <v>0</v>
      </c>
      <c r="GF218" s="180">
        <f t="shared" si="40"/>
        <v>0</v>
      </c>
      <c r="GG218" s="180">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9"/>
      <c r="GC219" s="179">
        <f t="shared" si="37"/>
        <v>0</v>
      </c>
      <c r="GD219" s="179">
        <f t="shared" si="38"/>
        <v>0</v>
      </c>
      <c r="GE219" s="179">
        <f t="shared" si="39"/>
        <v>0</v>
      </c>
      <c r="GF219" s="179">
        <f t="shared" si="40"/>
        <v>0</v>
      </c>
      <c r="GG219" s="179">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20"/>
      <c r="GC220" s="180">
        <f t="shared" si="37"/>
        <v>0</v>
      </c>
      <c r="GD220" s="180">
        <f t="shared" si="38"/>
        <v>0</v>
      </c>
      <c r="GE220" s="180">
        <f t="shared" si="39"/>
        <v>0</v>
      </c>
      <c r="GF220" s="180">
        <f t="shared" si="40"/>
        <v>0</v>
      </c>
      <c r="GG220" s="180">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9"/>
      <c r="GC221" s="179">
        <f t="shared" si="37"/>
        <v>0</v>
      </c>
      <c r="GD221" s="179">
        <f t="shared" si="38"/>
        <v>0</v>
      </c>
      <c r="GE221" s="179">
        <f t="shared" si="39"/>
        <v>0</v>
      </c>
      <c r="GF221" s="179">
        <f t="shared" si="40"/>
        <v>0</v>
      </c>
      <c r="GG221" s="179">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20"/>
      <c r="GC222" s="180">
        <f t="shared" si="37"/>
        <v>0</v>
      </c>
      <c r="GD222" s="180">
        <f t="shared" si="38"/>
        <v>0</v>
      </c>
      <c r="GE222" s="180">
        <f t="shared" si="39"/>
        <v>0</v>
      </c>
      <c r="GF222" s="180">
        <f t="shared" si="40"/>
        <v>0</v>
      </c>
      <c r="GG222" s="180">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9"/>
      <c r="GC223" s="179">
        <f t="shared" si="37"/>
        <v>0</v>
      </c>
      <c r="GD223" s="179">
        <f t="shared" si="38"/>
        <v>0</v>
      </c>
      <c r="GE223" s="179">
        <f t="shared" si="39"/>
        <v>0</v>
      </c>
      <c r="GF223" s="179">
        <f t="shared" si="40"/>
        <v>0</v>
      </c>
      <c r="GG223" s="179">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20"/>
      <c r="GC224" s="180">
        <f t="shared" si="37"/>
        <v>0</v>
      </c>
      <c r="GD224" s="180">
        <f t="shared" si="38"/>
        <v>0</v>
      </c>
      <c r="GE224" s="180">
        <f t="shared" si="39"/>
        <v>0</v>
      </c>
      <c r="GF224" s="180">
        <f t="shared" si="40"/>
        <v>0</v>
      </c>
      <c r="GG224" s="180">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9"/>
      <c r="GC225" s="179">
        <f t="shared" ref="GC225:GC256" si="43">ROUND(IF($C225="Primary",0,-$G225*(SUMPRODUCT($Q$4:$GA$4,$Q225:$GA225)+$J225)-$H225)*IF($N225=GC$4,1,0),4)</f>
        <v>0</v>
      </c>
      <c r="GD225" s="179">
        <f t="shared" ref="GD225:GD256" si="44">ROUND(IF($C225="Primary",0,$M225*(1-$O225)*($G225*(SUMPRODUCT($Q$4:$GA$4,$Q225:$GA225)+$J225)+$H225-SUMPRODUCT($Q$5:$GA$5,$Q225:$GA225)-$I225+$K225))*IF($N225=GD$4,1,0),4)</f>
        <v>0</v>
      </c>
      <c r="GE225" s="179">
        <f t="shared" ref="GE225:GE256" si="45">ROUND(IF($C225="Primary",0,(1-$M225)*(1-$O225)*($G225*(SUMPRODUCT($Q$4:$GA$4,$Q225:$GA225)+$J225)+$H225-SUMPRODUCT($Q$5:$GA$5,$Q225:$GA225)-$I225+$L225))*IF($N225=GD$4,1,0),4)</f>
        <v>0</v>
      </c>
      <c r="GF225" s="179">
        <f t="shared" ref="GF225:GF256" si="46">ROUND(IF($C225="Primary",0,$O225*($G225*(SUMPRODUCT($Q$4:$GA$4,$Q225:$GA225)+$J225)-SUMPRODUCT($Q$5:$GA$5,$Q225:$GA225)-$I225))*IF($N225=GD$4,1,0),4)</f>
        <v>0</v>
      </c>
      <c r="GG225" s="179">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20"/>
      <c r="GC226" s="180">
        <f t="shared" si="43"/>
        <v>0</v>
      </c>
      <c r="GD226" s="180">
        <f t="shared" si="44"/>
        <v>0</v>
      </c>
      <c r="GE226" s="180">
        <f t="shared" si="45"/>
        <v>0</v>
      </c>
      <c r="GF226" s="180">
        <f t="shared" si="46"/>
        <v>0</v>
      </c>
      <c r="GG226" s="179">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9"/>
      <c r="GC227" s="179">
        <f t="shared" si="43"/>
        <v>0</v>
      </c>
      <c r="GD227" s="179">
        <f t="shared" si="44"/>
        <v>0</v>
      </c>
      <c r="GE227" s="179">
        <f t="shared" si="45"/>
        <v>0</v>
      </c>
      <c r="GF227" s="179">
        <f t="shared" si="46"/>
        <v>0</v>
      </c>
      <c r="GG227" s="179">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20"/>
      <c r="GC228" s="180">
        <f t="shared" si="43"/>
        <v>0</v>
      </c>
      <c r="GD228" s="180">
        <f t="shared" si="44"/>
        <v>0</v>
      </c>
      <c r="GE228" s="180">
        <f t="shared" si="45"/>
        <v>0</v>
      </c>
      <c r="GF228" s="180">
        <f t="shared" si="46"/>
        <v>0</v>
      </c>
      <c r="GG228" s="179">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9"/>
      <c r="GC229" s="179">
        <f t="shared" si="43"/>
        <v>0</v>
      </c>
      <c r="GD229" s="179">
        <f t="shared" si="44"/>
        <v>0</v>
      </c>
      <c r="GE229" s="179">
        <f t="shared" si="45"/>
        <v>0</v>
      </c>
      <c r="GF229" s="179">
        <f t="shared" si="46"/>
        <v>0</v>
      </c>
      <c r="GG229" s="179">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20"/>
      <c r="GC230" s="180">
        <f t="shared" si="43"/>
        <v>0</v>
      </c>
      <c r="GD230" s="180">
        <f t="shared" si="44"/>
        <v>0</v>
      </c>
      <c r="GE230" s="180">
        <f t="shared" si="45"/>
        <v>0</v>
      </c>
      <c r="GF230" s="180">
        <f t="shared" si="46"/>
        <v>0</v>
      </c>
      <c r="GG230" s="179">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9"/>
      <c r="GC231" s="179">
        <f t="shared" si="43"/>
        <v>0</v>
      </c>
      <c r="GD231" s="179">
        <f t="shared" si="44"/>
        <v>0</v>
      </c>
      <c r="GE231" s="179">
        <f t="shared" si="45"/>
        <v>0</v>
      </c>
      <c r="GF231" s="179">
        <f t="shared" si="46"/>
        <v>0</v>
      </c>
      <c r="GG231" s="179">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20"/>
      <c r="GC232" s="180">
        <f t="shared" si="43"/>
        <v>0</v>
      </c>
      <c r="GD232" s="180">
        <f t="shared" si="44"/>
        <v>0</v>
      </c>
      <c r="GE232" s="180">
        <f t="shared" si="45"/>
        <v>0</v>
      </c>
      <c r="GF232" s="180">
        <f t="shared" si="46"/>
        <v>0</v>
      </c>
      <c r="GG232" s="179">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9"/>
      <c r="GC233" s="179">
        <f t="shared" si="43"/>
        <v>0</v>
      </c>
      <c r="GD233" s="179">
        <f t="shared" si="44"/>
        <v>0</v>
      </c>
      <c r="GE233" s="179">
        <f t="shared" si="45"/>
        <v>0</v>
      </c>
      <c r="GF233" s="179">
        <f t="shared" si="46"/>
        <v>0</v>
      </c>
      <c r="GG233" s="179">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20"/>
      <c r="GC234" s="180">
        <f t="shared" si="43"/>
        <v>0</v>
      </c>
      <c r="GD234" s="180">
        <f t="shared" si="44"/>
        <v>0</v>
      </c>
      <c r="GE234" s="180">
        <f t="shared" si="45"/>
        <v>0</v>
      </c>
      <c r="GF234" s="180">
        <f t="shared" si="46"/>
        <v>0</v>
      </c>
      <c r="GG234" s="180">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9"/>
      <c r="GC235" s="179">
        <f t="shared" si="43"/>
        <v>0</v>
      </c>
      <c r="GD235" s="179">
        <f t="shared" si="44"/>
        <v>0</v>
      </c>
      <c r="GE235" s="179">
        <f t="shared" si="45"/>
        <v>0</v>
      </c>
      <c r="GF235" s="179">
        <f t="shared" si="46"/>
        <v>0</v>
      </c>
      <c r="GG235" s="179">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20"/>
      <c r="GC236" s="180">
        <f t="shared" si="43"/>
        <v>0</v>
      </c>
      <c r="GD236" s="180">
        <f t="shared" si="44"/>
        <v>0</v>
      </c>
      <c r="GE236" s="180">
        <f t="shared" si="45"/>
        <v>0</v>
      </c>
      <c r="GF236" s="180">
        <f t="shared" si="46"/>
        <v>0</v>
      </c>
      <c r="GG236" s="180">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9"/>
      <c r="GC237" s="179">
        <f t="shared" si="43"/>
        <v>0</v>
      </c>
      <c r="GD237" s="179">
        <f t="shared" si="44"/>
        <v>0</v>
      </c>
      <c r="GE237" s="179">
        <f t="shared" si="45"/>
        <v>0</v>
      </c>
      <c r="GF237" s="179">
        <f t="shared" si="46"/>
        <v>0</v>
      </c>
      <c r="GG237" s="179">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20"/>
      <c r="GC238" s="180">
        <f t="shared" si="43"/>
        <v>0</v>
      </c>
      <c r="GD238" s="180">
        <f t="shared" si="44"/>
        <v>0.23100000000000001</v>
      </c>
      <c r="GE238" s="180">
        <f t="shared" si="45"/>
        <v>0</v>
      </c>
      <c r="GF238" s="180">
        <f t="shared" si="46"/>
        <v>0</v>
      </c>
      <c r="GG238" s="180">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9"/>
      <c r="GC239" s="179">
        <f t="shared" si="43"/>
        <v>0</v>
      </c>
      <c r="GD239" s="179">
        <f t="shared" si="44"/>
        <v>0.15529999999999999</v>
      </c>
      <c r="GE239" s="179">
        <f t="shared" si="45"/>
        <v>0</v>
      </c>
      <c r="GF239" s="179">
        <f t="shared" si="46"/>
        <v>0</v>
      </c>
      <c r="GG239" s="179">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20"/>
      <c r="GC240" s="180">
        <f t="shared" si="43"/>
        <v>0.22159999999999999</v>
      </c>
      <c r="GD240" s="180">
        <f t="shared" si="44"/>
        <v>-2.7400000000000001E-2</v>
      </c>
      <c r="GE240" s="180">
        <f t="shared" si="45"/>
        <v>0</v>
      </c>
      <c r="GF240" s="180">
        <f t="shared" si="46"/>
        <v>0</v>
      </c>
      <c r="GG240" s="180">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9"/>
      <c r="GC241" s="179">
        <f t="shared" si="43"/>
        <v>0</v>
      </c>
      <c r="GD241" s="179">
        <f t="shared" si="44"/>
        <v>9.9099999999999994E-2</v>
      </c>
      <c r="GE241" s="179">
        <f t="shared" si="45"/>
        <v>0</v>
      </c>
      <c r="GF241" s="179">
        <f t="shared" si="46"/>
        <v>0</v>
      </c>
      <c r="GG241" s="179">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20"/>
      <c r="GC242" s="180">
        <f t="shared" si="43"/>
        <v>0.10340000000000001</v>
      </c>
      <c r="GD242" s="180">
        <f t="shared" si="44"/>
        <v>1.83E-2</v>
      </c>
      <c r="GE242" s="180">
        <f t="shared" si="45"/>
        <v>0</v>
      </c>
      <c r="GF242" s="180">
        <f t="shared" si="46"/>
        <v>0</v>
      </c>
      <c r="GG242" s="180">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9"/>
      <c r="GC243" s="179">
        <f t="shared" si="43"/>
        <v>0</v>
      </c>
      <c r="GD243" s="179">
        <f t="shared" si="44"/>
        <v>0.4849</v>
      </c>
      <c r="GE243" s="179">
        <f t="shared" si="45"/>
        <v>0</v>
      </c>
      <c r="GF243" s="179">
        <f t="shared" si="46"/>
        <v>0</v>
      </c>
      <c r="GG243" s="179">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20"/>
      <c r="GC244" s="180">
        <f t="shared" si="43"/>
        <v>0</v>
      </c>
      <c r="GD244" s="180">
        <f t="shared" si="44"/>
        <v>0.15509999999999999</v>
      </c>
      <c r="GE244" s="180">
        <f t="shared" si="45"/>
        <v>0</v>
      </c>
      <c r="GF244" s="180">
        <f t="shared" si="46"/>
        <v>0</v>
      </c>
      <c r="GG244" s="180">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9"/>
      <c r="GC245" s="179">
        <f t="shared" si="43"/>
        <v>0</v>
      </c>
      <c r="GD245" s="179">
        <f t="shared" si="44"/>
        <v>0</v>
      </c>
      <c r="GE245" s="179">
        <f t="shared" si="45"/>
        <v>0</v>
      </c>
      <c r="GF245" s="179">
        <f t="shared" si="46"/>
        <v>0</v>
      </c>
      <c r="GG245" s="179">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9"/>
      <c r="GC246" s="179">
        <f t="shared" si="43"/>
        <v>0</v>
      </c>
      <c r="GD246" s="179">
        <f t="shared" si="44"/>
        <v>0</v>
      </c>
      <c r="GE246" s="179">
        <f t="shared" si="45"/>
        <v>0</v>
      </c>
      <c r="GF246" s="179">
        <f t="shared" si="46"/>
        <v>0</v>
      </c>
      <c r="GG246" s="179">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20"/>
      <c r="GC247" s="180">
        <f t="shared" si="43"/>
        <v>0</v>
      </c>
      <c r="GD247" s="180">
        <f t="shared" si="44"/>
        <v>0</v>
      </c>
      <c r="GE247" s="180">
        <f t="shared" si="45"/>
        <v>0</v>
      </c>
      <c r="GF247" s="180">
        <f t="shared" si="46"/>
        <v>0</v>
      </c>
      <c r="GG247" s="180">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9"/>
      <c r="GC248" s="179">
        <f t="shared" si="43"/>
        <v>0</v>
      </c>
      <c r="GD248" s="179">
        <f t="shared" si="44"/>
        <v>0</v>
      </c>
      <c r="GE248" s="179">
        <f t="shared" si="45"/>
        <v>0</v>
      </c>
      <c r="GF248" s="179">
        <f t="shared" si="46"/>
        <v>0</v>
      </c>
      <c r="GG248" s="179">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9"/>
      <c r="GC249" s="179">
        <f t="shared" si="43"/>
        <v>0</v>
      </c>
      <c r="GD249" s="179">
        <f t="shared" si="44"/>
        <v>0</v>
      </c>
      <c r="GE249" s="179">
        <f t="shared" si="45"/>
        <v>0</v>
      </c>
      <c r="GF249" s="179">
        <f t="shared" si="46"/>
        <v>0</v>
      </c>
      <c r="GG249" s="179">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20"/>
      <c r="GC250" s="180">
        <f t="shared" si="43"/>
        <v>0</v>
      </c>
      <c r="GD250" s="180">
        <f t="shared" si="44"/>
        <v>0</v>
      </c>
      <c r="GE250" s="180">
        <f t="shared" si="45"/>
        <v>0</v>
      </c>
      <c r="GF250" s="180">
        <f t="shared" si="46"/>
        <v>0</v>
      </c>
      <c r="GG250" s="180">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9">
        <f>GC251</f>
        <v>0.1938</v>
      </c>
      <c r="GC251" s="179">
        <f t="shared" si="43"/>
        <v>0.1938</v>
      </c>
      <c r="GD251" s="179">
        <f t="shared" si="44"/>
        <v>-0.1938</v>
      </c>
      <c r="GE251" s="179">
        <f t="shared" si="45"/>
        <v>0</v>
      </c>
      <c r="GF251" s="179">
        <f t="shared" si="46"/>
        <v>0</v>
      </c>
      <c r="GG251" s="179">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20"/>
      <c r="GC252" s="180">
        <f t="shared" si="43"/>
        <v>0</v>
      </c>
      <c r="GD252" s="180">
        <f t="shared" si="44"/>
        <v>0</v>
      </c>
      <c r="GE252" s="180">
        <f t="shared" si="45"/>
        <v>0</v>
      </c>
      <c r="GF252" s="180">
        <f t="shared" si="46"/>
        <v>0</v>
      </c>
      <c r="GG252" s="180">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9"/>
      <c r="GC253" s="179">
        <f t="shared" si="43"/>
        <v>0</v>
      </c>
      <c r="GD253" s="179">
        <f t="shared" si="44"/>
        <v>0</v>
      </c>
      <c r="GE253" s="179">
        <f t="shared" si="45"/>
        <v>0</v>
      </c>
      <c r="GF253" s="179">
        <f t="shared" si="46"/>
        <v>0</v>
      </c>
      <c r="GG253" s="179">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20"/>
      <c r="GC254" s="180">
        <f t="shared" si="43"/>
        <v>0</v>
      </c>
      <c r="GD254" s="180">
        <f t="shared" si="44"/>
        <v>0</v>
      </c>
      <c r="GE254" s="180">
        <f t="shared" si="45"/>
        <v>0</v>
      </c>
      <c r="GF254" s="180">
        <f t="shared" si="46"/>
        <v>0</v>
      </c>
      <c r="GG254" s="180">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9"/>
      <c r="GC255" s="179">
        <f t="shared" si="43"/>
        <v>0</v>
      </c>
      <c r="GD255" s="179">
        <f t="shared" si="44"/>
        <v>0</v>
      </c>
      <c r="GE255" s="179">
        <f t="shared" si="45"/>
        <v>0</v>
      </c>
      <c r="GF255" s="179">
        <f t="shared" si="46"/>
        <v>0</v>
      </c>
      <c r="GG255" s="179">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20"/>
      <c r="GC256" s="180">
        <f t="shared" si="43"/>
        <v>0</v>
      </c>
      <c r="GD256" s="180">
        <f t="shared" si="44"/>
        <v>0</v>
      </c>
      <c r="GE256" s="180">
        <f t="shared" si="45"/>
        <v>0</v>
      </c>
      <c r="GF256" s="180">
        <f t="shared" si="46"/>
        <v>0</v>
      </c>
      <c r="GG256" s="180">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9"/>
      <c r="GC257" s="179">
        <f t="shared" ref="GC257:GC288" si="47">ROUND(IF($C257="Primary",0,-$G257*(SUMPRODUCT($Q$4:$GA$4,$Q257:$GA257)+$J257)-$H257)*IF($N257=GC$4,1,0),4)</f>
        <v>0</v>
      </c>
      <c r="GD257" s="179">
        <f t="shared" ref="GD257:GD288" si="48">ROUND(IF($C257="Primary",0,$M257*(1-$O257)*($G257*(SUMPRODUCT($Q$4:$GA$4,$Q257:$GA257)+$J257)+$H257-SUMPRODUCT($Q$5:$GA$5,$Q257:$GA257)-$I257+$K257))*IF($N257=GD$4,1,0),4)</f>
        <v>0</v>
      </c>
      <c r="GE257" s="179">
        <f t="shared" ref="GE257:GE288" si="49">ROUND(IF($C257="Primary",0,(1-$M257)*(1-$O257)*($G257*(SUMPRODUCT($Q$4:$GA$4,$Q257:$GA257)+$J257)+$H257-SUMPRODUCT($Q$5:$GA$5,$Q257:$GA257)-$I257+$L257))*IF($N257=GD$4,1,0),4)</f>
        <v>0</v>
      </c>
      <c r="GF257" s="179">
        <f t="shared" ref="GF257:GF288" si="50">ROUND(IF($C257="Primary",0,$O257*($G257*(SUMPRODUCT($Q$4:$GA$4,$Q257:$GA257)+$J257)-SUMPRODUCT($Q$5:$GA$5,$Q257:$GA257)-$I257))*IF($N257=GD$4,1,0),4)</f>
        <v>0</v>
      </c>
      <c r="GG257" s="179">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20"/>
      <c r="GC258" s="180">
        <f t="shared" si="47"/>
        <v>0</v>
      </c>
      <c r="GD258" s="180">
        <f t="shared" si="48"/>
        <v>0</v>
      </c>
      <c r="GE258" s="180">
        <f t="shared" si="49"/>
        <v>0</v>
      </c>
      <c r="GF258" s="180">
        <f t="shared" si="50"/>
        <v>0</v>
      </c>
      <c r="GG258" s="180">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9"/>
      <c r="GC259" s="179">
        <f t="shared" si="47"/>
        <v>0</v>
      </c>
      <c r="GD259" s="179">
        <f t="shared" si="48"/>
        <v>0</v>
      </c>
      <c r="GE259" s="179">
        <f t="shared" si="49"/>
        <v>0</v>
      </c>
      <c r="GF259" s="179">
        <f t="shared" si="50"/>
        <v>0</v>
      </c>
      <c r="GG259" s="179">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20"/>
      <c r="GC260" s="180">
        <f t="shared" si="47"/>
        <v>0</v>
      </c>
      <c r="GD260" s="180">
        <f t="shared" si="48"/>
        <v>0</v>
      </c>
      <c r="GE260" s="180">
        <f t="shared" si="49"/>
        <v>0</v>
      </c>
      <c r="GF260" s="180">
        <f t="shared" si="50"/>
        <v>0</v>
      </c>
      <c r="GG260" s="180">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9"/>
      <c r="GC261" s="179">
        <f t="shared" si="47"/>
        <v>0</v>
      </c>
      <c r="GD261" s="179">
        <f t="shared" si="48"/>
        <v>0</v>
      </c>
      <c r="GE261" s="179">
        <f t="shared" si="49"/>
        <v>0</v>
      </c>
      <c r="GF261" s="179">
        <f t="shared" si="50"/>
        <v>0</v>
      </c>
      <c r="GG261" s="179">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7">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20"/>
      <c r="GC262" s="180">
        <f t="shared" si="47"/>
        <v>0</v>
      </c>
      <c r="GD262" s="180">
        <f t="shared" si="48"/>
        <v>0</v>
      </c>
      <c r="GE262" s="180">
        <f t="shared" si="49"/>
        <v>0</v>
      </c>
      <c r="GF262" s="180">
        <f t="shared" si="50"/>
        <v>0</v>
      </c>
      <c r="GG262" s="180">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7">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9"/>
      <c r="GC263" s="179">
        <f t="shared" si="47"/>
        <v>0</v>
      </c>
      <c r="GD263" s="179">
        <f t="shared" si="48"/>
        <v>0</v>
      </c>
      <c r="GE263" s="179">
        <f t="shared" si="49"/>
        <v>0</v>
      </c>
      <c r="GF263" s="179">
        <f t="shared" si="50"/>
        <v>0</v>
      </c>
      <c r="GG263" s="179">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7">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20"/>
      <c r="GC264" s="180">
        <f t="shared" si="47"/>
        <v>0</v>
      </c>
      <c r="GD264" s="180">
        <f t="shared" si="48"/>
        <v>0</v>
      </c>
      <c r="GE264" s="180">
        <f t="shared" si="49"/>
        <v>0</v>
      </c>
      <c r="GF264" s="180">
        <f t="shared" si="50"/>
        <v>0</v>
      </c>
      <c r="GG264" s="180">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20"/>
      <c r="GC265" s="180">
        <f t="shared" si="47"/>
        <v>0</v>
      </c>
      <c r="GD265" s="180">
        <f t="shared" si="48"/>
        <v>0</v>
      </c>
      <c r="GE265" s="180">
        <f t="shared" si="49"/>
        <v>0</v>
      </c>
      <c r="GF265" s="180">
        <f t="shared" si="50"/>
        <v>0</v>
      </c>
      <c r="GG265" s="180">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9"/>
      <c r="GC266" s="179">
        <f t="shared" si="47"/>
        <v>0</v>
      </c>
      <c r="GD266" s="179">
        <f t="shared" si="48"/>
        <v>0</v>
      </c>
      <c r="GE266" s="179">
        <f t="shared" si="49"/>
        <v>0</v>
      </c>
      <c r="GF266" s="179">
        <f t="shared" si="50"/>
        <v>0</v>
      </c>
      <c r="GG266" s="179">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20"/>
      <c r="GC267" s="180">
        <f t="shared" si="47"/>
        <v>0</v>
      </c>
      <c r="GD267" s="180">
        <f t="shared" si="48"/>
        <v>0</v>
      </c>
      <c r="GE267" s="180">
        <f t="shared" si="49"/>
        <v>0</v>
      </c>
      <c r="GF267" s="180">
        <f t="shared" si="50"/>
        <v>0</v>
      </c>
      <c r="GG267" s="180">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9"/>
      <c r="GC268" s="179">
        <f t="shared" si="47"/>
        <v>0</v>
      </c>
      <c r="GD268" s="179">
        <f t="shared" si="48"/>
        <v>0</v>
      </c>
      <c r="GE268" s="179">
        <f t="shared" si="49"/>
        <v>0</v>
      </c>
      <c r="GF268" s="179">
        <f t="shared" si="50"/>
        <v>0</v>
      </c>
      <c r="GG268" s="179">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20"/>
      <c r="GC269" s="180">
        <f t="shared" si="47"/>
        <v>0</v>
      </c>
      <c r="GD269" s="180">
        <f t="shared" si="48"/>
        <v>0</v>
      </c>
      <c r="GE269" s="180">
        <f t="shared" si="49"/>
        <v>5.9400000000000001E-2</v>
      </c>
      <c r="GF269" s="180">
        <f t="shared" si="50"/>
        <v>0</v>
      </c>
      <c r="GG269" s="180">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9"/>
      <c r="GC270" s="179">
        <f t="shared" si="47"/>
        <v>0</v>
      </c>
      <c r="GD270" s="179">
        <f t="shared" si="48"/>
        <v>0</v>
      </c>
      <c r="GE270" s="179">
        <f t="shared" si="49"/>
        <v>4.53E-2</v>
      </c>
      <c r="GF270" s="179">
        <f t="shared" si="50"/>
        <v>0</v>
      </c>
      <c r="GG270" s="179">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20"/>
      <c r="GC271" s="180">
        <f t="shared" si="47"/>
        <v>0</v>
      </c>
      <c r="GD271" s="180">
        <f t="shared" si="48"/>
        <v>0</v>
      </c>
      <c r="GE271" s="180">
        <f t="shared" si="49"/>
        <v>0</v>
      </c>
      <c r="GF271" s="180">
        <f t="shared" si="50"/>
        <v>0</v>
      </c>
      <c r="GG271" s="180">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9"/>
      <c r="GC272" s="179">
        <f t="shared" si="47"/>
        <v>0</v>
      </c>
      <c r="GD272" s="179">
        <f t="shared" si="48"/>
        <v>0</v>
      </c>
      <c r="GE272" s="179">
        <f t="shared" si="49"/>
        <v>1.1900000000000001E-2</v>
      </c>
      <c r="GF272" s="179">
        <f t="shared" si="50"/>
        <v>0</v>
      </c>
      <c r="GG272" s="179">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20"/>
      <c r="GC273" s="180">
        <f t="shared" si="47"/>
        <v>0</v>
      </c>
      <c r="GD273" s="180">
        <f t="shared" si="48"/>
        <v>0</v>
      </c>
      <c r="GE273" s="180">
        <f t="shared" si="49"/>
        <v>0</v>
      </c>
      <c r="GF273" s="180">
        <f t="shared" si="50"/>
        <v>0</v>
      </c>
      <c r="GG273" s="180">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9"/>
      <c r="GC274" s="179">
        <f t="shared" si="47"/>
        <v>0</v>
      </c>
      <c r="GD274" s="179">
        <f t="shared" si="48"/>
        <v>0</v>
      </c>
      <c r="GE274" s="179">
        <f t="shared" si="49"/>
        <v>0</v>
      </c>
      <c r="GF274" s="179">
        <f t="shared" si="50"/>
        <v>0</v>
      </c>
      <c r="GG274" s="179">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20"/>
      <c r="GC275" s="180">
        <f t="shared" si="47"/>
        <v>0</v>
      </c>
      <c r="GD275" s="180">
        <f t="shared" si="48"/>
        <v>0</v>
      </c>
      <c r="GE275" s="180">
        <f t="shared" si="49"/>
        <v>0</v>
      </c>
      <c r="GF275" s="180">
        <f t="shared" si="50"/>
        <v>0</v>
      </c>
      <c r="GG275" s="180">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9"/>
      <c r="GC276" s="179">
        <f t="shared" si="47"/>
        <v>0</v>
      </c>
      <c r="GD276" s="179">
        <f t="shared" si="48"/>
        <v>0</v>
      </c>
      <c r="GE276" s="179">
        <f t="shared" si="49"/>
        <v>5.6599999999999998E-2</v>
      </c>
      <c r="GF276" s="179">
        <f t="shared" si="50"/>
        <v>0</v>
      </c>
      <c r="GG276" s="179">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20"/>
      <c r="GC277" s="180">
        <f t="shared" si="47"/>
        <v>0</v>
      </c>
      <c r="GD277" s="180">
        <f t="shared" si="48"/>
        <v>0</v>
      </c>
      <c r="GE277" s="180">
        <f t="shared" si="49"/>
        <v>0</v>
      </c>
      <c r="GF277" s="180">
        <f t="shared" si="50"/>
        <v>0</v>
      </c>
      <c r="GG277" s="180">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9"/>
      <c r="GC278" s="179">
        <f t="shared" si="47"/>
        <v>0</v>
      </c>
      <c r="GD278" s="179">
        <f t="shared" si="48"/>
        <v>0</v>
      </c>
      <c r="GE278" s="179">
        <f t="shared" si="49"/>
        <v>0</v>
      </c>
      <c r="GF278" s="179">
        <f t="shared" si="50"/>
        <v>0</v>
      </c>
      <c r="GG278" s="179">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20"/>
      <c r="GC279" s="180">
        <f t="shared" si="47"/>
        <v>0</v>
      </c>
      <c r="GD279" s="180">
        <f t="shared" si="48"/>
        <v>0</v>
      </c>
      <c r="GE279" s="180">
        <f t="shared" si="49"/>
        <v>0</v>
      </c>
      <c r="GF279" s="180">
        <f t="shared" si="50"/>
        <v>0</v>
      </c>
      <c r="GG279" s="180">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9"/>
      <c r="GC280" s="179">
        <f t="shared" si="47"/>
        <v>0</v>
      </c>
      <c r="GD280" s="179">
        <f t="shared" si="48"/>
        <v>0</v>
      </c>
      <c r="GE280" s="179">
        <f t="shared" si="49"/>
        <v>6.2899999999999998E-2</v>
      </c>
      <c r="GF280" s="179">
        <f t="shared" si="50"/>
        <v>0</v>
      </c>
      <c r="GG280" s="179">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20"/>
      <c r="GC281" s="180">
        <f t="shared" si="47"/>
        <v>0</v>
      </c>
      <c r="GD281" s="180">
        <f t="shared" si="48"/>
        <v>0</v>
      </c>
      <c r="GE281" s="180">
        <f t="shared" si="49"/>
        <v>5.6599999999999998E-2</v>
      </c>
      <c r="GF281" s="180">
        <f t="shared" si="50"/>
        <v>0</v>
      </c>
      <c r="GG281" s="180">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9"/>
      <c r="GC282" s="179">
        <f t="shared" si="47"/>
        <v>0</v>
      </c>
      <c r="GD282" s="179">
        <f t="shared" si="48"/>
        <v>0</v>
      </c>
      <c r="GE282" s="179">
        <f t="shared" si="49"/>
        <v>0</v>
      </c>
      <c r="GF282" s="179">
        <f t="shared" si="50"/>
        <v>0</v>
      </c>
      <c r="GG282" s="179">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20"/>
      <c r="GC283" s="180">
        <f t="shared" si="47"/>
        <v>0</v>
      </c>
      <c r="GD283" s="180">
        <f t="shared" si="48"/>
        <v>0</v>
      </c>
      <c r="GE283" s="180">
        <f t="shared" si="49"/>
        <v>1.7899999999999999E-2</v>
      </c>
      <c r="GF283" s="180">
        <f t="shared" si="50"/>
        <v>0</v>
      </c>
      <c r="GG283" s="180">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9"/>
      <c r="GC284" s="179">
        <f t="shared" si="47"/>
        <v>0</v>
      </c>
      <c r="GD284" s="179">
        <f t="shared" si="48"/>
        <v>0</v>
      </c>
      <c r="GE284" s="179">
        <f t="shared" si="49"/>
        <v>0</v>
      </c>
      <c r="GF284" s="179">
        <f t="shared" si="50"/>
        <v>0</v>
      </c>
      <c r="GG284" s="179">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20"/>
      <c r="GC285" s="180">
        <f t="shared" si="47"/>
        <v>0</v>
      </c>
      <c r="GD285" s="180">
        <f t="shared" si="48"/>
        <v>0</v>
      </c>
      <c r="GE285" s="180">
        <f t="shared" si="49"/>
        <v>0</v>
      </c>
      <c r="GF285" s="180">
        <f t="shared" si="50"/>
        <v>0</v>
      </c>
      <c r="GG285" s="180">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9"/>
      <c r="GC286" s="179">
        <f t="shared" si="47"/>
        <v>0</v>
      </c>
      <c r="GD286" s="179">
        <f t="shared" si="48"/>
        <v>0</v>
      </c>
      <c r="GE286" s="179">
        <f t="shared" si="49"/>
        <v>0</v>
      </c>
      <c r="GF286" s="179">
        <f t="shared" si="50"/>
        <v>0</v>
      </c>
      <c r="GG286" s="179">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20"/>
      <c r="GC287" s="180">
        <f t="shared" si="47"/>
        <v>0</v>
      </c>
      <c r="GD287" s="180">
        <f t="shared" si="48"/>
        <v>0</v>
      </c>
      <c r="GE287" s="180">
        <f t="shared" si="49"/>
        <v>0.1104</v>
      </c>
      <c r="GF287" s="180">
        <f t="shared" si="50"/>
        <v>0</v>
      </c>
      <c r="GG287" s="180">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9"/>
      <c r="GC288" s="179">
        <f t="shared" si="47"/>
        <v>0</v>
      </c>
      <c r="GD288" s="179">
        <f t="shared" si="48"/>
        <v>0</v>
      </c>
      <c r="GE288" s="179">
        <f t="shared" si="49"/>
        <v>0</v>
      </c>
      <c r="GF288" s="179">
        <f t="shared" si="50"/>
        <v>0</v>
      </c>
      <c r="GG288" s="179">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20"/>
      <c r="GC289" s="180">
        <f t="shared" ref="GC289:GC296" si="52">ROUND(IF($C289="Primary",0,-$G289*(SUMPRODUCT($Q$4:$GA$4,$Q289:$GA289)+$J289)-$H289)*IF($N289=GC$4,1,0),4)</f>
        <v>0</v>
      </c>
      <c r="GD289" s="180">
        <f t="shared" ref="GD289:GD296" si="53">ROUND(IF($C289="Primary",0,$M289*(1-$O289)*($G289*(SUMPRODUCT($Q$4:$GA$4,$Q289:$GA289)+$J289)+$H289-SUMPRODUCT($Q$5:$GA$5,$Q289:$GA289)-$I289+$K289))*IF($N289=GD$4,1,0),4)</f>
        <v>0</v>
      </c>
      <c r="GE289" s="180">
        <f t="shared" ref="GE289:GE296" si="54">ROUND(IF($C289="Primary",0,(1-$M289)*(1-$O289)*($G289*(SUMPRODUCT($Q$4:$GA$4,$Q289:$GA289)+$J289)+$H289-SUMPRODUCT($Q$5:$GA$5,$Q289:$GA289)-$I289+$L289))*IF($N289=GD$4,1,0),4)</f>
        <v>0</v>
      </c>
      <c r="GF289" s="180">
        <f t="shared" ref="GF289:GF296" si="55">ROUND(IF($C289="Primary",0,$O289*($G289*(SUMPRODUCT($Q$4:$GA$4,$Q289:$GA289)+$J289)-SUMPRODUCT($Q$5:$GA$5,$Q289:$GA289)-$I289))*IF($N289=GD$4,1,0),4)</f>
        <v>0</v>
      </c>
      <c r="GG289" s="180">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9"/>
      <c r="GC290" s="179">
        <f t="shared" si="52"/>
        <v>0</v>
      </c>
      <c r="GD290" s="179">
        <f t="shared" si="53"/>
        <v>5.7700000000000001E-2</v>
      </c>
      <c r="GE290" s="179">
        <f t="shared" si="54"/>
        <v>0</v>
      </c>
      <c r="GF290" s="179">
        <f t="shared" si="55"/>
        <v>0</v>
      </c>
      <c r="GG290" s="179">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20"/>
      <c r="GC291" s="180">
        <f t="shared" si="52"/>
        <v>5.2999999999999999E-2</v>
      </c>
      <c r="GD291" s="180">
        <f t="shared" si="53"/>
        <v>1.32E-2</v>
      </c>
      <c r="GE291" s="180">
        <f t="shared" si="54"/>
        <v>0</v>
      </c>
      <c r="GF291" s="180">
        <f t="shared" si="55"/>
        <v>0</v>
      </c>
      <c r="GG291" s="180">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9"/>
      <c r="GC292" s="179">
        <f t="shared" si="52"/>
        <v>0</v>
      </c>
      <c r="GD292" s="179">
        <f t="shared" si="53"/>
        <v>0</v>
      </c>
      <c r="GE292" s="179">
        <f t="shared" si="54"/>
        <v>0</v>
      </c>
      <c r="GF292" s="179">
        <f t="shared" si="55"/>
        <v>0</v>
      </c>
      <c r="GG292" s="179">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20">
        <f>GC293</f>
        <v>0.12570000000000001</v>
      </c>
      <c r="GC293" s="180">
        <f t="shared" si="52"/>
        <v>0.12570000000000001</v>
      </c>
      <c r="GD293" s="180">
        <f t="shared" si="53"/>
        <v>-0.12570000000000001</v>
      </c>
      <c r="GE293" s="180">
        <f t="shared" si="54"/>
        <v>0</v>
      </c>
      <c r="GF293" s="180">
        <f t="shared" si="55"/>
        <v>0</v>
      </c>
      <c r="GG293" s="180">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9"/>
      <c r="GC294" s="179">
        <f t="shared" si="52"/>
        <v>0</v>
      </c>
      <c r="GD294" s="179">
        <f t="shared" si="53"/>
        <v>1.4200000000000001E-2</v>
      </c>
      <c r="GE294" s="179">
        <f t="shared" si="54"/>
        <v>0</v>
      </c>
      <c r="GF294" s="179">
        <f t="shared" si="55"/>
        <v>0</v>
      </c>
      <c r="GG294" s="179">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20"/>
      <c r="GC295" s="180">
        <f t="shared" si="52"/>
        <v>0</v>
      </c>
      <c r="GD295" s="180">
        <f t="shared" si="53"/>
        <v>0</v>
      </c>
      <c r="GE295" s="180">
        <f t="shared" si="54"/>
        <v>0</v>
      </c>
      <c r="GF295" s="180">
        <f t="shared" si="55"/>
        <v>0</v>
      </c>
      <c r="GG295" s="180">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9"/>
      <c r="GC297" s="179"/>
      <c r="GD297" s="179"/>
      <c r="GE297" s="179"/>
      <c r="GF297" s="179"/>
      <c r="GG297" s="179"/>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20"/>
      <c r="GC298" s="180">
        <f t="shared" ref="GC298:GC303" si="56">ROUND(IF($C298="Primary",0,-$G298*(SUMPRODUCT($Q$4:$GA$4,$Q298:$GA298)+$J298)-$H298)*IF($N298=GC$4,1,0),4)</f>
        <v>0</v>
      </c>
      <c r="GD298" s="180">
        <f t="shared" ref="GD298:GD303" si="57">ROUND(IF($C298="Primary",0,$M298*(1-$O298)*($G298*(SUMPRODUCT($Q$4:$GA$4,$Q298:$GA298)+$J298)+$H298-SUMPRODUCT($Q$5:$GA$5,$Q298:$GA298)-$I298+$K298))*IF($N298=GD$4,1,0),4)</f>
        <v>0</v>
      </c>
      <c r="GE298" s="180">
        <f t="shared" ref="GE298:GE303" si="58">ROUND(IF($C298="Primary",0,(1-$M298)*(1-$O298)*($G298*(SUMPRODUCT($Q$4:$GA$4,$Q298:$GA298)+$J298)+$H298-SUMPRODUCT($Q$5:$GA$5,$Q298:$GA298)-$I298+$L298))*IF($N298=GD$4,1,0),4)</f>
        <v>0.1075</v>
      </c>
      <c r="GF298" s="180">
        <f t="shared" ref="GF298:GF303" si="59">ROUND(IF($C298="Primary",0,$O298*($G298*(SUMPRODUCT($Q$4:$GA$4,$Q298:$GA298)+$J298)-SUMPRODUCT($Q$5:$GA$5,$Q298:$GA298)-$I298))*IF($N298=GD$4,1,0),4)</f>
        <v>0</v>
      </c>
      <c r="GG298" s="180">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9"/>
      <c r="GC299" s="179">
        <f t="shared" si="56"/>
        <v>0</v>
      </c>
      <c r="GD299" s="179">
        <f t="shared" si="57"/>
        <v>0</v>
      </c>
      <c r="GE299" s="179">
        <f t="shared" si="58"/>
        <v>5.9400000000000001E-2</v>
      </c>
      <c r="GF299" s="179">
        <f t="shared" si="59"/>
        <v>0</v>
      </c>
      <c r="GG299" s="179">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20"/>
      <c r="GC300" s="180">
        <f t="shared" si="56"/>
        <v>0</v>
      </c>
      <c r="GD300" s="180">
        <f t="shared" si="57"/>
        <v>0</v>
      </c>
      <c r="GE300" s="180">
        <f t="shared" si="58"/>
        <v>0</v>
      </c>
      <c r="GF300" s="180">
        <f t="shared" si="59"/>
        <v>0</v>
      </c>
      <c r="GG300" s="180">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9"/>
      <c r="GC301" s="179">
        <f t="shared" si="56"/>
        <v>0</v>
      </c>
      <c r="GD301" s="179">
        <f t="shared" si="57"/>
        <v>0</v>
      </c>
      <c r="GE301" s="179">
        <f t="shared" si="58"/>
        <v>0</v>
      </c>
      <c r="GF301" s="179">
        <f t="shared" si="59"/>
        <v>0</v>
      </c>
      <c r="GG301" s="179">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20"/>
      <c r="GC302" s="180">
        <f t="shared" si="56"/>
        <v>0</v>
      </c>
      <c r="GD302" s="180">
        <f t="shared" si="57"/>
        <v>0</v>
      </c>
      <c r="GE302" s="180">
        <f t="shared" si="58"/>
        <v>0</v>
      </c>
      <c r="GF302" s="180">
        <f t="shared" si="59"/>
        <v>0</v>
      </c>
      <c r="GG302" s="180">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9"/>
      <c r="GC304" s="179"/>
      <c r="GD304" s="179"/>
      <c r="GE304" s="179"/>
      <c r="GF304" s="179"/>
      <c r="GG304" s="179"/>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20"/>
      <c r="GC305" s="180">
        <f t="shared" ref="GC305:GC336" si="60">ROUND(IF($C305="Primary",0,-$G305*(SUMPRODUCT($Q$4:$GA$4,$Q305:$GA305)+$J305)-$H305)*IF($N305=GC$4,1,0),4)</f>
        <v>0</v>
      </c>
      <c r="GD305" s="180">
        <f t="shared" ref="GD305:GD336" si="61">ROUND(IF($C305="Primary",0,$M305*(1-$O305)*($G305*(SUMPRODUCT($Q$4:$GA$4,$Q305:$GA305)+$J305)+$H305-SUMPRODUCT($Q$5:$GA$5,$Q305:$GA305)-$I305+$K305))*IF($N305=GD$4,1,0),4)</f>
        <v>6.1499999999999999E-2</v>
      </c>
      <c r="GE305" s="180">
        <f t="shared" ref="GE305:GE336" si="62">ROUND(IF($C305="Primary",0,(1-$M305)*(1-$O305)*($G305*(SUMPRODUCT($Q$4:$GA$4,$Q305:$GA305)+$J305)+$H305-SUMPRODUCT($Q$5:$GA$5,$Q305:$GA305)-$I305+$L305))*IF($N305=GD$4,1,0),4)</f>
        <v>0</v>
      </c>
      <c r="GF305" s="180">
        <f t="shared" ref="GF305:GF336" si="63">ROUND(IF($C305="Primary",0,$O305*($G305*(SUMPRODUCT($Q$4:$GA$4,$Q305:$GA305)+$J305)-SUMPRODUCT($Q$5:$GA$5,$Q305:$GA305)-$I305))*IF($N305=GD$4,1,0),4)</f>
        <v>0</v>
      </c>
      <c r="GG305" s="180">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9"/>
      <c r="GC306" s="179">
        <f t="shared" si="60"/>
        <v>5.2900000000000003E-2</v>
      </c>
      <c r="GD306" s="179">
        <f t="shared" si="61"/>
        <v>1.32E-2</v>
      </c>
      <c r="GE306" s="179">
        <f t="shared" si="62"/>
        <v>0</v>
      </c>
      <c r="GF306" s="179">
        <f t="shared" si="63"/>
        <v>0</v>
      </c>
      <c r="GG306" s="179">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20"/>
      <c r="GC307" s="180">
        <f t="shared" si="60"/>
        <v>0</v>
      </c>
      <c r="GD307" s="180">
        <f t="shared" si="61"/>
        <v>3.0700000000000002E-2</v>
      </c>
      <c r="GE307" s="180">
        <f t="shared" si="62"/>
        <v>0</v>
      </c>
      <c r="GF307" s="180">
        <f t="shared" si="63"/>
        <v>0</v>
      </c>
      <c r="GG307" s="180">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9"/>
      <c r="GC308" s="179">
        <f t="shared" si="60"/>
        <v>2.64E-2</v>
      </c>
      <c r="GD308" s="179">
        <f t="shared" si="61"/>
        <v>6.6E-3</v>
      </c>
      <c r="GE308" s="179">
        <f t="shared" si="62"/>
        <v>0</v>
      </c>
      <c r="GF308" s="179">
        <f t="shared" si="63"/>
        <v>0</v>
      </c>
      <c r="GG308" s="179">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20"/>
      <c r="GC309" s="180">
        <f t="shared" si="60"/>
        <v>0</v>
      </c>
      <c r="GD309" s="180">
        <f t="shared" si="61"/>
        <v>0.12139999999999999</v>
      </c>
      <c r="GE309" s="180">
        <f t="shared" si="62"/>
        <v>0</v>
      </c>
      <c r="GF309" s="180">
        <f t="shared" si="63"/>
        <v>0</v>
      </c>
      <c r="GG309" s="180">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9"/>
      <c r="GC310" s="179">
        <f t="shared" si="60"/>
        <v>0.10440000000000001</v>
      </c>
      <c r="GD310" s="179">
        <f t="shared" si="61"/>
        <v>2.6100000000000002E-2</v>
      </c>
      <c r="GE310" s="179">
        <f t="shared" si="62"/>
        <v>0</v>
      </c>
      <c r="GF310" s="179">
        <f t="shared" si="63"/>
        <v>0</v>
      </c>
      <c r="GG310" s="179">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20"/>
      <c r="GC311" s="180">
        <f t="shared" si="60"/>
        <v>0</v>
      </c>
      <c r="GD311" s="180">
        <f t="shared" si="61"/>
        <v>0</v>
      </c>
      <c r="GE311" s="180">
        <f t="shared" si="62"/>
        <v>0</v>
      </c>
      <c r="GF311" s="180">
        <f t="shared" si="63"/>
        <v>0</v>
      </c>
      <c r="GG311" s="180">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9">
        <f>GC312</f>
        <v>0.1178</v>
      </c>
      <c r="GC312" s="179">
        <f t="shared" si="60"/>
        <v>0.1178</v>
      </c>
      <c r="GD312" s="179">
        <f t="shared" si="61"/>
        <v>-0.1178</v>
      </c>
      <c r="GE312" s="179">
        <f t="shared" si="62"/>
        <v>0</v>
      </c>
      <c r="GF312" s="179">
        <f t="shared" si="63"/>
        <v>0</v>
      </c>
      <c r="GG312" s="179">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20"/>
      <c r="GC313" s="180">
        <f t="shared" si="60"/>
        <v>0</v>
      </c>
      <c r="GD313" s="180">
        <f t="shared" si="61"/>
        <v>0.1075</v>
      </c>
      <c r="GE313" s="180">
        <f t="shared" si="62"/>
        <v>0</v>
      </c>
      <c r="GF313" s="180">
        <f t="shared" si="63"/>
        <v>0</v>
      </c>
      <c r="GG313" s="180">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9"/>
      <c r="GC314" s="179">
        <f t="shared" si="60"/>
        <v>9.06E-2</v>
      </c>
      <c r="GD314" s="179">
        <f t="shared" si="61"/>
        <v>2.2599999999999999E-2</v>
      </c>
      <c r="GE314" s="179">
        <f t="shared" si="62"/>
        <v>0</v>
      </c>
      <c r="GF314" s="179">
        <f t="shared" si="63"/>
        <v>0</v>
      </c>
      <c r="GG314" s="179">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20"/>
      <c r="GC315" s="180">
        <f t="shared" si="60"/>
        <v>0</v>
      </c>
      <c r="GD315" s="180">
        <f t="shared" si="61"/>
        <v>0.1132</v>
      </c>
      <c r="GE315" s="180">
        <f t="shared" si="62"/>
        <v>0</v>
      </c>
      <c r="GF315" s="180">
        <f t="shared" si="63"/>
        <v>0</v>
      </c>
      <c r="GG315" s="180">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9"/>
      <c r="GC316" s="179">
        <f t="shared" si="60"/>
        <v>9.74E-2</v>
      </c>
      <c r="GD316" s="179">
        <f t="shared" si="61"/>
        <v>2.4299999999999999E-2</v>
      </c>
      <c r="GE316" s="179">
        <f t="shared" si="62"/>
        <v>0</v>
      </c>
      <c r="GF316" s="179">
        <f t="shared" si="63"/>
        <v>0</v>
      </c>
      <c r="GG316" s="179">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20"/>
      <c r="GC317" s="180">
        <f t="shared" si="60"/>
        <v>0</v>
      </c>
      <c r="GD317" s="180">
        <f t="shared" si="61"/>
        <v>0.64570000000000005</v>
      </c>
      <c r="GE317" s="180">
        <f t="shared" si="62"/>
        <v>0</v>
      </c>
      <c r="GF317" s="180">
        <f t="shared" si="63"/>
        <v>0</v>
      </c>
      <c r="GG317" s="180">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9"/>
      <c r="GC318" s="179">
        <f t="shared" si="60"/>
        <v>0</v>
      </c>
      <c r="GD318" s="179">
        <f t="shared" si="61"/>
        <v>0</v>
      </c>
      <c r="GE318" s="179">
        <f t="shared" si="62"/>
        <v>0</v>
      </c>
      <c r="GF318" s="179">
        <f t="shared" si="63"/>
        <v>0</v>
      </c>
      <c r="GG318" s="179">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20">
        <f>GC319</f>
        <v>0.32440000000000002</v>
      </c>
      <c r="GC319" s="180">
        <f t="shared" si="60"/>
        <v>0.32440000000000002</v>
      </c>
      <c r="GD319" s="180">
        <f t="shared" si="61"/>
        <v>-0.32440000000000002</v>
      </c>
      <c r="GE319" s="180">
        <f t="shared" si="62"/>
        <v>0</v>
      </c>
      <c r="GF319" s="180">
        <f t="shared" si="63"/>
        <v>0</v>
      </c>
      <c r="GG319" s="180">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9"/>
      <c r="GC320" s="179">
        <f t="shared" si="60"/>
        <v>0</v>
      </c>
      <c r="GD320" s="179">
        <f t="shared" si="61"/>
        <v>0</v>
      </c>
      <c r="GE320" s="179">
        <f t="shared" si="62"/>
        <v>0</v>
      </c>
      <c r="GF320" s="179">
        <f t="shared" si="63"/>
        <v>0</v>
      </c>
      <c r="GG320" s="179">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20"/>
      <c r="GC321" s="180">
        <f t="shared" si="60"/>
        <v>0</v>
      </c>
      <c r="GD321" s="180">
        <f t="shared" si="61"/>
        <v>0</v>
      </c>
      <c r="GE321" s="180">
        <f t="shared" si="62"/>
        <v>0</v>
      </c>
      <c r="GF321" s="180">
        <f t="shared" si="63"/>
        <v>0</v>
      </c>
      <c r="GG321" s="180">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20"/>
      <c r="GC322" s="180">
        <f t="shared" si="60"/>
        <v>0</v>
      </c>
      <c r="GD322" s="180">
        <f t="shared" si="61"/>
        <v>0</v>
      </c>
      <c r="GE322" s="180">
        <f t="shared" si="62"/>
        <v>0</v>
      </c>
      <c r="GF322" s="180">
        <f t="shared" si="63"/>
        <v>0</v>
      </c>
      <c r="GG322" s="180">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20"/>
      <c r="GC323" s="180">
        <f t="shared" si="60"/>
        <v>0</v>
      </c>
      <c r="GD323" s="180">
        <f t="shared" si="61"/>
        <v>0</v>
      </c>
      <c r="GE323" s="180">
        <f t="shared" si="62"/>
        <v>0</v>
      </c>
      <c r="GF323" s="180">
        <f t="shared" si="63"/>
        <v>0</v>
      </c>
      <c r="GG323" s="180">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9"/>
      <c r="GC324" s="179">
        <f t="shared" si="60"/>
        <v>0</v>
      </c>
      <c r="GD324" s="179">
        <f t="shared" si="61"/>
        <v>0</v>
      </c>
      <c r="GE324" s="179">
        <f t="shared" si="62"/>
        <v>0</v>
      </c>
      <c r="GF324" s="179">
        <f t="shared" si="63"/>
        <v>0</v>
      </c>
      <c r="GG324" s="179">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20"/>
      <c r="GC325" s="180">
        <f t="shared" si="60"/>
        <v>0</v>
      </c>
      <c r="GD325" s="180">
        <f t="shared" si="61"/>
        <v>4.0399999999999998E-2</v>
      </c>
      <c r="GE325" s="180">
        <f t="shared" si="62"/>
        <v>0</v>
      </c>
      <c r="GF325" s="180">
        <f t="shared" si="63"/>
        <v>0</v>
      </c>
      <c r="GG325" s="180">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9"/>
      <c r="GC326" s="179">
        <f t="shared" si="60"/>
        <v>0</v>
      </c>
      <c r="GD326" s="179">
        <f t="shared" si="61"/>
        <v>0</v>
      </c>
      <c r="GE326" s="179">
        <f t="shared" si="62"/>
        <v>0</v>
      </c>
      <c r="GF326" s="179">
        <f t="shared" si="63"/>
        <v>0</v>
      </c>
      <c r="GG326" s="179">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20"/>
      <c r="GC327" s="180">
        <f t="shared" si="60"/>
        <v>0</v>
      </c>
      <c r="GD327" s="180">
        <f t="shared" si="61"/>
        <v>0</v>
      </c>
      <c r="GE327" s="180">
        <f t="shared" si="62"/>
        <v>0</v>
      </c>
      <c r="GF327" s="180">
        <f t="shared" si="63"/>
        <v>0</v>
      </c>
      <c r="GG327" s="180">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9"/>
      <c r="GC328" s="179">
        <f t="shared" si="60"/>
        <v>0</v>
      </c>
      <c r="GD328" s="179">
        <f t="shared" si="61"/>
        <v>0</v>
      </c>
      <c r="GE328" s="179">
        <f t="shared" si="62"/>
        <v>0</v>
      </c>
      <c r="GF328" s="179">
        <f t="shared" si="63"/>
        <v>0</v>
      </c>
      <c r="GG328" s="179">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20"/>
      <c r="GC329" s="180">
        <f t="shared" si="60"/>
        <v>0</v>
      </c>
      <c r="GD329" s="180">
        <f t="shared" si="61"/>
        <v>6.7900000000000002E-2</v>
      </c>
      <c r="GE329" s="180">
        <f t="shared" si="62"/>
        <v>0</v>
      </c>
      <c r="GF329" s="180">
        <f t="shared" si="63"/>
        <v>0</v>
      </c>
      <c r="GG329" s="180">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9"/>
      <c r="GC330" s="179">
        <f t="shared" si="60"/>
        <v>5.8900000000000001E-2</v>
      </c>
      <c r="GD330" s="179">
        <f t="shared" si="61"/>
        <v>1.47E-2</v>
      </c>
      <c r="GE330" s="179">
        <f t="shared" si="62"/>
        <v>0</v>
      </c>
      <c r="GF330" s="179">
        <f t="shared" si="63"/>
        <v>0</v>
      </c>
      <c r="GG330" s="179">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20"/>
      <c r="GC331" s="180">
        <f t="shared" si="60"/>
        <v>0</v>
      </c>
      <c r="GD331" s="180">
        <f t="shared" si="61"/>
        <v>0</v>
      </c>
      <c r="GE331" s="180">
        <f t="shared" si="62"/>
        <v>0</v>
      </c>
      <c r="GF331" s="180">
        <f t="shared" si="63"/>
        <v>0</v>
      </c>
      <c r="GG331" s="180">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9">
        <f>GC332</f>
        <v>0.12280000000000001</v>
      </c>
      <c r="GC332" s="179">
        <f t="shared" si="60"/>
        <v>0.12280000000000001</v>
      </c>
      <c r="GD332" s="179">
        <f t="shared" si="61"/>
        <v>-0.12280000000000001</v>
      </c>
      <c r="GE332" s="179">
        <f t="shared" si="62"/>
        <v>0</v>
      </c>
      <c r="GF332" s="179">
        <f t="shared" si="63"/>
        <v>0</v>
      </c>
      <c r="GG332" s="179">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20"/>
      <c r="GC333" s="180">
        <f t="shared" si="60"/>
        <v>0</v>
      </c>
      <c r="GD333" s="180">
        <f t="shared" si="61"/>
        <v>0</v>
      </c>
      <c r="GE333" s="180">
        <f t="shared" si="62"/>
        <v>0</v>
      </c>
      <c r="GF333" s="180">
        <f t="shared" si="63"/>
        <v>0</v>
      </c>
      <c r="GG333" s="180">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9"/>
      <c r="GC334" s="179">
        <f t="shared" si="60"/>
        <v>0</v>
      </c>
      <c r="GD334" s="179">
        <f t="shared" si="61"/>
        <v>0</v>
      </c>
      <c r="GE334" s="179">
        <f t="shared" si="62"/>
        <v>0</v>
      </c>
      <c r="GF334" s="179">
        <f t="shared" si="63"/>
        <v>0</v>
      </c>
      <c r="GG334" s="179">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20"/>
      <c r="GC335" s="180">
        <f t="shared" si="60"/>
        <v>0</v>
      </c>
      <c r="GD335" s="180">
        <f t="shared" si="61"/>
        <v>0</v>
      </c>
      <c r="GE335" s="180">
        <f t="shared" si="62"/>
        <v>0</v>
      </c>
      <c r="GF335" s="180">
        <f t="shared" si="63"/>
        <v>0</v>
      </c>
      <c r="GG335" s="180">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9"/>
      <c r="GC336" s="179">
        <f t="shared" si="60"/>
        <v>0</v>
      </c>
      <c r="GD336" s="179">
        <f t="shared" si="61"/>
        <v>0</v>
      </c>
      <c r="GE336" s="179">
        <f t="shared" si="62"/>
        <v>0</v>
      </c>
      <c r="GF336" s="179">
        <f t="shared" si="63"/>
        <v>0</v>
      </c>
      <c r="GG336" s="179">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4">
        <f>0.67*DV337/43</f>
        <v>7.7906976744186052E-3</v>
      </c>
      <c r="AH337" s="204"/>
      <c r="AI337" s="204"/>
      <c r="AJ337" s="204"/>
      <c r="AK337" s="204"/>
      <c r="AL337" s="204"/>
      <c r="AM337" s="204"/>
      <c r="AN337" s="204"/>
      <c r="AO337" s="204"/>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20"/>
      <c r="GC337" s="180">
        <f t="shared" ref="GC337:GC368" si="64">ROUND(IF($C337="Primary",0,-$G337*(SUMPRODUCT($Q$4:$GA$4,$Q337:$GA337)+$J337)-$H337)*IF($N337=GC$4,1,0),4)</f>
        <v>0</v>
      </c>
      <c r="GD337" s="180">
        <f t="shared" ref="GD337:GD368" si="65">ROUND(IF($C337="Primary",0,$M337*(1-$O337)*($G337*(SUMPRODUCT($Q$4:$GA$4,$Q337:$GA337)+$J337)+$H337-SUMPRODUCT($Q$5:$GA$5,$Q337:$GA337)-$I337+$K337))*IF($N337=GD$4,1,0),4)</f>
        <v>1.5299999999999999E-2</v>
      </c>
      <c r="GE337" s="180">
        <f t="shared" ref="GE337:GE368" si="66">ROUND(IF($C337="Primary",0,(1-$M337)*(1-$O337)*($G337*(SUMPRODUCT($Q$4:$GA$4,$Q337:$GA337)+$J337)+$H337-SUMPRODUCT($Q$5:$GA$5,$Q337:$GA337)-$I337+$L337))*IF($N337=GD$4,1,0),4)</f>
        <v>0</v>
      </c>
      <c r="GF337" s="180">
        <f t="shared" ref="GF337:GF368" si="67">ROUND(IF($C337="Primary",0,$O337*($G337*(SUMPRODUCT($Q$4:$GA$4,$Q337:$GA337)+$J337)-SUMPRODUCT($Q$5:$GA$5,$Q337:$GA337)-$I337))*IF($N337=GD$4,1,0),4)</f>
        <v>0</v>
      </c>
      <c r="GG337" s="180">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3">
        <f t="shared" ref="AG338:AG342" si="68">0.67*DV338/43</f>
        <v>7.7906976744186052E-3</v>
      </c>
      <c r="AH338" s="213"/>
      <c r="AI338" s="213"/>
      <c r="AJ338" s="213"/>
      <c r="AK338" s="213"/>
      <c r="AL338" s="213"/>
      <c r="AM338" s="213"/>
      <c r="AN338" s="213"/>
      <c r="AO338" s="213"/>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9"/>
      <c r="GC338" s="179">
        <f t="shared" si="64"/>
        <v>1.23E-2</v>
      </c>
      <c r="GD338" s="179">
        <f t="shared" si="65"/>
        <v>3.0999999999999999E-3</v>
      </c>
      <c r="GE338" s="179">
        <f t="shared" si="66"/>
        <v>0</v>
      </c>
      <c r="GF338" s="179">
        <f t="shared" si="67"/>
        <v>0</v>
      </c>
      <c r="GG338" s="179">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4">
        <f t="shared" si="68"/>
        <v>4.674418604651163E-3</v>
      </c>
      <c r="AH339" s="204"/>
      <c r="AI339" s="204"/>
      <c r="AJ339" s="204"/>
      <c r="AK339" s="204"/>
      <c r="AL339" s="204"/>
      <c r="AM339" s="204"/>
      <c r="AN339" s="204"/>
      <c r="AO339" s="204"/>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20"/>
      <c r="GC339" s="180">
        <f t="shared" si="64"/>
        <v>0</v>
      </c>
      <c r="GD339" s="180">
        <f t="shared" si="65"/>
        <v>0.01</v>
      </c>
      <c r="GE339" s="180">
        <f t="shared" si="66"/>
        <v>0</v>
      </c>
      <c r="GF339" s="180">
        <f t="shared" si="67"/>
        <v>0</v>
      </c>
      <c r="GG339" s="180">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3">
        <f t="shared" si="68"/>
        <v>4.674418604651163E-3</v>
      </c>
      <c r="AH340" s="213"/>
      <c r="AI340" s="213"/>
      <c r="AJ340" s="213"/>
      <c r="AK340" s="213"/>
      <c r="AL340" s="213"/>
      <c r="AM340" s="213"/>
      <c r="AN340" s="213"/>
      <c r="AO340" s="213"/>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9"/>
      <c r="GC340" s="179">
        <f t="shared" si="64"/>
        <v>8.0000000000000002E-3</v>
      </c>
      <c r="GD340" s="179">
        <f t="shared" si="65"/>
        <v>2E-3</v>
      </c>
      <c r="GE340" s="179">
        <f t="shared" si="66"/>
        <v>0</v>
      </c>
      <c r="GF340" s="179">
        <f t="shared" si="67"/>
        <v>0</v>
      </c>
      <c r="GG340" s="179">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4">
        <f t="shared" si="68"/>
        <v>9.3488372093023259E-3</v>
      </c>
      <c r="AH341" s="204"/>
      <c r="AI341" s="204"/>
      <c r="AJ341" s="204"/>
      <c r="AK341" s="204"/>
      <c r="AL341" s="204"/>
      <c r="AM341" s="204"/>
      <c r="AN341" s="204"/>
      <c r="AO341" s="204"/>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20"/>
      <c r="GC341" s="180">
        <f t="shared" si="64"/>
        <v>0</v>
      </c>
      <c r="GD341" s="180">
        <f t="shared" si="65"/>
        <v>2.7699999999999999E-2</v>
      </c>
      <c r="GE341" s="180">
        <f t="shared" si="66"/>
        <v>0</v>
      </c>
      <c r="GF341" s="180">
        <f t="shared" si="67"/>
        <v>0</v>
      </c>
      <c r="GG341" s="180">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3">
        <f t="shared" si="68"/>
        <v>9.3488372093023259E-3</v>
      </c>
      <c r="AH342" s="213"/>
      <c r="AI342" s="213"/>
      <c r="AJ342" s="213"/>
      <c r="AK342" s="213"/>
      <c r="AL342" s="213"/>
      <c r="AM342" s="213"/>
      <c r="AN342" s="213"/>
      <c r="AO342" s="213"/>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9"/>
      <c r="GC342" s="179">
        <f t="shared" si="64"/>
        <v>2.2100000000000002E-2</v>
      </c>
      <c r="GD342" s="179">
        <f t="shared" si="65"/>
        <v>5.4999999999999997E-3</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9"/>
      <c r="GC343" s="179">
        <f t="shared" si="64"/>
        <v>0</v>
      </c>
      <c r="GD343" s="179">
        <f t="shared" si="65"/>
        <v>0</v>
      </c>
      <c r="GE343" s="179">
        <f t="shared" si="66"/>
        <v>0</v>
      </c>
      <c r="GF343" s="179">
        <f t="shared" si="67"/>
        <v>0</v>
      </c>
      <c r="GG343" s="179">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20"/>
      <c r="GC344" s="180">
        <f t="shared" si="64"/>
        <v>0</v>
      </c>
      <c r="GD344" s="180">
        <f t="shared" si="65"/>
        <v>0</v>
      </c>
      <c r="GE344" s="180">
        <f t="shared" si="66"/>
        <v>0</v>
      </c>
      <c r="GF344" s="180">
        <f t="shared" si="67"/>
        <v>0</v>
      </c>
      <c r="GG344" s="180">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9"/>
      <c r="GC345" s="179">
        <f t="shared" si="64"/>
        <v>0</v>
      </c>
      <c r="GD345" s="179">
        <f t="shared" si="65"/>
        <v>0</v>
      </c>
      <c r="GE345" s="179">
        <f t="shared" si="66"/>
        <v>0</v>
      </c>
      <c r="GF345" s="179">
        <f t="shared" si="67"/>
        <v>0</v>
      </c>
      <c r="GG345" s="179">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20"/>
      <c r="GC346" s="180">
        <f t="shared" si="64"/>
        <v>0</v>
      </c>
      <c r="GD346" s="180">
        <f t="shared" si="65"/>
        <v>0</v>
      </c>
      <c r="GE346" s="180">
        <f t="shared" si="66"/>
        <v>0</v>
      </c>
      <c r="GF346" s="180">
        <f t="shared" si="67"/>
        <v>0</v>
      </c>
      <c r="GG346" s="180">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9"/>
      <c r="GC347" s="179">
        <f t="shared" si="64"/>
        <v>0</v>
      </c>
      <c r="GD347" s="179">
        <f t="shared" si="65"/>
        <v>0</v>
      </c>
      <c r="GE347" s="179">
        <f t="shared" si="66"/>
        <v>0</v>
      </c>
      <c r="GF347" s="179">
        <f t="shared" si="67"/>
        <v>0</v>
      </c>
      <c r="GG347" s="179">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20"/>
      <c r="GC348" s="180">
        <f t="shared" si="64"/>
        <v>0</v>
      </c>
      <c r="GD348" s="180">
        <f t="shared" si="65"/>
        <v>0</v>
      </c>
      <c r="GE348" s="180">
        <f t="shared" si="66"/>
        <v>0</v>
      </c>
      <c r="GF348" s="180">
        <f t="shared" si="67"/>
        <v>0</v>
      </c>
      <c r="GG348" s="180">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9"/>
      <c r="GC349" s="179">
        <f t="shared" si="64"/>
        <v>0</v>
      </c>
      <c r="GD349" s="179">
        <f t="shared" si="65"/>
        <v>0</v>
      </c>
      <c r="GE349" s="179">
        <f t="shared" si="66"/>
        <v>0</v>
      </c>
      <c r="GF349" s="179">
        <f t="shared" si="67"/>
        <v>0</v>
      </c>
      <c r="GG349" s="179">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20"/>
      <c r="GC350" s="180">
        <f t="shared" si="64"/>
        <v>0</v>
      </c>
      <c r="GD350" s="180">
        <f t="shared" si="65"/>
        <v>0</v>
      </c>
      <c r="GE350" s="180">
        <f t="shared" si="66"/>
        <v>0</v>
      </c>
      <c r="GF350" s="180">
        <f t="shared" si="67"/>
        <v>0</v>
      </c>
      <c r="GG350" s="180">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9"/>
      <c r="GC351" s="179">
        <f t="shared" si="64"/>
        <v>0</v>
      </c>
      <c r="GD351" s="179">
        <f t="shared" si="65"/>
        <v>0</v>
      </c>
      <c r="GE351" s="179">
        <f t="shared" si="66"/>
        <v>0</v>
      </c>
      <c r="GF351" s="179">
        <f t="shared" si="67"/>
        <v>0</v>
      </c>
      <c r="GG351" s="179">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20"/>
      <c r="GC352" s="180">
        <f t="shared" si="64"/>
        <v>0</v>
      </c>
      <c r="GD352" s="180">
        <f t="shared" si="65"/>
        <v>0</v>
      </c>
      <c r="GE352" s="180">
        <f t="shared" si="66"/>
        <v>0</v>
      </c>
      <c r="GF352" s="180">
        <f t="shared" si="67"/>
        <v>0</v>
      </c>
      <c r="GG352" s="180">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9"/>
      <c r="GC353" s="179">
        <f t="shared" si="64"/>
        <v>0</v>
      </c>
      <c r="GD353" s="179">
        <f t="shared" si="65"/>
        <v>0</v>
      </c>
      <c r="GE353" s="179">
        <f t="shared" si="66"/>
        <v>0</v>
      </c>
      <c r="GF353" s="179">
        <f t="shared" si="67"/>
        <v>0</v>
      </c>
      <c r="GG353" s="179">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20"/>
      <c r="GC354" s="180">
        <f t="shared" si="64"/>
        <v>0</v>
      </c>
      <c r="GD354" s="180">
        <f t="shared" si="65"/>
        <v>0</v>
      </c>
      <c r="GE354" s="180">
        <f t="shared" si="66"/>
        <v>0</v>
      </c>
      <c r="GF354" s="180">
        <f t="shared" si="67"/>
        <v>0</v>
      </c>
      <c r="GG354" s="180">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9"/>
      <c r="GC355" s="179">
        <f t="shared" si="64"/>
        <v>0</v>
      </c>
      <c r="GD355" s="179">
        <f t="shared" si="65"/>
        <v>0</v>
      </c>
      <c r="GE355" s="179">
        <f t="shared" si="66"/>
        <v>0</v>
      </c>
      <c r="GF355" s="179">
        <f t="shared" si="67"/>
        <v>0</v>
      </c>
      <c r="GG355" s="179">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20"/>
      <c r="GC356" s="180">
        <f t="shared" si="64"/>
        <v>0</v>
      </c>
      <c r="GD356" s="180">
        <f t="shared" si="65"/>
        <v>0</v>
      </c>
      <c r="GE356" s="180">
        <f t="shared" si="66"/>
        <v>0</v>
      </c>
      <c r="GF356" s="180">
        <f t="shared" si="67"/>
        <v>0</v>
      </c>
      <c r="GG356" s="180">
        <f t="shared" si="69"/>
        <v>0</v>
      </c>
    </row>
    <row r="357" spans="1:342" s="262" customFormat="1" x14ac:dyDescent="0.35">
      <c r="A357" s="257" t="s">
        <v>1520</v>
      </c>
      <c r="B357" s="291" t="str">
        <f>IF(Technologies!B357&lt;&gt;0,Technologies!B357,"")</f>
        <v>Industrie</v>
      </c>
      <c r="C357" s="291" t="str">
        <f>VLOOKUP($A357,Technologies!$A$7:$H$576,3,FALSE)</f>
        <v>Conversion</v>
      </c>
      <c r="D357" s="291" t="str">
        <f>VLOOKUP($A357,Technologies!$A$7:$H$576,4,FALSE)</f>
        <v>Refineries</v>
      </c>
      <c r="E357" s="291" t="str">
        <f>VLOOKUP($A357,Technologies!$A$7:$H$576,6,FALSE)</f>
        <v>Bio Kerosene</v>
      </c>
      <c r="F357" s="269" t="str">
        <f>VLOOKUP($A357,Technologies!$A$7:$H$576,7,FALSE)</f>
        <v>Biokerosene from HEFA</v>
      </c>
      <c r="G357" s="263"/>
      <c r="H357" s="263"/>
      <c r="I357" s="265" cm="1">
        <f t="array" ref="I357">-SUMPRODUCT((Feedstocks!$C$4:$C$141=A357)*Feedstocks!$E$4:$E$141,Feedstocks!$F$4:$F$141,Feedstocks!$H$4:$H$141,Feedstocks!$I$4:$I$141)</f>
        <v>0</v>
      </c>
      <c r="J357" s="265" cm="1">
        <f t="array" ref="J357">-SUMPRODUCT((Feedstocks!$C$4:$C$141=A357)*Feedstocks!$E$4:$E$141,Feedstocks!$H$4:$H$141,Feedstocks!$I$4:$I$141)</f>
        <v>0</v>
      </c>
      <c r="K357" s="265"/>
      <c r="L357" s="265"/>
      <c r="M357" s="263">
        <v>1</v>
      </c>
      <c r="N357" s="263" t="str">
        <f>VLOOKUP(E357,Activities!$A$9:$M$227,13,FALSE)</f>
        <v>NL</v>
      </c>
      <c r="O357" s="263"/>
      <c r="P357" s="266"/>
      <c r="Q357" s="267"/>
      <c r="R357" s="267"/>
      <c r="S357" s="267"/>
      <c r="T357" s="267"/>
      <c r="U357" s="267"/>
      <c r="V357" s="267"/>
      <c r="W357" s="267"/>
      <c r="X357" s="267"/>
      <c r="Y357" s="267"/>
      <c r="Z357" s="267"/>
      <c r="AA357" s="267"/>
      <c r="AB357" s="267"/>
      <c r="AC357" s="267"/>
      <c r="AD357" s="267"/>
      <c r="AE357" s="267"/>
      <c r="AF357" s="267"/>
      <c r="AG357" s="267"/>
      <c r="AH357" s="267"/>
      <c r="AI357" s="267"/>
      <c r="AJ357" s="267"/>
      <c r="AK357" s="267"/>
      <c r="AL357" s="267"/>
      <c r="AM357" s="267"/>
      <c r="AN357" s="267"/>
      <c r="AO357" s="267"/>
      <c r="AP357" s="267"/>
      <c r="AQ357" s="267"/>
      <c r="AR357" s="267"/>
      <c r="AS357" s="267"/>
      <c r="AT357" s="267"/>
      <c r="AU357" s="267"/>
      <c r="AV357" s="267"/>
      <c r="AW357" s="267"/>
      <c r="AX357" s="267"/>
      <c r="AY357" s="267"/>
      <c r="AZ357" s="267"/>
      <c r="BA357" s="267"/>
      <c r="BB357" s="267"/>
      <c r="BC357" s="267"/>
      <c r="BD357" s="267"/>
      <c r="BE357" s="267"/>
      <c r="BF357" s="267"/>
      <c r="BG357" s="267"/>
      <c r="BH357" s="267"/>
      <c r="BI357" s="267"/>
      <c r="BJ357" s="267"/>
      <c r="BK357" s="267"/>
      <c r="BL357" s="267"/>
      <c r="BM357" s="267"/>
      <c r="BN357" s="267"/>
      <c r="BO357" s="267"/>
      <c r="BP357" s="267"/>
      <c r="BQ357" s="267"/>
      <c r="BR357" s="267"/>
      <c r="BS357" s="267"/>
      <c r="BT357" s="267"/>
      <c r="BU357" s="267"/>
      <c r="BV357" s="267"/>
      <c r="BW357" s="267"/>
      <c r="BX357" s="267"/>
      <c r="BY357" s="267"/>
      <c r="BZ357" s="267"/>
      <c r="CA357" s="267"/>
      <c r="CB357" s="267"/>
      <c r="CC357" s="267"/>
      <c r="CD357" s="267"/>
      <c r="CE357" s="267"/>
      <c r="CF357" s="267"/>
      <c r="CG357" s="267"/>
      <c r="CH357" s="267"/>
      <c r="CI357" s="267"/>
      <c r="CJ357" s="267"/>
      <c r="CK357" s="267"/>
      <c r="CL357" s="267"/>
      <c r="CM357" s="267"/>
      <c r="CN357" s="267"/>
      <c r="CO357" s="267"/>
      <c r="CP357" s="267"/>
      <c r="CQ357" s="267"/>
      <c r="CR357" s="267"/>
      <c r="CS357" s="267"/>
      <c r="CT357" s="267"/>
      <c r="CU357" s="267"/>
      <c r="CV357" s="267"/>
      <c r="CW357" s="267"/>
      <c r="CX357" s="267"/>
      <c r="CY357" s="267"/>
      <c r="CZ357" s="267"/>
      <c r="DA357" s="267"/>
      <c r="DB357" s="267"/>
      <c r="DC357" s="267"/>
      <c r="DD357" s="267"/>
      <c r="DE357" s="267"/>
      <c r="DF357" s="267"/>
      <c r="DG357" s="267"/>
      <c r="DH357" s="267">
        <v>-7.0000000000000007E-2</v>
      </c>
      <c r="DI357" s="267"/>
      <c r="DJ357" s="267"/>
      <c r="DK357" s="267"/>
      <c r="DL357" s="267"/>
      <c r="DM357" s="267"/>
      <c r="DN357" s="267"/>
      <c r="DO357" s="267">
        <v>-0.34</v>
      </c>
      <c r="DP357" s="267"/>
      <c r="DQ357" s="267"/>
      <c r="DR357" s="267"/>
      <c r="DS357" s="267"/>
      <c r="DT357" s="267"/>
      <c r="DU357" s="267"/>
      <c r="DV357" s="267"/>
      <c r="DW357" s="267"/>
      <c r="DX357" s="267"/>
      <c r="DY357" s="267"/>
      <c r="DZ357" s="267"/>
      <c r="EA357" s="267"/>
      <c r="EB357" s="267">
        <v>1</v>
      </c>
      <c r="EC357" s="267"/>
      <c r="ED357" s="267"/>
      <c r="EE357" s="267"/>
      <c r="EF357" s="267"/>
      <c r="EG357" s="267"/>
      <c r="EH357" s="267"/>
      <c r="EI357" s="267"/>
      <c r="EJ357" s="267"/>
      <c r="EK357" s="267"/>
      <c r="EL357" s="267"/>
      <c r="EM357" s="267">
        <v>-0.05</v>
      </c>
      <c r="EN357" s="267"/>
      <c r="EO357" s="267"/>
      <c r="EP357" s="267"/>
      <c r="EQ357" s="267"/>
      <c r="ER357" s="267"/>
      <c r="ES357" s="267"/>
      <c r="ET357" s="267"/>
      <c r="EU357" s="267"/>
      <c r="EV357" s="267"/>
      <c r="EW357" s="267"/>
      <c r="EX357" s="267"/>
      <c r="EY357" s="267"/>
      <c r="EZ357" s="267"/>
      <c r="FA357" s="267"/>
      <c r="FB357" s="267"/>
      <c r="FC357" s="267"/>
      <c r="FD357" s="267"/>
      <c r="FE357" s="267"/>
      <c r="FF357" s="267"/>
      <c r="FG357" s="267"/>
      <c r="FH357" s="267">
        <v>-1.1100000000000001</v>
      </c>
      <c r="FI357" s="267"/>
      <c r="FJ357" s="267"/>
      <c r="FK357" s="267"/>
      <c r="FL357" s="267"/>
      <c r="FM357" s="267"/>
      <c r="FN357" s="267"/>
      <c r="FO357" s="267"/>
      <c r="FP357" s="267"/>
      <c r="FQ357" s="267"/>
      <c r="FR357" s="267"/>
      <c r="FS357" s="267"/>
      <c r="FT357" s="267"/>
      <c r="FU357" s="267"/>
      <c r="FV357" s="267"/>
      <c r="FW357" s="267"/>
      <c r="FX357" s="267"/>
      <c r="FY357" s="267"/>
      <c r="FZ357" s="267"/>
      <c r="GA357" s="267"/>
      <c r="GB357" s="322"/>
      <c r="GC357" s="268">
        <f t="shared" si="64"/>
        <v>0</v>
      </c>
      <c r="GD357" s="268">
        <f t="shared" si="65"/>
        <v>0</v>
      </c>
      <c r="GE357" s="268">
        <f t="shared" si="66"/>
        <v>0</v>
      </c>
      <c r="GF357" s="268">
        <f t="shared" si="67"/>
        <v>0</v>
      </c>
      <c r="GG357" s="268">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2" customFormat="1" x14ac:dyDescent="0.35">
      <c r="A358" s="257" t="s">
        <v>1522</v>
      </c>
      <c r="B358" s="291" t="str">
        <f>IF(Technologies!B358&lt;&gt;0,Technologies!B358,"")</f>
        <v>Industrie</v>
      </c>
      <c r="C358" s="291" t="str">
        <f>VLOOKUP($A358,Technologies!$A$7:$H$576,3,FALSE)</f>
        <v>Primary</v>
      </c>
      <c r="D358" s="291" t="str">
        <f>VLOOKUP($A358,Technologies!$A$7:$H$576,4,FALSE)</f>
        <v>Renewable</v>
      </c>
      <c r="E358" s="291" t="str">
        <f>VLOOKUP($A358,Technologies!$A$7:$H$576,6,FALSE)</f>
        <v>Bio LPG</v>
      </c>
      <c r="F358" s="269" t="str">
        <f>VLOOKUP($A358,Technologies!$A$7:$H$576,7,FALSE)</f>
        <v>Imported Bio LPG - Refineries</v>
      </c>
      <c r="G358" s="263"/>
      <c r="H358" s="263"/>
      <c r="I358" s="265"/>
      <c r="J358" s="265"/>
      <c r="K358" s="265"/>
      <c r="L358" s="265"/>
      <c r="M358" s="263">
        <v>1</v>
      </c>
      <c r="N358" s="263" t="str">
        <f>VLOOKUP(E358,Activities!$A$9:$M$227,13,FALSE)</f>
        <v>NL</v>
      </c>
      <c r="O358" s="263"/>
      <c r="P358" s="266"/>
      <c r="Q358" s="267"/>
      <c r="R358" s="267"/>
      <c r="S358" s="267"/>
      <c r="T358" s="267"/>
      <c r="U358" s="267"/>
      <c r="V358" s="267"/>
      <c r="W358" s="267"/>
      <c r="X358" s="267"/>
      <c r="Y358" s="267"/>
      <c r="Z358" s="267"/>
      <c r="AA358" s="267"/>
      <c r="AB358" s="267"/>
      <c r="AC358" s="267"/>
      <c r="AD358" s="267"/>
      <c r="AE358" s="267"/>
      <c r="AF358" s="267"/>
      <c r="AG358" s="267"/>
      <c r="AH358" s="267"/>
      <c r="AI358" s="267"/>
      <c r="AJ358" s="267"/>
      <c r="AK358" s="267"/>
      <c r="AL358" s="267"/>
      <c r="AM358" s="267"/>
      <c r="AN358" s="267"/>
      <c r="AO358" s="267"/>
      <c r="AP358" s="267"/>
      <c r="AQ358" s="267"/>
      <c r="AR358" s="267"/>
      <c r="AS358" s="267"/>
      <c r="AT358" s="267"/>
      <c r="AU358" s="267"/>
      <c r="AV358" s="267"/>
      <c r="AW358" s="267"/>
      <c r="AX358" s="267"/>
      <c r="AY358" s="267"/>
      <c r="AZ358" s="267"/>
      <c r="BA358" s="267"/>
      <c r="BB358" s="267"/>
      <c r="BC358" s="267"/>
      <c r="BD358" s="267"/>
      <c r="BE358" s="267"/>
      <c r="BF358" s="267"/>
      <c r="BG358" s="267"/>
      <c r="BH358" s="267"/>
      <c r="BI358" s="267"/>
      <c r="BJ358" s="267"/>
      <c r="BK358" s="267"/>
      <c r="BL358" s="267"/>
      <c r="BM358" s="267"/>
      <c r="BN358" s="267"/>
      <c r="BO358" s="267"/>
      <c r="BP358" s="267"/>
      <c r="BQ358" s="267"/>
      <c r="BR358" s="267"/>
      <c r="BS358" s="267"/>
      <c r="BT358" s="267"/>
      <c r="BU358" s="267"/>
      <c r="BV358" s="267"/>
      <c r="BW358" s="267"/>
      <c r="BX358" s="267"/>
      <c r="BY358" s="267"/>
      <c r="BZ358" s="267"/>
      <c r="CA358" s="267"/>
      <c r="CB358" s="267"/>
      <c r="CC358" s="267"/>
      <c r="CD358" s="267"/>
      <c r="CE358" s="267"/>
      <c r="CF358" s="267"/>
      <c r="CG358" s="267"/>
      <c r="CH358" s="267"/>
      <c r="CI358" s="267"/>
      <c r="CJ358" s="267"/>
      <c r="CK358" s="267"/>
      <c r="CL358" s="267"/>
      <c r="CM358" s="267"/>
      <c r="CN358" s="267"/>
      <c r="CO358" s="267"/>
      <c r="CP358" s="267"/>
      <c r="CQ358" s="267"/>
      <c r="CR358" s="267"/>
      <c r="CS358" s="267"/>
      <c r="CT358" s="267"/>
      <c r="CU358" s="267"/>
      <c r="CV358" s="267"/>
      <c r="CW358" s="267"/>
      <c r="CX358" s="267"/>
      <c r="CY358" s="267"/>
      <c r="CZ358" s="267"/>
      <c r="DA358" s="267"/>
      <c r="DB358" s="267"/>
      <c r="DC358" s="267"/>
      <c r="DD358" s="267"/>
      <c r="DE358" s="267"/>
      <c r="DF358" s="267"/>
      <c r="DG358" s="267"/>
      <c r="DH358" s="267"/>
      <c r="DI358" s="267"/>
      <c r="DJ358" s="267"/>
      <c r="DK358" s="267"/>
      <c r="DL358" s="267"/>
      <c r="DM358" s="267"/>
      <c r="DN358" s="267"/>
      <c r="DO358" s="267"/>
      <c r="DP358" s="267"/>
      <c r="DQ358" s="267"/>
      <c r="DR358" s="267"/>
      <c r="DS358" s="267"/>
      <c r="DT358" s="267"/>
      <c r="DU358" s="267"/>
      <c r="DV358" s="267"/>
      <c r="DW358" s="267"/>
      <c r="DX358" s="267"/>
      <c r="DY358" s="267"/>
      <c r="DZ358" s="267"/>
      <c r="EA358" s="267"/>
      <c r="EB358" s="267"/>
      <c r="EC358" s="267">
        <v>1</v>
      </c>
      <c r="ED358" s="267"/>
      <c r="EE358" s="267"/>
      <c r="EF358" s="267"/>
      <c r="EG358" s="267"/>
      <c r="EH358" s="267"/>
      <c r="EI358" s="267"/>
      <c r="EJ358" s="267"/>
      <c r="EK358" s="267"/>
      <c r="EL358" s="267"/>
      <c r="EM358" s="267"/>
      <c r="EN358" s="267"/>
      <c r="EO358" s="267"/>
      <c r="EP358" s="267"/>
      <c r="EQ358" s="267"/>
      <c r="ER358" s="267"/>
      <c r="ES358" s="267"/>
      <c r="ET358" s="267"/>
      <c r="EU358" s="267"/>
      <c r="EV358" s="267"/>
      <c r="EW358" s="267"/>
      <c r="EX358" s="267"/>
      <c r="EY358" s="267"/>
      <c r="EZ358" s="267"/>
      <c r="FA358" s="267"/>
      <c r="FB358" s="267"/>
      <c r="FC358" s="267"/>
      <c r="FD358" s="267"/>
      <c r="FE358" s="267"/>
      <c r="FF358" s="267"/>
      <c r="FG358" s="267"/>
      <c r="FH358" s="267"/>
      <c r="FI358" s="267"/>
      <c r="FJ358" s="267"/>
      <c r="FK358" s="267"/>
      <c r="FL358" s="267"/>
      <c r="FM358" s="267"/>
      <c r="FN358" s="267"/>
      <c r="FO358" s="267"/>
      <c r="FP358" s="267"/>
      <c r="FQ358" s="267"/>
      <c r="FR358" s="267"/>
      <c r="FS358" s="267"/>
      <c r="FT358" s="267"/>
      <c r="FU358" s="267"/>
      <c r="FV358" s="267"/>
      <c r="FW358" s="267"/>
      <c r="FX358" s="267"/>
      <c r="FY358" s="267"/>
      <c r="FZ358" s="267"/>
      <c r="GA358" s="267"/>
      <c r="GB358" s="322"/>
      <c r="GC358" s="268">
        <f t="shared" si="64"/>
        <v>0</v>
      </c>
      <c r="GD358" s="268">
        <f t="shared" si="65"/>
        <v>0</v>
      </c>
      <c r="GE358" s="268">
        <f t="shared" si="66"/>
        <v>0</v>
      </c>
      <c r="GF358" s="268">
        <f t="shared" si="67"/>
        <v>0</v>
      </c>
      <c r="GG358" s="268">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7">
        <v>-0.03</v>
      </c>
      <c r="DI359" s="35"/>
      <c r="DJ359" s="35"/>
      <c r="DK359" s="35"/>
      <c r="DL359" s="35"/>
      <c r="DM359" s="35"/>
      <c r="DN359" s="35"/>
      <c r="DO359" s="35"/>
      <c r="DP359" s="267">
        <v>0.44</v>
      </c>
      <c r="DQ359" s="35"/>
      <c r="DR359" s="35"/>
      <c r="DS359" s="35"/>
      <c r="DT359" s="35"/>
      <c r="DU359" s="35"/>
      <c r="DV359" s="35"/>
      <c r="DW359" s="35"/>
      <c r="DX359" s="35"/>
      <c r="DY359" s="35"/>
      <c r="DZ359" s="35"/>
      <c r="EA359" s="35"/>
      <c r="EB359" s="35"/>
      <c r="EC359" s="35"/>
      <c r="ED359" s="267">
        <v>0.33</v>
      </c>
      <c r="EE359" s="267">
        <v>1</v>
      </c>
      <c r="EF359" s="35"/>
      <c r="EG359" s="267">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9"/>
      <c r="GC359" s="179">
        <f t="shared" si="64"/>
        <v>0</v>
      </c>
      <c r="GD359" s="179">
        <f t="shared" si="65"/>
        <v>2.1999999999999999E-2</v>
      </c>
      <c r="GE359" s="179">
        <f t="shared" si="66"/>
        <v>0</v>
      </c>
      <c r="GF359" s="179">
        <f t="shared" si="67"/>
        <v>0</v>
      </c>
      <c r="GG359" s="179">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7">
        <v>0.33</v>
      </c>
      <c r="EE360" s="267">
        <v>1</v>
      </c>
      <c r="EF360" s="36"/>
      <c r="EG360" s="36"/>
      <c r="EH360" s="36"/>
      <c r="EI360" s="267">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20"/>
      <c r="GC360" s="180">
        <f t="shared" si="64"/>
        <v>0</v>
      </c>
      <c r="GD360" s="180">
        <f t="shared" si="65"/>
        <v>1.9199999999999998E-2</v>
      </c>
      <c r="GE360" s="180">
        <f t="shared" si="66"/>
        <v>0</v>
      </c>
      <c r="GF360" s="180">
        <f t="shared" si="67"/>
        <v>0</v>
      </c>
      <c r="GG360" s="180">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7">
        <v>-0.03</v>
      </c>
      <c r="DI361" s="35"/>
      <c r="DJ361" s="35"/>
      <c r="DK361" s="35"/>
      <c r="DL361" s="35"/>
      <c r="DM361" s="35"/>
      <c r="DN361" s="35"/>
      <c r="DO361" s="35"/>
      <c r="DP361" s="267">
        <v>0.44</v>
      </c>
      <c r="DQ361" s="35"/>
      <c r="DR361" s="35"/>
      <c r="DS361" s="35"/>
      <c r="DT361" s="35"/>
      <c r="DU361" s="35"/>
      <c r="DV361" s="35"/>
      <c r="DW361" s="35"/>
      <c r="DX361" s="35"/>
      <c r="DY361" s="35"/>
      <c r="DZ361" s="35"/>
      <c r="EA361" s="35"/>
      <c r="EB361" s="35"/>
      <c r="EC361" s="35"/>
      <c r="ED361" s="267">
        <v>0.33</v>
      </c>
      <c r="EE361" s="35"/>
      <c r="EF361" s="267">
        <v>1</v>
      </c>
      <c r="EG361" s="267">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9"/>
      <c r="GC361" s="179">
        <f t="shared" si="64"/>
        <v>0</v>
      </c>
      <c r="GD361" s="179">
        <f t="shared" si="65"/>
        <v>2.3E-2</v>
      </c>
      <c r="GE361" s="179">
        <f t="shared" si="66"/>
        <v>0</v>
      </c>
      <c r="GF361" s="179">
        <f t="shared" si="67"/>
        <v>0</v>
      </c>
      <c r="GG361" s="179">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7">
        <v>0.33</v>
      </c>
      <c r="EE362" s="36"/>
      <c r="EF362" s="267">
        <v>1</v>
      </c>
      <c r="EG362" s="36"/>
      <c r="EH362" s="36"/>
      <c r="EI362" s="267">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20"/>
      <c r="GC362" s="180">
        <f t="shared" si="64"/>
        <v>0</v>
      </c>
      <c r="GD362" s="180">
        <f t="shared" si="65"/>
        <v>2.0199999999999999E-2</v>
      </c>
      <c r="GE362" s="180">
        <f t="shared" si="66"/>
        <v>0</v>
      </c>
      <c r="GF362" s="180">
        <f t="shared" si="67"/>
        <v>0</v>
      </c>
      <c r="GG362" s="180">
        <f t="shared" si="69"/>
        <v>0</v>
      </c>
    </row>
    <row r="363" spans="1:342" s="262" customFormat="1" x14ac:dyDescent="0.35">
      <c r="A363" s="257" t="s">
        <v>1535</v>
      </c>
      <c r="B363" s="257" t="str">
        <f>IF(Technologies!B363&lt;&gt;0,Technologies!B363,"")</f>
        <v>Industrie</v>
      </c>
      <c r="C363" s="257" t="str">
        <f>VLOOKUP($A363,Technologies!$A$7:$H$576,3,FALSE)</f>
        <v>Conversion</v>
      </c>
      <c r="D363" s="257" t="str">
        <f>VLOOKUP($A363,Technologies!$A$7:$H$576,4,FALSE)</f>
        <v>Refineries</v>
      </c>
      <c r="E363" s="257" t="str">
        <f>VLOOKUP($A363,Technologies!$A$7:$H$576,6,FALSE)</f>
        <v>E-Kerosene</v>
      </c>
      <c r="F363" s="257" t="str">
        <f>VLOOKUP($A363,Technologies!$A$7:$H$576,7,FALSE)</f>
        <v>E-Kerosene oriented Fischer Tropsch incl. RWGS</v>
      </c>
      <c r="G363" s="263"/>
      <c r="H363" s="263">
        <f>ROUND(H367*(-EG361),2)</f>
        <v>0.12</v>
      </c>
      <c r="I363" s="265" cm="1">
        <f t="array" ref="I363">-SUMPRODUCT((Feedstocks!$C$4:$C$141=A363)*Feedstocks!$E$4:$E$141,Feedstocks!$F$4:$F$141,Feedstocks!$H$4:$H$141,Feedstocks!$I$4:$I$141)</f>
        <v>0</v>
      </c>
      <c r="J363" s="265" cm="1">
        <f t="array" ref="J363">-SUMPRODUCT((Feedstocks!$C$4:$C$141=A363)*Feedstocks!$E$4:$E$141,Feedstocks!$H$4:$H$141,Feedstocks!$I$4:$I$141)</f>
        <v>0</v>
      </c>
      <c r="K363" s="265"/>
      <c r="L363" s="265"/>
      <c r="M363" s="263">
        <v>1</v>
      </c>
      <c r="N363" s="263" t="s">
        <v>320</v>
      </c>
      <c r="O363" s="263"/>
      <c r="P363" s="266"/>
      <c r="Q363" s="267"/>
      <c r="R363" s="267"/>
      <c r="S363" s="267"/>
      <c r="T363" s="267"/>
      <c r="U363" s="267"/>
      <c r="V363" s="267"/>
      <c r="W363" s="267"/>
      <c r="X363" s="267"/>
      <c r="Y363" s="267"/>
      <c r="Z363" s="267"/>
      <c r="AA363" s="267"/>
      <c r="AB363" s="267"/>
      <c r="AC363" s="267"/>
      <c r="AD363" s="267"/>
      <c r="AE363" s="267"/>
      <c r="AF363" s="267"/>
      <c r="AG363" s="267"/>
      <c r="AH363" s="267"/>
      <c r="AI363" s="267"/>
      <c r="AJ363" s="267"/>
      <c r="AK363" s="267"/>
      <c r="AL363" s="267"/>
      <c r="AM363" s="267"/>
      <c r="AN363" s="267"/>
      <c r="AO363" s="267"/>
      <c r="AP363" s="267"/>
      <c r="AQ363" s="267"/>
      <c r="AR363" s="267"/>
      <c r="AS363" s="267"/>
      <c r="AT363" s="267"/>
      <c r="AU363" s="267"/>
      <c r="AV363" s="267"/>
      <c r="AW363" s="267"/>
      <c r="AX363" s="267"/>
      <c r="AY363" s="267"/>
      <c r="AZ363" s="267"/>
      <c r="BA363" s="267"/>
      <c r="BB363" s="267"/>
      <c r="BC363" s="267"/>
      <c r="BD363" s="267"/>
      <c r="BE363" s="267"/>
      <c r="BF363" s="267"/>
      <c r="BG363" s="267"/>
      <c r="BH363" s="267"/>
      <c r="BI363" s="267"/>
      <c r="BJ363" s="267"/>
      <c r="BK363" s="267"/>
      <c r="BL363" s="267"/>
      <c r="BM363" s="267"/>
      <c r="BN363" s="267"/>
      <c r="BO363" s="267"/>
      <c r="BP363" s="267"/>
      <c r="BQ363" s="267"/>
      <c r="BR363" s="267"/>
      <c r="BS363" s="267"/>
      <c r="BT363" s="267"/>
      <c r="BU363" s="267"/>
      <c r="BV363" s="267"/>
      <c r="BW363" s="267"/>
      <c r="BX363" s="267"/>
      <c r="BY363" s="267"/>
      <c r="BZ363" s="267"/>
      <c r="CA363" s="267"/>
      <c r="CB363" s="267"/>
      <c r="CC363" s="267"/>
      <c r="CD363" s="267"/>
      <c r="CE363" s="267"/>
      <c r="CF363" s="267"/>
      <c r="CG363" s="267"/>
      <c r="CH363" s="267"/>
      <c r="CI363" s="267"/>
      <c r="CJ363" s="267"/>
      <c r="CK363" s="267"/>
      <c r="CL363" s="267"/>
      <c r="CM363" s="267"/>
      <c r="CN363" s="267"/>
      <c r="CO363" s="267"/>
      <c r="CP363" s="267"/>
      <c r="CQ363" s="267"/>
      <c r="CR363" s="267"/>
      <c r="CS363" s="267"/>
      <c r="CT363" s="267"/>
      <c r="CU363" s="267"/>
      <c r="CV363" s="267"/>
      <c r="CW363" s="267"/>
      <c r="CX363" s="267"/>
      <c r="CY363" s="267"/>
      <c r="CZ363" s="267"/>
      <c r="DA363" s="267"/>
      <c r="DB363" s="267"/>
      <c r="DC363" s="267"/>
      <c r="DD363" s="267"/>
      <c r="DE363" s="267"/>
      <c r="DF363" s="267"/>
      <c r="DG363" s="267"/>
      <c r="DH363" s="267">
        <f>ROUND(-0.03+(DH367*-EG361),2)</f>
        <v>-0.03</v>
      </c>
      <c r="DI363" s="267"/>
      <c r="DJ363" s="267"/>
      <c r="DK363" s="267"/>
      <c r="DL363" s="267"/>
      <c r="DM363" s="267"/>
      <c r="DN363" s="267"/>
      <c r="DO363" s="267"/>
      <c r="DP363" s="267">
        <v>0.44</v>
      </c>
      <c r="DQ363" s="267"/>
      <c r="DR363" s="267"/>
      <c r="DS363" s="267"/>
      <c r="DT363" s="267"/>
      <c r="DU363" s="267"/>
      <c r="DV363" s="267"/>
      <c r="DW363" s="267"/>
      <c r="DX363" s="267"/>
      <c r="DY363" s="267"/>
      <c r="DZ363" s="267"/>
      <c r="EA363" s="267"/>
      <c r="EB363" s="267"/>
      <c r="EC363" s="267"/>
      <c r="ED363" s="267">
        <v>0.33</v>
      </c>
      <c r="EE363" s="267"/>
      <c r="EF363" s="267"/>
      <c r="EG363" s="267"/>
      <c r="EH363" s="267">
        <v>1</v>
      </c>
      <c r="EI363" s="267"/>
      <c r="EJ363" s="267"/>
      <c r="EK363" s="267"/>
      <c r="EL363" s="267"/>
      <c r="EM363" s="267">
        <f>ROUND(EM367*-EG361,2)</f>
        <v>-2.16</v>
      </c>
      <c r="EN363" s="267"/>
      <c r="EO363" s="267"/>
      <c r="EP363" s="267"/>
      <c r="EQ363" s="267"/>
      <c r="ER363" s="267"/>
      <c r="ES363" s="267"/>
      <c r="ET363" s="267"/>
      <c r="EU363" s="267"/>
      <c r="EV363" s="267"/>
      <c r="EW363" s="267"/>
      <c r="EX363" s="267"/>
      <c r="EY363" s="267"/>
      <c r="EZ363" s="267"/>
      <c r="FA363" s="267"/>
      <c r="FB363" s="267"/>
      <c r="FC363" s="267"/>
      <c r="FD363" s="267"/>
      <c r="FE363" s="267"/>
      <c r="FF363" s="267"/>
      <c r="FG363" s="267"/>
      <c r="FH363" s="267"/>
      <c r="FI363" s="267"/>
      <c r="FJ363" s="267"/>
      <c r="FK363" s="267"/>
      <c r="FL363" s="267"/>
      <c r="FM363" s="267"/>
      <c r="FN363" s="267"/>
      <c r="FO363" s="267"/>
      <c r="FP363" s="267"/>
      <c r="FQ363" s="267"/>
      <c r="FR363" s="267"/>
      <c r="FS363" s="267"/>
      <c r="FT363" s="267"/>
      <c r="FU363" s="267"/>
      <c r="FV363" s="267"/>
      <c r="FW363" s="267"/>
      <c r="FX363" s="267"/>
      <c r="FY363" s="267"/>
      <c r="FZ363" s="267"/>
      <c r="GA363" s="267"/>
      <c r="GB363" s="322"/>
      <c r="GC363" s="268">
        <f t="shared" si="64"/>
        <v>-0.12</v>
      </c>
      <c r="GD363" s="268">
        <f t="shared" si="65"/>
        <v>2.46E-2</v>
      </c>
      <c r="GE363" s="268">
        <f t="shared" si="66"/>
        <v>0</v>
      </c>
      <c r="GF363" s="268">
        <f t="shared" si="67"/>
        <v>0</v>
      </c>
      <c r="GG363" s="268">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2" customFormat="1" x14ac:dyDescent="0.35">
      <c r="A364" s="257" t="s">
        <v>1537</v>
      </c>
      <c r="B364" s="257" t="str">
        <f>IF(Technologies!B364&lt;&gt;0,Technologies!B364,"")</f>
        <v>Industrie</v>
      </c>
      <c r="C364" s="257" t="str">
        <f>VLOOKUP($A364,Technologies!$A$7:$H$576,3,FALSE)</f>
        <v>Conversion</v>
      </c>
      <c r="D364" s="257" t="str">
        <f>VLOOKUP($A364,Technologies!$A$7:$H$576,4,FALSE)</f>
        <v>Refineries</v>
      </c>
      <c r="E364" s="257" t="str">
        <f>VLOOKUP($A364,Technologies!$A$7:$H$576,6,FALSE)</f>
        <v>E-Kerosene</v>
      </c>
      <c r="F364" s="269" t="str">
        <f>VLOOKUP($A364,Technologies!$A$7:$H$576,7,FALSE)</f>
        <v>E-Kerosene oriented methanol to fuels incl. methanol production</v>
      </c>
      <c r="G364" s="263"/>
      <c r="H364" s="263">
        <f>ROUND(H372*-EI362,2)</f>
        <v>0.13</v>
      </c>
      <c r="I364" s="265" cm="1">
        <f t="array" ref="I364">-SUMPRODUCT((Feedstocks!$C$4:$C$141=A364)*Feedstocks!$E$4:$E$141,Feedstocks!$F$4:$F$141,Feedstocks!$H$4:$H$141,Feedstocks!$I$4:$I$141)</f>
        <v>0</v>
      </c>
      <c r="J364" s="265" cm="1">
        <f t="array" ref="J364">-SUMPRODUCT((Feedstocks!$C$4:$C$141=A364)*Feedstocks!$E$4:$E$141,Feedstocks!$H$4:$H$141,Feedstocks!$I$4:$I$141)</f>
        <v>0</v>
      </c>
      <c r="K364" s="265"/>
      <c r="L364" s="265"/>
      <c r="M364" s="263">
        <v>1</v>
      </c>
      <c r="N364" s="263" t="s">
        <v>320</v>
      </c>
      <c r="O364" s="263"/>
      <c r="P364" s="266"/>
      <c r="Q364" s="267"/>
      <c r="R364" s="267"/>
      <c r="S364" s="267"/>
      <c r="T364" s="267"/>
      <c r="U364" s="267"/>
      <c r="V364" s="267"/>
      <c r="W364" s="267"/>
      <c r="X364" s="267"/>
      <c r="Y364" s="267"/>
      <c r="Z364" s="267"/>
      <c r="AA364" s="267"/>
      <c r="AB364" s="267"/>
      <c r="AC364" s="267"/>
      <c r="AD364" s="267"/>
      <c r="AE364" s="267"/>
      <c r="AF364" s="267"/>
      <c r="AG364" s="267"/>
      <c r="AH364" s="267"/>
      <c r="AI364" s="267"/>
      <c r="AJ364" s="267"/>
      <c r="AK364" s="267"/>
      <c r="AL364" s="267"/>
      <c r="AM364" s="267"/>
      <c r="AN364" s="267"/>
      <c r="AO364" s="267"/>
      <c r="AP364" s="267"/>
      <c r="AQ364" s="267"/>
      <c r="AR364" s="267"/>
      <c r="AS364" s="267"/>
      <c r="AT364" s="267"/>
      <c r="AU364" s="267"/>
      <c r="AV364" s="267"/>
      <c r="AW364" s="267"/>
      <c r="AX364" s="267"/>
      <c r="AY364" s="267"/>
      <c r="AZ364" s="267"/>
      <c r="BA364" s="267"/>
      <c r="BB364" s="267"/>
      <c r="BC364" s="267"/>
      <c r="BD364" s="267"/>
      <c r="BE364" s="267"/>
      <c r="BF364" s="267"/>
      <c r="BG364" s="267"/>
      <c r="BH364" s="267"/>
      <c r="BI364" s="267"/>
      <c r="BJ364" s="267"/>
      <c r="BK364" s="267"/>
      <c r="BL364" s="267"/>
      <c r="BM364" s="267"/>
      <c r="BN364" s="267"/>
      <c r="BO364" s="267"/>
      <c r="BP364" s="267"/>
      <c r="BQ364" s="267"/>
      <c r="BR364" s="267"/>
      <c r="BS364" s="267"/>
      <c r="BT364" s="267"/>
      <c r="BU364" s="267"/>
      <c r="BV364" s="267"/>
      <c r="BW364" s="267"/>
      <c r="BX364" s="267"/>
      <c r="BY364" s="267"/>
      <c r="BZ364" s="267"/>
      <c r="CA364" s="267"/>
      <c r="CB364" s="267"/>
      <c r="CC364" s="267"/>
      <c r="CD364" s="267"/>
      <c r="CE364" s="267"/>
      <c r="CF364" s="267"/>
      <c r="CG364" s="267"/>
      <c r="CH364" s="267"/>
      <c r="CI364" s="267"/>
      <c r="CJ364" s="267"/>
      <c r="CK364" s="267"/>
      <c r="CL364" s="267"/>
      <c r="CM364" s="267"/>
      <c r="CN364" s="267"/>
      <c r="CO364" s="267"/>
      <c r="CP364" s="267"/>
      <c r="CQ364" s="267"/>
      <c r="CR364" s="267"/>
      <c r="CS364" s="267"/>
      <c r="CT364" s="267"/>
      <c r="CU364" s="267"/>
      <c r="CV364" s="267"/>
      <c r="CW364" s="267"/>
      <c r="CX364" s="267"/>
      <c r="CY364" s="267"/>
      <c r="CZ364" s="267"/>
      <c r="DA364" s="267"/>
      <c r="DB364" s="267"/>
      <c r="DC364" s="267"/>
      <c r="DD364" s="267"/>
      <c r="DE364" s="267"/>
      <c r="DF364" s="267"/>
      <c r="DG364" s="267"/>
      <c r="DH364" s="267">
        <f>ROUND(-0.02+(DH372*-EI362),2)</f>
        <v>-0.11</v>
      </c>
      <c r="DI364" s="267"/>
      <c r="DJ364" s="267"/>
      <c r="DK364" s="267"/>
      <c r="DL364" s="267"/>
      <c r="DM364" s="267"/>
      <c r="DN364" s="267"/>
      <c r="DO364" s="267"/>
      <c r="DP364" s="267">
        <v>-0.21</v>
      </c>
      <c r="DQ364" s="267"/>
      <c r="DR364" s="267"/>
      <c r="DS364" s="267"/>
      <c r="DT364" s="267"/>
      <c r="DU364" s="267"/>
      <c r="DV364" s="267"/>
      <c r="DW364" s="267"/>
      <c r="DX364" s="267"/>
      <c r="DY364" s="267"/>
      <c r="DZ364" s="267"/>
      <c r="EA364" s="267"/>
      <c r="EB364" s="267"/>
      <c r="EC364" s="267"/>
      <c r="ED364" s="267">
        <v>0.33</v>
      </c>
      <c r="EE364" s="267"/>
      <c r="EF364" s="267"/>
      <c r="EG364" s="267"/>
      <c r="EH364" s="267">
        <v>1</v>
      </c>
      <c r="EI364" s="267"/>
      <c r="EJ364" s="267"/>
      <c r="EK364" s="267"/>
      <c r="EL364" s="267"/>
      <c r="EM364" s="267">
        <f>ROUND(EM372*-EI362,2)</f>
        <v>-2.0699999999999998</v>
      </c>
      <c r="EN364" s="267"/>
      <c r="EO364" s="267"/>
      <c r="EP364" s="267"/>
      <c r="EQ364" s="267"/>
      <c r="ER364" s="267"/>
      <c r="ES364" s="267"/>
      <c r="ET364" s="267"/>
      <c r="EU364" s="267"/>
      <c r="EV364" s="267"/>
      <c r="EW364" s="267"/>
      <c r="EX364" s="267"/>
      <c r="EY364" s="267"/>
      <c r="EZ364" s="267"/>
      <c r="FA364" s="267"/>
      <c r="FB364" s="267"/>
      <c r="FC364" s="267"/>
      <c r="FD364" s="267"/>
      <c r="FE364" s="267"/>
      <c r="FF364" s="267"/>
      <c r="FG364" s="267"/>
      <c r="FH364" s="267"/>
      <c r="FI364" s="267"/>
      <c r="FJ364" s="267"/>
      <c r="FK364" s="267"/>
      <c r="FL364" s="267"/>
      <c r="FM364" s="267"/>
      <c r="FN364" s="267"/>
      <c r="FO364" s="267"/>
      <c r="FP364" s="267"/>
      <c r="FQ364" s="267"/>
      <c r="FR364" s="267"/>
      <c r="FS364" s="267"/>
      <c r="FT364" s="267"/>
      <c r="FU364" s="267"/>
      <c r="FV364" s="267"/>
      <c r="FW364" s="267"/>
      <c r="FX364" s="267"/>
      <c r="FY364" s="267"/>
      <c r="FZ364" s="267"/>
      <c r="GA364" s="267"/>
      <c r="GB364" s="322"/>
      <c r="GC364" s="268">
        <f t="shared" si="64"/>
        <v>-0.13</v>
      </c>
      <c r="GD364" s="268">
        <f t="shared" si="65"/>
        <v>3.4599999999999999E-2</v>
      </c>
      <c r="GE364" s="268">
        <f t="shared" si="66"/>
        <v>0</v>
      </c>
      <c r="GF364" s="268">
        <f t="shared" si="67"/>
        <v>0</v>
      </c>
      <c r="GG364" s="268">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2"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90"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4">
        <f>GC365</f>
        <v>9.3899999999999997E-2</v>
      </c>
      <c r="GC365" s="268">
        <f t="shared" si="64"/>
        <v>9.3899999999999997E-2</v>
      </c>
      <c r="GD365" s="268">
        <f t="shared" si="65"/>
        <v>-0.16789999999999999</v>
      </c>
      <c r="GE365" s="268">
        <f t="shared" si="66"/>
        <v>0</v>
      </c>
      <c r="GF365" s="268">
        <f t="shared" si="67"/>
        <v>0</v>
      </c>
      <c r="GG365" s="268">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8" customFormat="1" x14ac:dyDescent="0.35">
      <c r="A366" s="328"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1"/>
      <c r="I366" s="104" cm="1">
        <f t="array" ref="I366">-SUMPRODUCT((Feedstocks!$C$4:$C$141=A366)*Feedstocks!$E$4:$E$141,Feedstocks!$F$4:$F$141,Feedstocks!$H$4:$H$141,Feedstocks!$I$4:$I$141)</f>
        <v>0</v>
      </c>
      <c r="J366" s="104" cm="1">
        <f t="array" ref="J366">-SUMPRODUCT((Feedstocks!$C$4:$C$141=A366)*Feedstocks!$E$4:$E$141,Feedstocks!$H$4:$H$141,Feedstocks!$I$4:$I$141)</f>
        <v>0</v>
      </c>
      <c r="K366" s="352"/>
      <c r="L366" s="352"/>
      <c r="M366" s="351">
        <v>1</v>
      </c>
      <c r="N366" s="23" t="str">
        <f>VLOOKUP(E366,Activities!$A$9:$M$227,13,FALSE)</f>
        <v>NL</v>
      </c>
      <c r="O366" s="351"/>
      <c r="P366" s="290" t="s">
        <v>1829</v>
      </c>
      <c r="Q366" s="353"/>
      <c r="R366" s="353"/>
      <c r="S366" s="353"/>
      <c r="T366" s="353"/>
      <c r="U366" s="353"/>
      <c r="V366" s="353"/>
      <c r="W366" s="353"/>
      <c r="X366" s="353"/>
      <c r="Y366" s="353"/>
      <c r="Z366" s="353"/>
      <c r="AA366" s="353"/>
      <c r="AB366" s="353"/>
      <c r="AC366" s="353"/>
      <c r="AD366" s="353"/>
      <c r="AE366" s="353"/>
      <c r="AF366" s="353"/>
      <c r="AG366" s="353"/>
      <c r="AH366" s="353"/>
      <c r="AI366" s="353"/>
      <c r="AJ366" s="353"/>
      <c r="AK366" s="353"/>
      <c r="AL366" s="353"/>
      <c r="AM366" s="353"/>
      <c r="AN366" s="353"/>
      <c r="AO366" s="353"/>
      <c r="AP366" s="353"/>
      <c r="AQ366" s="353"/>
      <c r="AR366" s="353"/>
      <c r="AS366" s="353"/>
      <c r="AT366" s="353"/>
      <c r="AU366" s="353"/>
      <c r="AV366" s="353"/>
      <c r="AW366" s="353"/>
      <c r="AX366" s="353"/>
      <c r="AY366" s="353"/>
      <c r="AZ366" s="353"/>
      <c r="BA366" s="353"/>
      <c r="BB366" s="353"/>
      <c r="BC366" s="353"/>
      <c r="BD366" s="353"/>
      <c r="BE366" s="353"/>
      <c r="BF366" s="353"/>
      <c r="BG366" s="353"/>
      <c r="BH366" s="353"/>
      <c r="BI366" s="353"/>
      <c r="BJ366" s="353"/>
      <c r="BK366" s="353"/>
      <c r="BL366" s="353"/>
      <c r="BM366" s="353"/>
      <c r="BN366" s="353"/>
      <c r="BO366" s="353"/>
      <c r="BP366" s="353"/>
      <c r="BQ366" s="353"/>
      <c r="BR366" s="353"/>
      <c r="BS366" s="353"/>
      <c r="BT366" s="353"/>
      <c r="BU366" s="353"/>
      <c r="BV366" s="353"/>
      <c r="BW366" s="353"/>
      <c r="BX366" s="353"/>
      <c r="BY366" s="353"/>
      <c r="BZ366" s="353"/>
      <c r="CA366" s="353"/>
      <c r="CB366" s="353"/>
      <c r="CC366" s="353"/>
      <c r="CD366" s="353"/>
      <c r="CE366" s="353"/>
      <c r="CF366" s="353"/>
      <c r="CG366" s="353"/>
      <c r="CH366" s="353"/>
      <c r="CI366" s="353"/>
      <c r="CJ366" s="353"/>
      <c r="CK366" s="353"/>
      <c r="CL366" s="353"/>
      <c r="CM366" s="353"/>
      <c r="CN366" s="353"/>
      <c r="CO366" s="353"/>
      <c r="CP366" s="353"/>
      <c r="CQ366" s="353"/>
      <c r="CR366" s="353"/>
      <c r="CS366" s="353"/>
      <c r="CT366" s="353"/>
      <c r="CU366" s="353"/>
      <c r="CV366" s="353"/>
      <c r="CW366" s="353"/>
      <c r="CX366" s="353"/>
      <c r="CY366" s="353"/>
      <c r="CZ366" s="353"/>
      <c r="DA366" s="353"/>
      <c r="DB366" s="353"/>
      <c r="DC366" s="353"/>
      <c r="DD366" s="353"/>
      <c r="DE366" s="353"/>
      <c r="DF366" s="353"/>
      <c r="DG366" s="353"/>
      <c r="DH366" s="388">
        <v>-1.2099332676061682E-3</v>
      </c>
      <c r="DI366" s="353"/>
      <c r="DJ366" s="353"/>
      <c r="DK366" s="353"/>
      <c r="DL366" s="353"/>
      <c r="DM366" s="353"/>
      <c r="DN366" s="353"/>
      <c r="DO366" s="353">
        <v>-0.69856540643296117</v>
      </c>
      <c r="DP366" s="353"/>
      <c r="DQ366" s="353"/>
      <c r="DR366" s="353"/>
      <c r="DS366" s="353"/>
      <c r="DT366" s="353"/>
      <c r="DU366" s="353"/>
      <c r="DV366" s="353"/>
      <c r="DW366" s="353"/>
      <c r="DX366" s="353"/>
      <c r="DY366" s="353"/>
      <c r="DZ366" s="353"/>
      <c r="EA366" s="353"/>
      <c r="EB366" s="353"/>
      <c r="EC366" s="353"/>
      <c r="ED366" s="353"/>
      <c r="EE366" s="353"/>
      <c r="EF366" s="353"/>
      <c r="EG366" s="353">
        <v>1</v>
      </c>
      <c r="EH366" s="353"/>
      <c r="EI366" s="353"/>
      <c r="EJ366" s="353"/>
      <c r="EK366" s="353"/>
      <c r="EL366" s="353"/>
      <c r="EM366" s="353"/>
      <c r="EN366" s="353"/>
      <c r="EO366" s="353"/>
      <c r="EP366" s="353"/>
      <c r="EQ366" s="353"/>
      <c r="ER366" s="35">
        <v>-2.4634811357447797</v>
      </c>
      <c r="ES366" s="353"/>
      <c r="ET366" s="353"/>
      <c r="EU366" s="353"/>
      <c r="EV366" s="353"/>
      <c r="EW366" s="353"/>
      <c r="EX366" s="353"/>
      <c r="EY366" s="353"/>
      <c r="EZ366" s="353"/>
      <c r="FA366" s="353"/>
      <c r="FB366" s="353"/>
      <c r="FC366" s="353"/>
      <c r="FD366" s="353"/>
      <c r="FE366" s="353"/>
      <c r="FF366" s="353"/>
      <c r="FG366" s="353"/>
      <c r="FH366" s="353"/>
      <c r="FI366" s="353"/>
      <c r="FJ366" s="353"/>
      <c r="FK366" s="353"/>
      <c r="FL366" s="353"/>
      <c r="FM366" s="353"/>
      <c r="FN366" s="353"/>
      <c r="FO366" s="353"/>
      <c r="FP366" s="353"/>
      <c r="FQ366" s="353"/>
      <c r="FR366" s="353"/>
      <c r="FS366" s="353"/>
      <c r="FT366" s="353"/>
      <c r="FU366" s="353"/>
      <c r="FV366" s="353"/>
      <c r="FW366" s="353"/>
      <c r="FX366" s="353"/>
      <c r="FY366" s="353"/>
      <c r="FZ366" s="353"/>
      <c r="GA366" s="353"/>
      <c r="GB366" s="354">
        <f>GC366</f>
        <v>0.18579999999999999</v>
      </c>
      <c r="GC366" s="179">
        <f t="shared" si="64"/>
        <v>0.18579999999999999</v>
      </c>
      <c r="GD366" s="179">
        <f t="shared" si="65"/>
        <v>-0.25979999999999998</v>
      </c>
      <c r="GE366" s="179">
        <f t="shared" si="66"/>
        <v>0</v>
      </c>
      <c r="GF366" s="179">
        <f t="shared" si="67"/>
        <v>0</v>
      </c>
      <c r="GG366" s="179">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8">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20"/>
      <c r="GC367" s="180">
        <f t="shared" si="64"/>
        <v>-7.8E-2</v>
      </c>
      <c r="GD367" s="180">
        <f t="shared" si="65"/>
        <v>4.0000000000000001E-3</v>
      </c>
      <c r="GE367" s="180">
        <f t="shared" si="66"/>
        <v>0</v>
      </c>
      <c r="GF367" s="180">
        <f t="shared" si="67"/>
        <v>0</v>
      </c>
      <c r="GG367" s="180">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9">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9"/>
      <c r="GC368" s="179">
        <f t="shared" si="64"/>
        <v>-7.3999999999999996E-2</v>
      </c>
      <c r="GD368" s="179">
        <f t="shared" si="65"/>
        <v>0</v>
      </c>
      <c r="GE368" s="179">
        <f t="shared" si="66"/>
        <v>0</v>
      </c>
      <c r="GF368" s="179">
        <f t="shared" si="67"/>
        <v>0</v>
      </c>
      <c r="GG368" s="179">
        <f t="shared" si="69"/>
        <v>0</v>
      </c>
    </row>
    <row r="369" spans="1:342" s="262" customFormat="1" x14ac:dyDescent="0.35">
      <c r="A369" s="257" t="s">
        <v>1549</v>
      </c>
      <c r="B369" s="291" t="str">
        <f>IF(Technologies!B369&lt;&gt;0,Technologies!B369,"")</f>
        <v>Industrie</v>
      </c>
      <c r="C369" s="291" t="str">
        <f>VLOOKUP($A369,Technologies!$A$7:$H$576,3,FALSE)</f>
        <v>Conversion</v>
      </c>
      <c r="D369" s="291" t="str">
        <f>VLOOKUP($A369,Technologies!$A$7:$H$576,4,FALSE)</f>
        <v>Refineries</v>
      </c>
      <c r="E369" s="291" t="str">
        <f>VLOOKUP($A369,Technologies!$A$7:$H$576,6,FALSE)</f>
        <v>Syngas</v>
      </c>
      <c r="F369" s="257" t="str">
        <f>VLOOKUP($A369,Technologies!$A$7:$H$576,7,FALSE)</f>
        <v>Syngas from eSMR</v>
      </c>
      <c r="G369" s="263"/>
      <c r="H369" s="264"/>
      <c r="I369" s="265" cm="1">
        <f t="array" ref="I369">-SUMPRODUCT((Feedstocks!$C$4:$C$141=A369)*Feedstocks!$E$4:$E$141,Feedstocks!$F$4:$F$141,Feedstocks!$H$4:$H$141,Feedstocks!$I$4:$I$141)</f>
        <v>0</v>
      </c>
      <c r="J369" s="265" cm="1">
        <f t="array" ref="J369">-SUMPRODUCT((Feedstocks!$C$4:$C$141=A369)*Feedstocks!$E$4:$E$141,Feedstocks!$H$4:$H$141,Feedstocks!$I$4:$I$141)</f>
        <v>0</v>
      </c>
      <c r="K369" s="265"/>
      <c r="L369" s="265"/>
      <c r="M369" s="263">
        <v>1</v>
      </c>
      <c r="N369" s="263" t="str">
        <f>VLOOKUP(E369,Activities!$A$9:$M$227,13,FALSE)</f>
        <v>NL</v>
      </c>
      <c r="O369" s="263"/>
      <c r="P369" s="266"/>
      <c r="Q369" s="267"/>
      <c r="R369" s="267"/>
      <c r="S369" s="267"/>
      <c r="T369" s="267"/>
      <c r="U369" s="267"/>
      <c r="V369" s="267"/>
      <c r="W369" s="267"/>
      <c r="X369" s="267"/>
      <c r="Y369" s="267"/>
      <c r="Z369" s="267"/>
      <c r="AA369" s="267"/>
      <c r="AB369" s="267"/>
      <c r="AC369" s="267"/>
      <c r="AD369" s="267"/>
      <c r="AE369" s="267"/>
      <c r="AF369" s="267"/>
      <c r="AG369" s="267"/>
      <c r="AH369" s="267"/>
      <c r="AI369" s="267"/>
      <c r="AJ369" s="267"/>
      <c r="AK369" s="267"/>
      <c r="AL369" s="267"/>
      <c r="AM369" s="267"/>
      <c r="AN369" s="267"/>
      <c r="AO369" s="267"/>
      <c r="AP369" s="267"/>
      <c r="AQ369" s="267"/>
      <c r="AR369" s="267"/>
      <c r="AS369" s="267"/>
      <c r="AT369" s="267"/>
      <c r="AU369" s="267"/>
      <c r="AV369" s="267"/>
      <c r="AW369" s="267"/>
      <c r="AX369" s="267"/>
      <c r="AY369" s="267"/>
      <c r="AZ369" s="267"/>
      <c r="BA369" s="267"/>
      <c r="BB369" s="267"/>
      <c r="BC369" s="267"/>
      <c r="BD369" s="267"/>
      <c r="BE369" s="267"/>
      <c r="BF369" s="267"/>
      <c r="BG369" s="267"/>
      <c r="BH369" s="267"/>
      <c r="BI369" s="267"/>
      <c r="BJ369" s="267"/>
      <c r="BK369" s="267"/>
      <c r="BL369" s="267"/>
      <c r="BM369" s="267"/>
      <c r="BN369" s="267"/>
      <c r="BO369" s="267"/>
      <c r="BP369" s="267"/>
      <c r="BQ369" s="267"/>
      <c r="BR369" s="267"/>
      <c r="BS369" s="267"/>
      <c r="BT369" s="267"/>
      <c r="BU369" s="267"/>
      <c r="BV369" s="267"/>
      <c r="BW369" s="267"/>
      <c r="BX369" s="267"/>
      <c r="BY369" s="267"/>
      <c r="BZ369" s="267"/>
      <c r="CA369" s="267"/>
      <c r="CB369" s="267"/>
      <c r="CC369" s="267"/>
      <c r="CD369" s="267"/>
      <c r="CE369" s="267"/>
      <c r="CF369" s="267"/>
      <c r="CG369" s="267"/>
      <c r="CH369" s="267"/>
      <c r="CI369" s="267"/>
      <c r="CJ369" s="267"/>
      <c r="CK369" s="267"/>
      <c r="CL369" s="267"/>
      <c r="CM369" s="267"/>
      <c r="CN369" s="267"/>
      <c r="CO369" s="267"/>
      <c r="CP369" s="267"/>
      <c r="CQ369" s="267"/>
      <c r="CR369" s="267"/>
      <c r="CS369" s="267"/>
      <c r="CT369" s="267"/>
      <c r="CU369" s="267"/>
      <c r="CV369" s="267"/>
      <c r="CW369" s="267"/>
      <c r="CX369" s="267"/>
      <c r="CY369" s="267"/>
      <c r="CZ369" s="267"/>
      <c r="DA369" s="267"/>
      <c r="DB369" s="267"/>
      <c r="DC369" s="267"/>
      <c r="DD369" s="267"/>
      <c r="DE369" s="267"/>
      <c r="DF369" s="267"/>
      <c r="DG369" s="267"/>
      <c r="DH369" s="267">
        <v>-0.27200000000000002</v>
      </c>
      <c r="DI369" s="267"/>
      <c r="DJ369" s="267"/>
      <c r="DK369" s="267"/>
      <c r="DL369" s="267"/>
      <c r="DM369" s="267"/>
      <c r="DN369" s="267"/>
      <c r="DO369" s="267"/>
      <c r="DP369" s="267"/>
      <c r="DQ369" s="267"/>
      <c r="DR369" s="267"/>
      <c r="DS369" s="267"/>
      <c r="DT369" s="267"/>
      <c r="DU369" s="267"/>
      <c r="DV369" s="267"/>
      <c r="DW369" s="267"/>
      <c r="DX369" s="267"/>
      <c r="DY369" s="267"/>
      <c r="DZ369" s="267"/>
      <c r="EA369" s="267"/>
      <c r="EB369" s="267"/>
      <c r="EC369" s="267"/>
      <c r="ED369" s="267"/>
      <c r="EE369" s="267"/>
      <c r="EF369" s="267"/>
      <c r="EG369" s="267">
        <v>1</v>
      </c>
      <c r="EH369" s="267"/>
      <c r="EI369" s="267"/>
      <c r="EJ369" s="267">
        <f>-3.6/(0.187*14.4)</f>
        <v>-1.3368983957219251</v>
      </c>
      <c r="EK369" s="267"/>
      <c r="EL369" s="267"/>
      <c r="EM369" s="267"/>
      <c r="EN369" s="267"/>
      <c r="EO369" s="267"/>
      <c r="EP369" s="267"/>
      <c r="EQ369" s="267"/>
      <c r="ER369" s="267"/>
      <c r="ES369" s="267"/>
      <c r="ET369" s="267"/>
      <c r="EU369" s="267"/>
      <c r="EV369" s="267"/>
      <c r="EW369" s="267"/>
      <c r="EX369" s="267"/>
      <c r="EY369" s="267"/>
      <c r="EZ369" s="267"/>
      <c r="FA369" s="267"/>
      <c r="FB369" s="267"/>
      <c r="FC369" s="267"/>
      <c r="FD369" s="267"/>
      <c r="FE369" s="267"/>
      <c r="FF369" s="267"/>
      <c r="FG369" s="267"/>
      <c r="FH369" s="267"/>
      <c r="FI369" s="267"/>
      <c r="FJ369" s="267"/>
      <c r="FK369" s="267"/>
      <c r="FL369" s="267"/>
      <c r="FM369" s="267"/>
      <c r="FN369" s="267"/>
      <c r="FO369" s="267"/>
      <c r="FP369" s="267"/>
      <c r="FQ369" s="267"/>
      <c r="FR369" s="267"/>
      <c r="FS369" s="267"/>
      <c r="FT369" s="267"/>
      <c r="FU369" s="267"/>
      <c r="FV369" s="267"/>
      <c r="FW369" s="267"/>
      <c r="FX369" s="267"/>
      <c r="FY369" s="267"/>
      <c r="FZ369" s="267"/>
      <c r="GA369" s="267"/>
      <c r="GB369" s="322"/>
      <c r="GC369" s="268">
        <f t="shared" ref="GC369:GC400" si="70">ROUND(IF($C369="Primary",0,-$G369*(SUMPRODUCT($Q$4:$GA$4,$Q369:$GA369)+$J369)-$H369)*IF($N369=GC$4,1,0),4)</f>
        <v>0</v>
      </c>
      <c r="GD369" s="268">
        <f t="shared" ref="GD369:GD400" si="71">ROUND(IF($C369="Primary",0,$M369*(1-$O369)*($G369*(SUMPRODUCT($Q$4:$GA$4,$Q369:$GA369)+$J369)+$H369-SUMPRODUCT($Q$5:$GA$5,$Q369:$GA369)-$I369+$K369))*IF($N369=GD$4,1,0),4)</f>
        <v>1.6999999999999999E-3</v>
      </c>
      <c r="GE369" s="268">
        <f t="shared" ref="GE369:GE400" si="72">ROUND(IF($C369="Primary",0,(1-$M369)*(1-$O369)*($G369*(SUMPRODUCT($Q$4:$GA$4,$Q369:$GA369)+$J369)+$H369-SUMPRODUCT($Q$5:$GA$5,$Q369:$GA369)-$I369+$L369))*IF($N369=GD$4,1,0),4)</f>
        <v>0</v>
      </c>
      <c r="GF369" s="268"/>
      <c r="GG369" s="268">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8"/>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20"/>
      <c r="GC370" s="180">
        <f t="shared" si="70"/>
        <v>0</v>
      </c>
      <c r="GD370" s="180">
        <f t="shared" si="71"/>
        <v>2.9999999999999997E-4</v>
      </c>
      <c r="GE370" s="180">
        <f t="shared" si="72"/>
        <v>0</v>
      </c>
      <c r="GF370" s="180">
        <f t="shared" ref="GF370:GF401" si="73">ROUND(IF($C370="Primary",0,$O370*($G370*(SUMPRODUCT($Q$4:$GA$4,$Q370:$GA370)+$J370)-SUMPRODUCT($Q$5:$GA$5,$Q370:$GA370)-$I370))*IF($N370=GD$4,1,0),4)</f>
        <v>0</v>
      </c>
      <c r="GG370" s="180">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9">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10"/>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9"/>
      <c r="GC371" s="179">
        <f t="shared" si="70"/>
        <v>-7.3999999999999996E-2</v>
      </c>
      <c r="GD371" s="179">
        <f t="shared" si="71"/>
        <v>6.0000000000000001E-3</v>
      </c>
      <c r="GE371" s="179">
        <f t="shared" si="72"/>
        <v>0</v>
      </c>
      <c r="GF371" s="179">
        <f t="shared" si="73"/>
        <v>0</v>
      </c>
      <c r="GG371" s="179">
        <f t="shared" si="69"/>
        <v>0</v>
      </c>
    </row>
    <row r="372" spans="1:342" s="311" customFormat="1" x14ac:dyDescent="0.35">
      <c r="A372" s="291" t="s">
        <v>1558</v>
      </c>
      <c r="B372" s="291" t="str">
        <f>IF(Technologies!B372&lt;&gt;0,Technologies!B372,"")</f>
        <v>Industrie</v>
      </c>
      <c r="C372" s="291" t="str">
        <f>VLOOKUP($A372,Technologies!$A$7:$H$576,3,FALSE)</f>
        <v>Conversion</v>
      </c>
      <c r="D372" s="291" t="str">
        <f>VLOOKUP($A372,Technologies!$A$7:$H$576,4,FALSE)</f>
        <v>Refineries</v>
      </c>
      <c r="E372" s="291" t="str">
        <f>VLOOKUP($A372,Technologies!$A$7:$H$576,6,FALSE)</f>
        <v>Methanol</v>
      </c>
      <c r="F372" s="291" t="str">
        <f>VLOOKUP($A372,Technologies!$A$7:$H$576,7,FALSE)</f>
        <v>E-Methanol direct synthesis from CO2 and H2 - Refineries</v>
      </c>
      <c r="G372" s="312"/>
      <c r="H372" s="313">
        <v>7.3999999999999996E-2</v>
      </c>
      <c r="I372" s="314" cm="1">
        <f t="array" ref="I372">-SUMPRODUCT((Feedstocks!$C$4:$C$141=A372)*Feedstocks!$E$4:$E$141,Feedstocks!$F$4:$F$141,Feedstocks!$H$4:$H$141,Feedstocks!$I$4:$I$141)</f>
        <v>0</v>
      </c>
      <c r="J372" s="314" cm="1">
        <f t="array" ref="J372">-SUMPRODUCT((Feedstocks!$C$4:$C$141=A372)*Feedstocks!$E$4:$E$141,Feedstocks!$H$4:$H$141,Feedstocks!$I$4:$I$141)</f>
        <v>0</v>
      </c>
      <c r="K372" s="315"/>
      <c r="L372" s="314"/>
      <c r="M372" s="312">
        <v>1</v>
      </c>
      <c r="N372" s="312" t="str">
        <f>VLOOKUP(E372,Activities!$A$9:$M$227,13,FALSE)</f>
        <v>NL</v>
      </c>
      <c r="O372" s="312"/>
      <c r="P372" s="309" t="s">
        <v>1557</v>
      </c>
      <c r="Q372" s="316"/>
      <c r="R372" s="316"/>
      <c r="S372" s="316"/>
      <c r="T372" s="316"/>
      <c r="U372" s="316"/>
      <c r="V372" s="316"/>
      <c r="W372" s="316"/>
      <c r="X372" s="316"/>
      <c r="Y372" s="316"/>
      <c r="Z372" s="316"/>
      <c r="AA372" s="316"/>
      <c r="AB372" s="316"/>
      <c r="AC372" s="316"/>
      <c r="AD372" s="316"/>
      <c r="AE372" s="316"/>
      <c r="AF372" s="316"/>
      <c r="AG372" s="316"/>
      <c r="AH372" s="316"/>
      <c r="AI372" s="316"/>
      <c r="AJ372" s="316"/>
      <c r="AK372" s="316"/>
      <c r="AL372" s="316"/>
      <c r="AM372" s="316"/>
      <c r="AN372" s="316"/>
      <c r="AO372" s="316"/>
      <c r="AP372" s="316"/>
      <c r="AQ372" s="316"/>
      <c r="AR372" s="316"/>
      <c r="AS372" s="316"/>
      <c r="AT372" s="316"/>
      <c r="AU372" s="316"/>
      <c r="AV372" s="316"/>
      <c r="AW372" s="316"/>
      <c r="AX372" s="316"/>
      <c r="AY372" s="316"/>
      <c r="AZ372" s="316"/>
      <c r="BA372" s="316"/>
      <c r="BB372" s="316"/>
      <c r="BC372" s="316"/>
      <c r="BD372" s="316"/>
      <c r="BE372" s="316"/>
      <c r="BF372" s="316"/>
      <c r="BG372" s="316"/>
      <c r="BH372" s="316"/>
      <c r="BI372" s="316"/>
      <c r="BJ372" s="316"/>
      <c r="BK372" s="316"/>
      <c r="BL372" s="316"/>
      <c r="BM372" s="316"/>
      <c r="BN372" s="316"/>
      <c r="BO372" s="316"/>
      <c r="BP372" s="316"/>
      <c r="BQ372" s="316"/>
      <c r="BR372" s="316"/>
      <c r="BS372" s="316"/>
      <c r="BT372" s="316"/>
      <c r="BU372" s="316"/>
      <c r="BV372" s="316"/>
      <c r="BW372" s="316"/>
      <c r="BX372" s="316"/>
      <c r="BY372" s="316"/>
      <c r="BZ372" s="316"/>
      <c r="CA372" s="316"/>
      <c r="CB372" s="316"/>
      <c r="CC372" s="316"/>
      <c r="CD372" s="316"/>
      <c r="CE372" s="316"/>
      <c r="CF372" s="316"/>
      <c r="CG372" s="316"/>
      <c r="CH372" s="316"/>
      <c r="CI372" s="316"/>
      <c r="CJ372" s="316"/>
      <c r="CK372" s="316"/>
      <c r="CL372" s="316"/>
      <c r="CM372" s="316"/>
      <c r="CN372" s="316"/>
      <c r="CO372" s="316"/>
      <c r="CP372" s="316"/>
      <c r="CQ372" s="316"/>
      <c r="CR372" s="316"/>
      <c r="CS372" s="316"/>
      <c r="CT372" s="316"/>
      <c r="CU372" s="316"/>
      <c r="CV372" s="316"/>
      <c r="CW372" s="316"/>
      <c r="CX372" s="316"/>
      <c r="CY372" s="316"/>
      <c r="CZ372" s="316"/>
      <c r="DA372" s="316"/>
      <c r="DB372" s="316"/>
      <c r="DC372" s="316"/>
      <c r="DD372" s="316"/>
      <c r="DE372" s="316"/>
      <c r="DF372" s="316"/>
      <c r="DG372" s="316"/>
      <c r="DH372" s="316">
        <v>-0.05</v>
      </c>
      <c r="DI372" s="316"/>
      <c r="DJ372" s="316"/>
      <c r="DK372" s="316"/>
      <c r="DL372" s="316"/>
      <c r="DM372" s="316"/>
      <c r="DN372" s="316"/>
      <c r="DO372" s="316"/>
      <c r="DP372" s="316">
        <v>0.09</v>
      </c>
      <c r="DQ372" s="316"/>
      <c r="DR372" s="316"/>
      <c r="DS372" s="316"/>
      <c r="DT372" s="316"/>
      <c r="DU372" s="316"/>
      <c r="DV372" s="316"/>
      <c r="DW372" s="316"/>
      <c r="DX372" s="316"/>
      <c r="DY372" s="316"/>
      <c r="DZ372" s="316"/>
      <c r="EA372" s="316"/>
      <c r="EB372" s="316"/>
      <c r="EC372" s="316"/>
      <c r="ED372" s="316"/>
      <c r="EE372" s="316"/>
      <c r="EF372" s="316"/>
      <c r="EG372" s="316"/>
      <c r="EH372" s="316"/>
      <c r="EI372" s="316">
        <v>1</v>
      </c>
      <c r="EJ372" s="316"/>
      <c r="EK372" s="316"/>
      <c r="EL372" s="316"/>
      <c r="EM372" s="316">
        <v>-1.22</v>
      </c>
      <c r="EN372" s="316"/>
      <c r="EO372" s="316"/>
      <c r="EP372" s="316"/>
      <c r="EQ372" s="316"/>
      <c r="ER372" s="316"/>
      <c r="ES372" s="316"/>
      <c r="ET372" s="316"/>
      <c r="EU372" s="316"/>
      <c r="EV372" s="316"/>
      <c r="EW372" s="316"/>
      <c r="EX372" s="316"/>
      <c r="EY372" s="316"/>
      <c r="EZ372" s="316"/>
      <c r="FA372" s="316"/>
      <c r="FB372" s="316"/>
      <c r="FC372" s="316"/>
      <c r="FD372" s="316"/>
      <c r="FE372" s="316"/>
      <c r="FF372" s="316"/>
      <c r="FG372" s="316"/>
      <c r="FH372" s="316"/>
      <c r="FI372" s="316"/>
      <c r="FJ372" s="316"/>
      <c r="FK372" s="316"/>
      <c r="FL372" s="316"/>
      <c r="FM372" s="316"/>
      <c r="FN372" s="316"/>
      <c r="FO372" s="316"/>
      <c r="FP372" s="316"/>
      <c r="FQ372" s="316"/>
      <c r="FR372" s="316"/>
      <c r="FS372" s="316"/>
      <c r="FT372" s="316"/>
      <c r="FU372" s="316"/>
      <c r="FV372" s="316"/>
      <c r="FW372" s="316"/>
      <c r="FX372" s="316"/>
      <c r="FY372" s="316"/>
      <c r="FZ372" s="316"/>
      <c r="GA372" s="316"/>
      <c r="GB372" s="323"/>
      <c r="GC372" s="317">
        <f t="shared" si="70"/>
        <v>-7.3999999999999996E-2</v>
      </c>
      <c r="GD372" s="317">
        <f t="shared" si="71"/>
        <v>6.0000000000000001E-3</v>
      </c>
      <c r="GE372" s="317">
        <f t="shared" si="72"/>
        <v>0</v>
      </c>
      <c r="GF372" s="317">
        <f t="shared" si="73"/>
        <v>0</v>
      </c>
      <c r="GG372" s="317">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20"/>
      <c r="GC373" s="180">
        <f t="shared" si="70"/>
        <v>0</v>
      </c>
      <c r="GD373" s="180">
        <f t="shared" si="71"/>
        <v>5.0000000000000001E-4</v>
      </c>
      <c r="GE373" s="180">
        <f t="shared" si="72"/>
        <v>0</v>
      </c>
      <c r="GF373" s="180">
        <f t="shared" si="73"/>
        <v>0</v>
      </c>
      <c r="GG373" s="180">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9"/>
      <c r="GC374" s="179">
        <f t="shared" si="70"/>
        <v>-5.6599999999999998E-2</v>
      </c>
      <c r="GD374" s="179">
        <f t="shared" si="71"/>
        <v>0</v>
      </c>
      <c r="GE374" s="179">
        <f t="shared" si="72"/>
        <v>0</v>
      </c>
      <c r="GF374" s="179">
        <f t="shared" si="73"/>
        <v>0</v>
      </c>
      <c r="GG374" s="179">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20"/>
      <c r="GC375" s="180">
        <f t="shared" si="70"/>
        <v>0</v>
      </c>
      <c r="GD375" s="180">
        <f t="shared" si="71"/>
        <v>0</v>
      </c>
      <c r="GE375" s="180">
        <f t="shared" si="72"/>
        <v>0</v>
      </c>
      <c r="GF375" s="180">
        <f t="shared" si="73"/>
        <v>0</v>
      </c>
      <c r="GG375" s="180">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9"/>
      <c r="GC376" s="179">
        <f t="shared" si="70"/>
        <v>0</v>
      </c>
      <c r="GD376" s="179">
        <f t="shared" si="71"/>
        <v>0</v>
      </c>
      <c r="GE376" s="179">
        <f t="shared" si="72"/>
        <v>0</v>
      </c>
      <c r="GF376" s="179">
        <f t="shared" si="73"/>
        <v>0</v>
      </c>
      <c r="GG376" s="179">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20"/>
      <c r="GC377" s="180">
        <f t="shared" si="70"/>
        <v>0</v>
      </c>
      <c r="GD377" s="180">
        <f t="shared" si="71"/>
        <v>0</v>
      </c>
      <c r="GE377" s="180">
        <f t="shared" si="72"/>
        <v>0</v>
      </c>
      <c r="GF377" s="180">
        <f t="shared" si="73"/>
        <v>0</v>
      </c>
      <c r="GG377" s="180">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9"/>
      <c r="GC378" s="179">
        <f t="shared" si="70"/>
        <v>0</v>
      </c>
      <c r="GD378" s="179">
        <f t="shared" si="71"/>
        <v>0</v>
      </c>
      <c r="GE378" s="179">
        <f t="shared" si="72"/>
        <v>0</v>
      </c>
      <c r="GF378" s="179">
        <f t="shared" si="73"/>
        <v>0</v>
      </c>
      <c r="GG378" s="179">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20"/>
      <c r="GC379" s="180">
        <f t="shared" si="70"/>
        <v>0</v>
      </c>
      <c r="GD379" s="180">
        <f t="shared" si="71"/>
        <v>0</v>
      </c>
      <c r="GE379" s="180">
        <f t="shared" si="72"/>
        <v>0</v>
      </c>
      <c r="GF379" s="180">
        <f t="shared" si="73"/>
        <v>0</v>
      </c>
      <c r="GG379" s="180">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9"/>
      <c r="GC380" s="179">
        <f t="shared" si="70"/>
        <v>0</v>
      </c>
      <c r="GD380" s="179">
        <f t="shared" si="71"/>
        <v>-5.6599999999999998E-2</v>
      </c>
      <c r="GE380" s="179">
        <f t="shared" si="72"/>
        <v>0</v>
      </c>
      <c r="GF380" s="179">
        <f t="shared" si="73"/>
        <v>0</v>
      </c>
      <c r="GG380" s="179">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20"/>
      <c r="GC381" s="180">
        <f t="shared" si="70"/>
        <v>0</v>
      </c>
      <c r="GD381" s="180">
        <f t="shared" si="71"/>
        <v>-5.6599999999999998E-2</v>
      </c>
      <c r="GE381" s="180">
        <f t="shared" si="72"/>
        <v>0</v>
      </c>
      <c r="GF381" s="180">
        <f t="shared" si="73"/>
        <v>0</v>
      </c>
      <c r="GG381" s="180">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9"/>
      <c r="GC382" s="179">
        <f t="shared" si="70"/>
        <v>0</v>
      </c>
      <c r="GD382" s="179">
        <f t="shared" si="71"/>
        <v>-5.6599999999999998E-2</v>
      </c>
      <c r="GE382" s="179">
        <f t="shared" si="72"/>
        <v>0</v>
      </c>
      <c r="GF382" s="179">
        <f t="shared" si="73"/>
        <v>0</v>
      </c>
      <c r="GG382" s="179">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20">
        <f>GC383</f>
        <v>8.9499999999999996E-2</v>
      </c>
      <c r="GC383" s="180">
        <f t="shared" si="70"/>
        <v>8.9499999999999996E-2</v>
      </c>
      <c r="GD383" s="180">
        <f t="shared" si="71"/>
        <v>-0.14610000000000001</v>
      </c>
      <c r="GE383" s="180">
        <f t="shared" si="72"/>
        <v>0</v>
      </c>
      <c r="GF383" s="180">
        <f t="shared" si="73"/>
        <v>0</v>
      </c>
      <c r="GG383" s="180">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20"/>
      <c r="GC384" s="180">
        <f t="shared" si="70"/>
        <v>0</v>
      </c>
      <c r="GD384" s="180">
        <f t="shared" si="71"/>
        <v>0</v>
      </c>
      <c r="GE384" s="180">
        <f t="shared" si="72"/>
        <v>-5.6599999999999998E-2</v>
      </c>
      <c r="GF384" s="180">
        <f t="shared" si="73"/>
        <v>0</v>
      </c>
      <c r="GG384" s="180">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9"/>
      <c r="GC385" s="179">
        <f t="shared" si="70"/>
        <v>0</v>
      </c>
      <c r="GD385" s="179">
        <f t="shared" si="71"/>
        <v>0</v>
      </c>
      <c r="GE385" s="179">
        <f t="shared" si="72"/>
        <v>0</v>
      </c>
      <c r="GF385" s="179">
        <f t="shared" si="73"/>
        <v>0</v>
      </c>
      <c r="GG385" s="179">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20"/>
      <c r="GC386" s="180">
        <f t="shared" si="70"/>
        <v>0</v>
      </c>
      <c r="GD386" s="180">
        <f t="shared" si="71"/>
        <v>0</v>
      </c>
      <c r="GE386" s="180">
        <f t="shared" si="72"/>
        <v>0</v>
      </c>
      <c r="GF386" s="180">
        <f t="shared" si="73"/>
        <v>0</v>
      </c>
      <c r="GG386" s="180">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9"/>
      <c r="GC387" s="179">
        <f t="shared" si="70"/>
        <v>0</v>
      </c>
      <c r="GD387" s="179">
        <f t="shared" si="71"/>
        <v>7.6399999999999996E-2</v>
      </c>
      <c r="GE387" s="179">
        <f t="shared" si="72"/>
        <v>0</v>
      </c>
      <c r="GF387" s="179">
        <f t="shared" si="73"/>
        <v>0</v>
      </c>
      <c r="GG387" s="179">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20"/>
      <c r="GC388" s="180">
        <f t="shared" si="70"/>
        <v>7.5700000000000003E-2</v>
      </c>
      <c r="GD388" s="180">
        <f t="shared" si="71"/>
        <v>5.0500000000000003E-2</v>
      </c>
      <c r="GE388" s="180">
        <f t="shared" si="72"/>
        <v>0</v>
      </c>
      <c r="GF388" s="180">
        <f t="shared" si="73"/>
        <v>0</v>
      </c>
      <c r="GG388" s="180">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9"/>
      <c r="GC389" s="179">
        <f t="shared" si="70"/>
        <v>0</v>
      </c>
      <c r="GD389" s="179">
        <f t="shared" si="71"/>
        <v>0</v>
      </c>
      <c r="GE389" s="179">
        <f t="shared" si="72"/>
        <v>0</v>
      </c>
      <c r="GF389" s="179">
        <f t="shared" si="73"/>
        <v>0</v>
      </c>
      <c r="GG389" s="179">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4">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20"/>
      <c r="GC390" s="180">
        <f t="shared" si="70"/>
        <v>0</v>
      </c>
      <c r="GD390" s="180">
        <f t="shared" si="71"/>
        <v>0</v>
      </c>
      <c r="GE390" s="180">
        <f t="shared" si="72"/>
        <v>0</v>
      </c>
      <c r="GF390" s="180">
        <f t="shared" si="73"/>
        <v>0</v>
      </c>
      <c r="GG390" s="180">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4">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9"/>
      <c r="GC391" s="179">
        <f t="shared" si="70"/>
        <v>0</v>
      </c>
      <c r="GD391" s="179">
        <f t="shared" si="71"/>
        <v>0</v>
      </c>
      <c r="GE391" s="179">
        <f t="shared" si="72"/>
        <v>0</v>
      </c>
      <c r="GF391" s="179">
        <f t="shared" si="73"/>
        <v>0</v>
      </c>
      <c r="GG391" s="179">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4">
        <f>-1/0.823*0.795</f>
        <v>-0.965978128797084</v>
      </c>
      <c r="DI392" s="36"/>
      <c r="DJ392" s="36"/>
      <c r="DK392" s="36"/>
      <c r="DL392" s="36"/>
      <c r="DM392" s="36"/>
      <c r="DN392" s="36"/>
      <c r="DO392" s="204">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20"/>
      <c r="GC392" s="180">
        <f t="shared" si="70"/>
        <v>0</v>
      </c>
      <c r="GD392" s="180">
        <f t="shared" si="71"/>
        <v>0</v>
      </c>
      <c r="GE392" s="180">
        <f t="shared" si="72"/>
        <v>0</v>
      </c>
      <c r="GF392" s="180">
        <f t="shared" si="73"/>
        <v>0</v>
      </c>
      <c r="GG392" s="180">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4">
        <f>-0.293</f>
        <v>-0.29299999999999998</v>
      </c>
      <c r="DI393" s="36"/>
      <c r="DJ393" s="36"/>
      <c r="DK393" s="36"/>
      <c r="DL393" s="36"/>
      <c r="DM393" s="36"/>
      <c r="DN393" s="36"/>
      <c r="DO393" s="204"/>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20"/>
      <c r="GC393" s="180">
        <f t="shared" si="70"/>
        <v>6.0199999999999997E-2</v>
      </c>
      <c r="GD393" s="180">
        <f t="shared" si="71"/>
        <v>8.9999999999999998E-4</v>
      </c>
      <c r="GE393" s="180">
        <f t="shared" si="72"/>
        <v>0</v>
      </c>
      <c r="GF393" s="180">
        <f t="shared" si="73"/>
        <v>0</v>
      </c>
      <c r="GG393" s="180">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9"/>
      <c r="GC394" s="179">
        <f t="shared" si="70"/>
        <v>0</v>
      </c>
      <c r="GD394" s="179">
        <f t="shared" si="71"/>
        <v>0</v>
      </c>
      <c r="GE394" s="179">
        <f t="shared" si="72"/>
        <v>0</v>
      </c>
      <c r="GF394" s="179">
        <f t="shared" si="73"/>
        <v>0</v>
      </c>
      <c r="GG394" s="179">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20"/>
      <c r="GC395" s="180">
        <f t="shared" si="70"/>
        <v>0</v>
      </c>
      <c r="GD395" s="180">
        <f t="shared" si="71"/>
        <v>0</v>
      </c>
      <c r="GE395" s="180">
        <f t="shared" si="72"/>
        <v>0</v>
      </c>
      <c r="GF395" s="180">
        <f t="shared" si="73"/>
        <v>0</v>
      </c>
      <c r="GG395" s="180">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9"/>
      <c r="GC396" s="179">
        <f t="shared" si="70"/>
        <v>0</v>
      </c>
      <c r="GD396" s="179">
        <f t="shared" si="71"/>
        <v>0</v>
      </c>
      <c r="GE396" s="179">
        <f t="shared" si="72"/>
        <v>0</v>
      </c>
      <c r="GF396" s="179">
        <f t="shared" si="73"/>
        <v>0</v>
      </c>
      <c r="GG396" s="179">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20"/>
      <c r="GC397" s="180">
        <f t="shared" si="70"/>
        <v>0</v>
      </c>
      <c r="GD397" s="180">
        <f t="shared" si="71"/>
        <v>0</v>
      </c>
      <c r="GE397" s="180">
        <f t="shared" si="72"/>
        <v>0</v>
      </c>
      <c r="GF397" s="180">
        <f t="shared" si="73"/>
        <v>0</v>
      </c>
      <c r="GG397" s="180">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20"/>
      <c r="GC398" s="180">
        <f t="shared" si="70"/>
        <v>0</v>
      </c>
      <c r="GD398" s="180">
        <f t="shared" si="71"/>
        <v>0</v>
      </c>
      <c r="GE398" s="180">
        <f t="shared" si="72"/>
        <v>0</v>
      </c>
      <c r="GF398" s="180">
        <f t="shared" si="73"/>
        <v>0</v>
      </c>
      <c r="GG398" s="180">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9"/>
      <c r="GC399" s="179">
        <f t="shared" si="70"/>
        <v>0</v>
      </c>
      <c r="GD399" s="179">
        <f t="shared" si="71"/>
        <v>0</v>
      </c>
      <c r="GE399" s="179">
        <f t="shared" si="72"/>
        <v>0</v>
      </c>
      <c r="GF399" s="179">
        <f t="shared" si="73"/>
        <v>0</v>
      </c>
      <c r="GG399" s="179">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20"/>
      <c r="GC400" s="180">
        <f t="shared" si="70"/>
        <v>0</v>
      </c>
      <c r="GD400" s="180">
        <f t="shared" si="71"/>
        <v>0</v>
      </c>
      <c r="GE400" s="180">
        <f t="shared" si="72"/>
        <v>0</v>
      </c>
      <c r="GF400" s="180">
        <f t="shared" si="73"/>
        <v>0</v>
      </c>
      <c r="GG400" s="180">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9"/>
      <c r="GC401" s="179">
        <f t="shared" ref="GC401:GC435" si="74">ROUND(IF($C401="Primary",0,-$G401*(SUMPRODUCT($Q$4:$GA$4,$Q401:$GA401)+$J401)-$H401)*IF($N401=GC$4,1,0),4)</f>
        <v>4.2799999999999998E-2</v>
      </c>
      <c r="GD401" s="179">
        <f t="shared" ref="GD401:GD435" si="75">ROUND(IF($C401="Primary",0,$M401*(1-$O401)*($G401*(SUMPRODUCT($Q$4:$GA$4,$Q401:$GA401)+$J401)+$H401-SUMPRODUCT($Q$5:$GA$5,$Q401:$GA401)-$I401+$K401))*IF($N401=GD$4,1,0),4)</f>
        <v>4.2799999999999998E-2</v>
      </c>
      <c r="GE401" s="179">
        <f t="shared" ref="GE401:GE432" si="76">ROUND(IF($C401="Primary",0,(1-$M401)*(1-$O401)*($G401*(SUMPRODUCT($Q$4:$GA$4,$Q401:$GA401)+$J401)+$H401-SUMPRODUCT($Q$5:$GA$5,$Q401:$GA401)-$I401+$L401))*IF($N401=GD$4,1,0),4)</f>
        <v>0</v>
      </c>
      <c r="GF401" s="179">
        <f t="shared" si="73"/>
        <v>0</v>
      </c>
      <c r="GG401" s="179">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20"/>
      <c r="GC402" s="180">
        <f t="shared" si="74"/>
        <v>8.3000000000000004E-2</v>
      </c>
      <c r="GD402" s="180">
        <f t="shared" si="75"/>
        <v>2.7000000000000001E-3</v>
      </c>
      <c r="GE402" s="180">
        <f t="shared" si="76"/>
        <v>0</v>
      </c>
      <c r="GF402" s="180">
        <f t="shared" ref="GF402:GF435" si="77">ROUND(IF($C402="Primary",0,$O402*($G402*(SUMPRODUCT($Q$4:$GA$4,$Q402:$GA402)+$J402)-SUMPRODUCT($Q$5:$GA$5,$Q402:$GA402)-$I402))*IF($N402=GD$4,1,0),4)</f>
        <v>0</v>
      </c>
      <c r="GG402" s="180">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9"/>
      <c r="GC403" s="179">
        <f t="shared" si="74"/>
        <v>0</v>
      </c>
      <c r="GD403" s="179">
        <f t="shared" si="75"/>
        <v>0</v>
      </c>
      <c r="GE403" s="179">
        <f t="shared" si="76"/>
        <v>0</v>
      </c>
      <c r="GF403" s="179">
        <f t="shared" si="77"/>
        <v>0</v>
      </c>
      <c r="GG403" s="179">
        <f t="shared" si="69"/>
        <v>0</v>
      </c>
    </row>
    <row r="404" spans="1:342" s="262" customFormat="1" x14ac:dyDescent="0.35">
      <c r="A404" s="257" t="s">
        <v>1640</v>
      </c>
      <c r="B404" s="6" t="str">
        <f>IF(Technologies!B404&lt;&gt;0,Technologies!B404,"")</f>
        <v>Industrie</v>
      </c>
      <c r="C404" s="257" t="str">
        <f>VLOOKUP($A404,Technologies!$A$7:$H$576,3,FALSE)</f>
        <v>Conversion</v>
      </c>
      <c r="D404" s="257" t="str">
        <f>VLOOKUP($A404,Technologies!$A$7:$H$576,4,FALSE)</f>
        <v>Ammonia</v>
      </c>
      <c r="E404" s="257" t="str">
        <f>VLOOKUP($A404,Technologies!$A$7:$H$576,6,FALSE)</f>
        <v>Ammonia</v>
      </c>
      <c r="F404" s="257" t="str">
        <f>VLOOKUP($A404,Technologies!$A$7:$H$576,7,FALSE)</f>
        <v>Haber Bosch with renewable external H2 - Ammonia Production</v>
      </c>
      <c r="G404" s="263"/>
      <c r="H404" s="263"/>
      <c r="I404" s="265" cm="1">
        <f t="array" ref="I404">-SUMPRODUCT((Feedstocks!$C$4:$C$141=A404)*Feedstocks!$E$4:$E$141,Feedstocks!$F$4:$F$141,Feedstocks!$H$4:$H$141,Feedstocks!$I$4:$I$141)</f>
        <v>0</v>
      </c>
      <c r="J404" s="265" cm="1">
        <f t="array" ref="J404">-SUMPRODUCT((Feedstocks!$C$4:$C$141=A404)*Feedstocks!$E$4:$E$141,Feedstocks!$H$4:$H$141,Feedstocks!$I$4:$I$141)</f>
        <v>0</v>
      </c>
      <c r="K404" s="265"/>
      <c r="L404" s="265"/>
      <c r="M404" s="263">
        <v>1</v>
      </c>
      <c r="N404" s="263" t="str">
        <f>VLOOKUP(E404,Activities!$A$9:$M$227,13,FALSE)</f>
        <v>NL</v>
      </c>
      <c r="O404" s="263"/>
      <c r="P404" s="79" t="s">
        <v>792</v>
      </c>
      <c r="Q404" s="267"/>
      <c r="R404" s="267"/>
      <c r="S404" s="267"/>
      <c r="T404" s="267"/>
      <c r="U404" s="267"/>
      <c r="V404" s="267"/>
      <c r="W404" s="267"/>
      <c r="X404" s="267"/>
      <c r="Y404" s="267"/>
      <c r="Z404" s="267"/>
      <c r="AA404" s="267"/>
      <c r="AB404" s="267"/>
      <c r="AC404" s="267"/>
      <c r="AD404" s="267"/>
      <c r="AE404" s="267"/>
      <c r="AF404" s="267"/>
      <c r="AG404" s="267"/>
      <c r="AH404" s="267"/>
      <c r="AI404" s="267"/>
      <c r="AJ404" s="267"/>
      <c r="AK404" s="267"/>
      <c r="AL404" s="267"/>
      <c r="AM404" s="267"/>
      <c r="AN404" s="267"/>
      <c r="AO404" s="267"/>
      <c r="AP404" s="267"/>
      <c r="AQ404" s="267"/>
      <c r="AR404" s="267"/>
      <c r="AS404" s="267"/>
      <c r="AT404" s="267"/>
      <c r="AU404" s="267"/>
      <c r="AV404" s="267"/>
      <c r="AW404" s="267"/>
      <c r="AX404" s="267"/>
      <c r="AY404" s="267"/>
      <c r="AZ404" s="267"/>
      <c r="BA404" s="267"/>
      <c r="BB404" s="267"/>
      <c r="BC404" s="267"/>
      <c r="BD404" s="267"/>
      <c r="BE404" s="267"/>
      <c r="BF404" s="267"/>
      <c r="BG404" s="267"/>
      <c r="BH404" s="267"/>
      <c r="BI404" s="267"/>
      <c r="BJ404" s="267"/>
      <c r="BK404" s="267"/>
      <c r="BL404" s="267"/>
      <c r="BM404" s="267"/>
      <c r="BN404" s="267"/>
      <c r="BO404" s="267"/>
      <c r="BP404" s="267"/>
      <c r="BQ404" s="267"/>
      <c r="BR404" s="267"/>
      <c r="BS404" s="267"/>
      <c r="BT404" s="267"/>
      <c r="BU404" s="267"/>
      <c r="BV404" s="267"/>
      <c r="BW404" s="267"/>
      <c r="BX404" s="267"/>
      <c r="BY404" s="267"/>
      <c r="BZ404" s="267"/>
      <c r="CA404" s="267"/>
      <c r="CB404" s="267"/>
      <c r="CC404" s="267"/>
      <c r="CD404" s="267"/>
      <c r="CE404" s="267"/>
      <c r="CF404" s="267"/>
      <c r="CG404" s="267"/>
      <c r="CH404" s="267"/>
      <c r="CI404" s="267"/>
      <c r="CJ404" s="267"/>
      <c r="CK404" s="267"/>
      <c r="CL404" s="267"/>
      <c r="CM404" s="267"/>
      <c r="CN404" s="267"/>
      <c r="CO404" s="267"/>
      <c r="CP404" s="267"/>
      <c r="CQ404" s="267"/>
      <c r="CR404" s="267"/>
      <c r="CS404" s="267"/>
      <c r="CT404" s="267"/>
      <c r="CU404" s="267"/>
      <c r="CV404" s="267"/>
      <c r="CW404" s="267"/>
      <c r="CX404" s="267"/>
      <c r="CY404" s="267"/>
      <c r="CZ404" s="267"/>
      <c r="DA404" s="267"/>
      <c r="DB404" s="267"/>
      <c r="DC404" s="267"/>
      <c r="DD404" s="267"/>
      <c r="DE404" s="267"/>
      <c r="DF404" s="267"/>
      <c r="DG404" s="267"/>
      <c r="DH404" s="267">
        <f>-0.1</f>
        <v>-0.1</v>
      </c>
      <c r="DI404" s="267"/>
      <c r="DJ404" s="267"/>
      <c r="DK404" s="267"/>
      <c r="DL404" s="267"/>
      <c r="DM404" s="267"/>
      <c r="DN404" s="267"/>
      <c r="DO404" s="267">
        <f>0.13</f>
        <v>0.13</v>
      </c>
      <c r="DP404" s="267"/>
      <c r="DQ404" s="267"/>
      <c r="DR404" s="267"/>
      <c r="DS404" s="267"/>
      <c r="DT404" s="267"/>
      <c r="DU404" s="267"/>
      <c r="DV404" s="267"/>
      <c r="DW404" s="267"/>
      <c r="DX404" s="267"/>
      <c r="DY404" s="267"/>
      <c r="DZ404" s="267"/>
      <c r="EA404" s="267"/>
      <c r="EB404" s="267"/>
      <c r="EC404" s="267"/>
      <c r="ED404" s="267"/>
      <c r="EE404" s="267"/>
      <c r="EF404" s="267"/>
      <c r="EG404" s="267"/>
      <c r="EH404" s="267"/>
      <c r="EI404" s="267"/>
      <c r="EJ404" s="267"/>
      <c r="EK404" s="267"/>
      <c r="EL404" s="267"/>
      <c r="EM404" s="267">
        <f>-1.145</f>
        <v>-1.145</v>
      </c>
      <c r="EN404" s="267"/>
      <c r="EO404" s="267"/>
      <c r="EP404" s="267"/>
      <c r="EQ404" s="267">
        <v>1</v>
      </c>
      <c r="ER404" s="267"/>
      <c r="ES404" s="267"/>
      <c r="ET404" s="267"/>
      <c r="EU404" s="267"/>
      <c r="EV404" s="267"/>
      <c r="EW404" s="267"/>
      <c r="EX404" s="267"/>
      <c r="EY404" s="267"/>
      <c r="EZ404" s="267"/>
      <c r="FA404" s="267"/>
      <c r="FB404" s="267"/>
      <c r="FC404" s="267"/>
      <c r="FD404" s="267"/>
      <c r="FE404" s="267"/>
      <c r="FF404" s="267"/>
      <c r="FG404" s="267"/>
      <c r="FH404" s="267"/>
      <c r="FI404" s="267"/>
      <c r="FJ404" s="267"/>
      <c r="FK404" s="267"/>
      <c r="FL404" s="267"/>
      <c r="FM404" s="267"/>
      <c r="FN404" s="267"/>
      <c r="FO404" s="267"/>
      <c r="FP404" s="267"/>
      <c r="FQ404" s="267"/>
      <c r="FR404" s="267"/>
      <c r="FS404" s="267"/>
      <c r="FT404" s="267"/>
      <c r="FU404" s="267"/>
      <c r="FV404" s="267"/>
      <c r="FW404" s="267"/>
      <c r="FX404" s="267"/>
      <c r="FY404" s="267"/>
      <c r="FZ404" s="267"/>
      <c r="GA404" s="267"/>
      <c r="GB404" s="322"/>
      <c r="GC404" s="268">
        <f t="shared" si="74"/>
        <v>0</v>
      </c>
      <c r="GD404" s="268">
        <f t="shared" si="75"/>
        <v>0</v>
      </c>
      <c r="GE404" s="268">
        <f t="shared" si="76"/>
        <v>0</v>
      </c>
      <c r="GF404" s="268">
        <f t="shared" si="77"/>
        <v>0</v>
      </c>
      <c r="GG404" s="268">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20"/>
      <c r="GC405" s="180">
        <f t="shared" si="74"/>
        <v>0</v>
      </c>
      <c r="GD405" s="180">
        <f t="shared" si="75"/>
        <v>0</v>
      </c>
      <c r="GE405" s="180">
        <f t="shared" si="76"/>
        <v>0</v>
      </c>
      <c r="GF405" s="180">
        <f t="shared" si="77"/>
        <v>0</v>
      </c>
      <c r="GG405" s="180">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9"/>
      <c r="GC406" s="179">
        <f t="shared" si="74"/>
        <v>0</v>
      </c>
      <c r="GD406" s="179">
        <f t="shared" si="75"/>
        <v>0</v>
      </c>
      <c r="GE406" s="179">
        <f t="shared" si="76"/>
        <v>0</v>
      </c>
      <c r="GF406" s="179">
        <f t="shared" si="77"/>
        <v>0</v>
      </c>
      <c r="GG406" s="179">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20"/>
      <c r="GC407" s="179">
        <f t="shared" si="74"/>
        <v>0</v>
      </c>
      <c r="GD407" s="179">
        <f t="shared" si="75"/>
        <v>0</v>
      </c>
      <c r="GE407" s="179">
        <f t="shared" si="76"/>
        <v>0</v>
      </c>
      <c r="GF407" s="179">
        <f t="shared" si="77"/>
        <v>0</v>
      </c>
      <c r="GG407" s="179">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20"/>
      <c r="GC408" s="179">
        <f t="shared" si="74"/>
        <v>6.8900000000000003E-2</v>
      </c>
      <c r="GD408" s="179">
        <f t="shared" si="75"/>
        <v>1E-3</v>
      </c>
      <c r="GE408" s="179">
        <f t="shared" si="76"/>
        <v>0</v>
      </c>
      <c r="GF408" s="179">
        <f t="shared" si="77"/>
        <v>0</v>
      </c>
      <c r="GG408" s="179">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9"/>
      <c r="GC409" s="179">
        <f t="shared" si="74"/>
        <v>0</v>
      </c>
      <c r="GD409" s="179">
        <f t="shared" si="75"/>
        <v>0</v>
      </c>
      <c r="GE409" s="179">
        <f t="shared" si="76"/>
        <v>0</v>
      </c>
      <c r="GF409" s="179">
        <f t="shared" si="77"/>
        <v>0</v>
      </c>
      <c r="GG409" s="179">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20"/>
      <c r="GC410" s="180">
        <f t="shared" si="74"/>
        <v>0</v>
      </c>
      <c r="GD410" s="180">
        <f t="shared" si="75"/>
        <v>0</v>
      </c>
      <c r="GE410" s="180">
        <f t="shared" si="76"/>
        <v>0</v>
      </c>
      <c r="GF410" s="180">
        <f t="shared" si="77"/>
        <v>0</v>
      </c>
      <c r="GG410" s="180">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9"/>
      <c r="GC411" s="179">
        <f t="shared" si="74"/>
        <v>0</v>
      </c>
      <c r="GD411" s="179">
        <f t="shared" si="75"/>
        <v>0</v>
      </c>
      <c r="GE411" s="179">
        <f t="shared" si="76"/>
        <v>0</v>
      </c>
      <c r="GF411" s="179">
        <f t="shared" si="77"/>
        <v>0</v>
      </c>
      <c r="GG411" s="179">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20"/>
      <c r="GC412" s="180">
        <f t="shared" si="74"/>
        <v>0</v>
      </c>
      <c r="GD412" s="180">
        <f t="shared" si="75"/>
        <v>0</v>
      </c>
      <c r="GE412" s="180">
        <f t="shared" si="76"/>
        <v>0</v>
      </c>
      <c r="GF412" s="180">
        <f t="shared" si="77"/>
        <v>0</v>
      </c>
      <c r="GG412" s="180">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9"/>
      <c r="GC413" s="179">
        <f t="shared" si="74"/>
        <v>0</v>
      </c>
      <c r="GD413" s="179">
        <f t="shared" si="75"/>
        <v>0</v>
      </c>
      <c r="GE413" s="179">
        <f t="shared" si="76"/>
        <v>0</v>
      </c>
      <c r="GF413" s="179">
        <f t="shared" si="77"/>
        <v>0</v>
      </c>
      <c r="GG413" s="179">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20"/>
      <c r="GC414" s="180">
        <f t="shared" si="74"/>
        <v>0</v>
      </c>
      <c r="GD414" s="180">
        <f t="shared" si="75"/>
        <v>0</v>
      </c>
      <c r="GE414" s="180">
        <f t="shared" si="76"/>
        <v>0</v>
      </c>
      <c r="GF414" s="180">
        <f t="shared" si="77"/>
        <v>0</v>
      </c>
      <c r="GG414" s="180">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9"/>
      <c r="GC415" s="179">
        <f t="shared" si="74"/>
        <v>0</v>
      </c>
      <c r="GD415" s="179">
        <f t="shared" si="75"/>
        <v>0</v>
      </c>
      <c r="GE415" s="179">
        <f t="shared" si="76"/>
        <v>0</v>
      </c>
      <c r="GF415" s="179">
        <f t="shared" si="77"/>
        <v>0</v>
      </c>
      <c r="GG415" s="179">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20"/>
      <c r="GC416" s="179">
        <f t="shared" si="74"/>
        <v>0</v>
      </c>
      <c r="GD416" s="179">
        <f t="shared" si="75"/>
        <v>0</v>
      </c>
      <c r="GE416" s="179">
        <f t="shared" si="76"/>
        <v>0</v>
      </c>
      <c r="GF416" s="179">
        <f t="shared" si="77"/>
        <v>0</v>
      </c>
      <c r="GG416" s="179">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20"/>
      <c r="GC417" s="179">
        <f t="shared" si="74"/>
        <v>0</v>
      </c>
      <c r="GD417" s="179">
        <f t="shared" si="75"/>
        <v>0</v>
      </c>
      <c r="GE417" s="179">
        <f t="shared" si="76"/>
        <v>0</v>
      </c>
      <c r="GF417" s="179">
        <f t="shared" si="77"/>
        <v>0</v>
      </c>
      <c r="GG417" s="179">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20"/>
      <c r="GC418" s="179">
        <f t="shared" si="74"/>
        <v>0</v>
      </c>
      <c r="GD418" s="179">
        <f t="shared" si="75"/>
        <v>0</v>
      </c>
      <c r="GE418" s="179">
        <f t="shared" si="76"/>
        <v>0</v>
      </c>
      <c r="GF418" s="179">
        <f t="shared" si="77"/>
        <v>0</v>
      </c>
      <c r="GG418" s="179">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9"/>
      <c r="GC419" s="179">
        <f t="shared" si="74"/>
        <v>0</v>
      </c>
      <c r="GD419" s="179">
        <f t="shared" si="75"/>
        <v>0</v>
      </c>
      <c r="GE419" s="179">
        <f t="shared" si="76"/>
        <v>0</v>
      </c>
      <c r="GF419" s="179">
        <f t="shared" si="77"/>
        <v>0</v>
      </c>
      <c r="GG419" s="179">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20"/>
      <c r="GC420" s="179">
        <f t="shared" si="74"/>
        <v>0</v>
      </c>
      <c r="GD420" s="179">
        <f t="shared" si="75"/>
        <v>0</v>
      </c>
      <c r="GE420" s="179">
        <f t="shared" si="76"/>
        <v>0</v>
      </c>
      <c r="GF420" s="179">
        <f t="shared" si="77"/>
        <v>0</v>
      </c>
      <c r="GG420" s="179">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9"/>
      <c r="GC421" s="179">
        <f t="shared" si="74"/>
        <v>0</v>
      </c>
      <c r="GD421" s="179">
        <f t="shared" si="75"/>
        <v>0</v>
      </c>
      <c r="GE421" s="179">
        <f t="shared" si="76"/>
        <v>0</v>
      </c>
      <c r="GF421" s="179">
        <f t="shared" si="77"/>
        <v>0</v>
      </c>
      <c r="GG421" s="179">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20"/>
      <c r="GC422" s="180">
        <f t="shared" si="74"/>
        <v>0</v>
      </c>
      <c r="GD422" s="180">
        <f t="shared" si="75"/>
        <v>0</v>
      </c>
      <c r="GE422" s="180">
        <f t="shared" si="76"/>
        <v>0</v>
      </c>
      <c r="GF422" s="180">
        <f t="shared" si="77"/>
        <v>0</v>
      </c>
      <c r="GG422" s="180">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9"/>
      <c r="GC423" s="179">
        <f t="shared" si="74"/>
        <v>0</v>
      </c>
      <c r="GD423" s="179">
        <f t="shared" si="75"/>
        <v>0</v>
      </c>
      <c r="GE423" s="179">
        <f t="shared" si="76"/>
        <v>0</v>
      </c>
      <c r="GF423" s="179">
        <f t="shared" si="77"/>
        <v>0</v>
      </c>
      <c r="GG423" s="179">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20"/>
      <c r="GC424" s="180">
        <f t="shared" si="74"/>
        <v>0</v>
      </c>
      <c r="GD424" s="180">
        <f t="shared" si="75"/>
        <v>0</v>
      </c>
      <c r="GE424" s="180">
        <f t="shared" si="76"/>
        <v>0</v>
      </c>
      <c r="GF424" s="180">
        <f t="shared" si="77"/>
        <v>0</v>
      </c>
      <c r="GG424" s="180">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9"/>
      <c r="GC425" s="179">
        <f t="shared" si="74"/>
        <v>0</v>
      </c>
      <c r="GD425" s="179">
        <f t="shared" si="75"/>
        <v>0</v>
      </c>
      <c r="GE425" s="179">
        <f t="shared" si="76"/>
        <v>0</v>
      </c>
      <c r="GF425" s="179">
        <f t="shared" si="77"/>
        <v>0</v>
      </c>
      <c r="GG425" s="179">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20"/>
      <c r="GC426" s="180">
        <f t="shared" si="74"/>
        <v>0</v>
      </c>
      <c r="GD426" s="180">
        <f t="shared" si="75"/>
        <v>0</v>
      </c>
      <c r="GE426" s="180">
        <f t="shared" si="76"/>
        <v>0</v>
      </c>
      <c r="GF426" s="180">
        <f t="shared" si="77"/>
        <v>0</v>
      </c>
      <c r="GG426" s="180">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9"/>
      <c r="GC427" s="179">
        <f t="shared" si="74"/>
        <v>0</v>
      </c>
      <c r="GD427" s="179">
        <f t="shared" si="75"/>
        <v>0</v>
      </c>
      <c r="GE427" s="179">
        <f t="shared" si="76"/>
        <v>0</v>
      </c>
      <c r="GF427" s="179">
        <f t="shared" si="77"/>
        <v>0</v>
      </c>
      <c r="GG427" s="179">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20"/>
      <c r="GC428" s="180">
        <f t="shared" si="74"/>
        <v>0</v>
      </c>
      <c r="GD428" s="180">
        <f t="shared" si="75"/>
        <v>0</v>
      </c>
      <c r="GE428" s="180">
        <f t="shared" si="76"/>
        <v>0</v>
      </c>
      <c r="GF428" s="180">
        <f t="shared" si="77"/>
        <v>0</v>
      </c>
      <c r="GG428" s="180">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20"/>
      <c r="GC429" s="180">
        <f t="shared" si="74"/>
        <v>0</v>
      </c>
      <c r="GD429" s="180">
        <f t="shared" si="75"/>
        <v>0</v>
      </c>
      <c r="GE429" s="180">
        <f t="shared" si="76"/>
        <v>0</v>
      </c>
      <c r="GF429" s="180">
        <f t="shared" si="77"/>
        <v>0</v>
      </c>
      <c r="GG429" s="180">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9"/>
      <c r="GC430" s="179">
        <f t="shared" si="74"/>
        <v>0</v>
      </c>
      <c r="GD430" s="179">
        <f t="shared" si="75"/>
        <v>0</v>
      </c>
      <c r="GE430" s="179">
        <f t="shared" si="76"/>
        <v>0</v>
      </c>
      <c r="GF430" s="179">
        <f t="shared" si="77"/>
        <v>0</v>
      </c>
      <c r="GG430" s="179">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20"/>
      <c r="GC431" s="180">
        <f t="shared" si="74"/>
        <v>0</v>
      </c>
      <c r="GD431" s="180">
        <f t="shared" si="75"/>
        <v>0</v>
      </c>
      <c r="GE431" s="180">
        <f t="shared" si="76"/>
        <v>0</v>
      </c>
      <c r="GF431" s="180">
        <f t="shared" si="77"/>
        <v>0</v>
      </c>
      <c r="GG431" s="180">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9"/>
      <c r="GC432" s="179">
        <f t="shared" si="74"/>
        <v>0</v>
      </c>
      <c r="GD432" s="179">
        <f t="shared" si="75"/>
        <v>0</v>
      </c>
      <c r="GE432" s="179">
        <f t="shared" si="76"/>
        <v>0</v>
      </c>
      <c r="GF432" s="179">
        <f t="shared" si="77"/>
        <v>0</v>
      </c>
      <c r="GG432" s="179">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20"/>
      <c r="GC433" s="180">
        <f t="shared" si="74"/>
        <v>0</v>
      </c>
      <c r="GD433" s="180">
        <f t="shared" si="75"/>
        <v>0</v>
      </c>
      <c r="GE433" s="180">
        <f t="shared" ref="GE433:GE435" si="79">ROUND(IF($C433="Primary",0,(1-$M433)*(1-$O433)*($G433*(SUMPRODUCT($Q$4:$GA$4,$Q433:$GA433)+$J433)+$H433-SUMPRODUCT($Q$5:$GA$5,$Q433:$GA433)-$I433+$L433))*IF($N433=GD$4,1,0),4)</f>
        <v>0</v>
      </c>
      <c r="GF433" s="180">
        <f t="shared" si="77"/>
        <v>0</v>
      </c>
      <c r="GG433" s="180">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9"/>
      <c r="GC434" s="179">
        <f t="shared" si="74"/>
        <v>0</v>
      </c>
      <c r="GD434" s="179">
        <f t="shared" si="75"/>
        <v>0</v>
      </c>
      <c r="GE434" s="179">
        <f t="shared" si="79"/>
        <v>0</v>
      </c>
      <c r="GF434" s="179">
        <f t="shared" si="77"/>
        <v>0</v>
      </c>
      <c r="GG434" s="179">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20"/>
      <c r="GC435" s="180">
        <f t="shared" si="74"/>
        <v>0</v>
      </c>
      <c r="GD435" s="180">
        <f t="shared" si="75"/>
        <v>0</v>
      </c>
      <c r="GE435" s="180">
        <f t="shared" si="79"/>
        <v>0</v>
      </c>
      <c r="GF435" s="180">
        <f t="shared" si="77"/>
        <v>0</v>
      </c>
      <c r="GG435" s="180">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9"/>
      <c r="GC436" s="179">
        <f t="shared" ref="GC436:GC460" si="80">ROUND(IF($C436="Primary",0,-$G436*(SUMPRODUCT($Q$4:$GA$4,$Q436:$GA436)+$J436)-$H436)*IF($N436=GC$4,1,0),4)</f>
        <v>0</v>
      </c>
      <c r="GD436" s="179">
        <f t="shared" ref="GD436:GD460" si="81">ROUND(IF($C436="Primary",0,$M436*(1-$O436)*($G436*(SUMPRODUCT($Q$4:$GA$4,$Q436:$GA436)+$J436)+$H436-SUMPRODUCT($Q$5:$GA$5,$Q436:$GA436)-$I436+$K436))*IF($N436=GD$4,1,0),4)</f>
        <v>0</v>
      </c>
      <c r="GE436" s="179">
        <f t="shared" ref="GE436:GE460" si="82">ROUND(IF($C436="Primary",0,(1-$M436)*(1-$O436)*($G436*(SUMPRODUCT($Q$4:$GA$4,$Q436:$GA436)+$J436)+$H436-SUMPRODUCT($Q$5:$GA$5,$Q436:$GA436)-$I436+$L436))*IF($N436=GD$4,1,0),4)</f>
        <v>0</v>
      </c>
      <c r="GF436" s="179">
        <f t="shared" ref="GF436:GF460" si="83">ROUND(IF($C436="Primary",0,$O436*($G436*(SUMPRODUCT($Q$4:$GA$4,$Q436:$GA436)+$J436)-SUMPRODUCT($Q$5:$GA$5,$Q436:$GA436)-$I436))*IF($N436=GD$4,1,0),4)</f>
        <v>0</v>
      </c>
      <c r="GG436" s="179">
        <f t="shared" si="78"/>
        <v>0</v>
      </c>
    </row>
    <row r="437" spans="1:189" x14ac:dyDescent="0.35">
      <c r="A437" s="358"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9">
        <v>1</v>
      </c>
      <c r="CR437" s="319"/>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9"/>
      <c r="GC437" s="180">
        <f t="shared" si="80"/>
        <v>0</v>
      </c>
      <c r="GD437" s="180">
        <f t="shared" si="81"/>
        <v>0</v>
      </c>
      <c r="GE437" s="180">
        <f t="shared" si="82"/>
        <v>0</v>
      </c>
      <c r="GF437" s="180">
        <f t="shared" si="83"/>
        <v>0</v>
      </c>
      <c r="GG437" s="180">
        <f t="shared" si="78"/>
        <v>0</v>
      </c>
    </row>
    <row r="438" spans="1:189" x14ac:dyDescent="0.35">
      <c r="A438" s="358"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9"/>
      <c r="CR438" s="319">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9"/>
      <c r="GC438" s="179">
        <f t="shared" si="80"/>
        <v>0</v>
      </c>
      <c r="GD438" s="179">
        <f t="shared" si="81"/>
        <v>0</v>
      </c>
      <c r="GE438" s="179">
        <f t="shared" si="82"/>
        <v>0</v>
      </c>
      <c r="GF438" s="179">
        <f t="shared" si="83"/>
        <v>0</v>
      </c>
      <c r="GG438" s="179">
        <f t="shared" si="78"/>
        <v>0</v>
      </c>
    </row>
    <row r="439" spans="1:189" x14ac:dyDescent="0.35">
      <c r="A439" s="358"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20"/>
      <c r="CF439" s="320"/>
      <c r="CG439" s="320"/>
      <c r="CH439" s="320"/>
      <c r="CI439" s="320"/>
      <c r="CJ439" s="320"/>
      <c r="CK439" s="320"/>
      <c r="CL439" s="320">
        <v>1</v>
      </c>
      <c r="CM439" s="320"/>
      <c r="CN439" s="320"/>
      <c r="CO439" s="35"/>
      <c r="CP439" s="35"/>
      <c r="CQ439" s="319"/>
      <c r="CR439" s="319"/>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9"/>
      <c r="GC439" s="180">
        <f t="shared" si="80"/>
        <v>0</v>
      </c>
      <c r="GD439" s="180">
        <f t="shared" si="81"/>
        <v>0</v>
      </c>
      <c r="GE439" s="180">
        <f t="shared" si="82"/>
        <v>0</v>
      </c>
      <c r="GF439" s="180">
        <f t="shared" si="83"/>
        <v>0</v>
      </c>
      <c r="GG439" s="180">
        <f t="shared" si="78"/>
        <v>0</v>
      </c>
    </row>
    <row r="440" spans="1:189" x14ac:dyDescent="0.35">
      <c r="A440" s="358"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20">
        <v>1</v>
      </c>
      <c r="CF440" s="320"/>
      <c r="CG440" s="320"/>
      <c r="CH440" s="320"/>
      <c r="CI440" s="320"/>
      <c r="CJ440" s="320"/>
      <c r="CK440" s="320"/>
      <c r="CL440" s="320"/>
      <c r="CM440" s="320"/>
      <c r="CN440" s="320"/>
      <c r="CO440" s="35"/>
      <c r="CP440" s="35"/>
      <c r="CQ440" s="319"/>
      <c r="CR440" s="319"/>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9"/>
      <c r="GC440" s="179">
        <f t="shared" si="80"/>
        <v>0</v>
      </c>
      <c r="GD440" s="179">
        <f t="shared" si="81"/>
        <v>0</v>
      </c>
      <c r="GE440" s="179">
        <f t="shared" si="82"/>
        <v>0</v>
      </c>
      <c r="GF440" s="179">
        <f t="shared" si="83"/>
        <v>0</v>
      </c>
      <c r="GG440" s="179">
        <f t="shared" si="78"/>
        <v>0</v>
      </c>
    </row>
    <row r="441" spans="1:189" x14ac:dyDescent="0.35">
      <c r="A441" s="358"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20"/>
      <c r="CF441" s="320"/>
      <c r="CG441" s="320"/>
      <c r="CH441" s="320"/>
      <c r="CI441" s="320"/>
      <c r="CJ441" s="320"/>
      <c r="CK441" s="320"/>
      <c r="CL441" s="320"/>
      <c r="CM441" s="320">
        <v>1</v>
      </c>
      <c r="CN441" s="320"/>
      <c r="CO441" s="35"/>
      <c r="CP441" s="35"/>
      <c r="CQ441" s="319"/>
      <c r="CR441" s="319"/>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9"/>
      <c r="GC441" s="180">
        <f t="shared" si="80"/>
        <v>0</v>
      </c>
      <c r="GD441" s="180">
        <f t="shared" si="81"/>
        <v>0</v>
      </c>
      <c r="GE441" s="180">
        <f t="shared" si="82"/>
        <v>0</v>
      </c>
      <c r="GF441" s="180">
        <f t="shared" si="83"/>
        <v>0</v>
      </c>
      <c r="GG441" s="180">
        <f t="shared" si="78"/>
        <v>0</v>
      </c>
    </row>
    <row r="442" spans="1:189" x14ac:dyDescent="0.35">
      <c r="A442" s="358"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20">
        <v>1</v>
      </c>
      <c r="CF442" s="320"/>
      <c r="CG442" s="320"/>
      <c r="CH442" s="320"/>
      <c r="CI442" s="320"/>
      <c r="CJ442" s="320"/>
      <c r="CK442" s="320"/>
      <c r="CL442" s="320">
        <v>-1</v>
      </c>
      <c r="CM442" s="320"/>
      <c r="CN442" s="320"/>
      <c r="CO442" s="35"/>
      <c r="CP442" s="35"/>
      <c r="CQ442" s="319"/>
      <c r="CR442" s="319"/>
      <c r="CS442" s="35"/>
      <c r="CT442" s="35"/>
      <c r="CU442" s="35"/>
      <c r="CV442" s="35"/>
      <c r="CW442" s="35"/>
      <c r="CX442" s="35"/>
      <c r="CY442" s="35"/>
      <c r="CZ442" s="35"/>
      <c r="DA442" s="35"/>
      <c r="DB442" s="35"/>
      <c r="DC442" s="35"/>
      <c r="DD442" s="35"/>
      <c r="DE442" s="35"/>
      <c r="DF442" s="35"/>
      <c r="DG442" s="35"/>
      <c r="DH442" s="319">
        <v>-0.26</v>
      </c>
      <c r="DI442" s="35"/>
      <c r="DJ442" s="35"/>
      <c r="DK442" s="35"/>
      <c r="DL442" s="35"/>
      <c r="DM442" s="35"/>
      <c r="DN442" s="35"/>
      <c r="DO442" s="319">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9"/>
      <c r="GC442" s="179">
        <f t="shared" si="80"/>
        <v>0</v>
      </c>
      <c r="GD442" s="179">
        <f t="shared" si="81"/>
        <v>0</v>
      </c>
      <c r="GE442" s="179">
        <f t="shared" si="82"/>
        <v>0</v>
      </c>
      <c r="GF442" s="179">
        <f t="shared" si="83"/>
        <v>0</v>
      </c>
      <c r="GG442" s="179">
        <f t="shared" si="78"/>
        <v>0</v>
      </c>
    </row>
    <row r="443" spans="1:189" x14ac:dyDescent="0.35">
      <c r="A443" s="358"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9"/>
      <c r="CR443" s="319"/>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9"/>
      <c r="GC443" s="180">
        <f t="shared" si="80"/>
        <v>0</v>
      </c>
      <c r="GD443" s="180">
        <f t="shared" si="81"/>
        <v>0</v>
      </c>
      <c r="GE443" s="180">
        <f t="shared" si="82"/>
        <v>0</v>
      </c>
      <c r="GF443" s="180">
        <f t="shared" si="83"/>
        <v>0</v>
      </c>
      <c r="GG443" s="180">
        <f t="shared" si="78"/>
        <v>0</v>
      </c>
    </row>
    <row r="444" spans="1:189" x14ac:dyDescent="0.35">
      <c r="A444" s="358"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9"/>
      <c r="CR444" s="319"/>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9"/>
      <c r="GC444" s="179">
        <f t="shared" si="80"/>
        <v>0</v>
      </c>
      <c r="GD444" s="179">
        <f t="shared" si="81"/>
        <v>0</v>
      </c>
      <c r="GE444" s="179">
        <f t="shared" si="82"/>
        <v>0</v>
      </c>
      <c r="GF444" s="179">
        <f t="shared" si="83"/>
        <v>0</v>
      </c>
      <c r="GG444" s="179">
        <f t="shared" si="78"/>
        <v>0</v>
      </c>
    </row>
    <row r="445" spans="1:189" x14ac:dyDescent="0.35">
      <c r="A445" s="358"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9"/>
      <c r="CR445" s="319"/>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9"/>
      <c r="GC445" s="180">
        <f t="shared" si="80"/>
        <v>0</v>
      </c>
      <c r="GD445" s="180">
        <f t="shared" si="81"/>
        <v>0</v>
      </c>
      <c r="GE445" s="180">
        <f t="shared" si="82"/>
        <v>0</v>
      </c>
      <c r="GF445" s="180">
        <f t="shared" si="83"/>
        <v>0</v>
      </c>
      <c r="GG445" s="180">
        <f t="shared" si="78"/>
        <v>0</v>
      </c>
    </row>
    <row r="446" spans="1:189" x14ac:dyDescent="0.35">
      <c r="A446" s="358"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9"/>
      <c r="CR446" s="319"/>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9"/>
      <c r="GC446" s="179">
        <f t="shared" si="80"/>
        <v>0</v>
      </c>
      <c r="GD446" s="179">
        <f t="shared" si="81"/>
        <v>0</v>
      </c>
      <c r="GE446" s="179">
        <f t="shared" si="82"/>
        <v>0</v>
      </c>
      <c r="GF446" s="179">
        <f t="shared" si="83"/>
        <v>0</v>
      </c>
      <c r="GG446" s="179">
        <f t="shared" si="78"/>
        <v>0</v>
      </c>
    </row>
    <row r="447" spans="1:189" x14ac:dyDescent="0.35">
      <c r="A447" s="358"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9"/>
      <c r="CR447" s="319"/>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9"/>
      <c r="GC447" s="180">
        <f t="shared" si="80"/>
        <v>0</v>
      </c>
      <c r="GD447" s="180">
        <f t="shared" si="81"/>
        <v>0</v>
      </c>
      <c r="GE447" s="180">
        <f t="shared" si="82"/>
        <v>0</v>
      </c>
      <c r="GF447" s="180">
        <f t="shared" si="83"/>
        <v>0</v>
      </c>
      <c r="GG447" s="180">
        <f t="shared" si="78"/>
        <v>0</v>
      </c>
    </row>
    <row r="448" spans="1:189" x14ac:dyDescent="0.35">
      <c r="A448" s="358"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9"/>
      <c r="CR448" s="319"/>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9"/>
      <c r="GC448" s="179">
        <f t="shared" si="80"/>
        <v>0</v>
      </c>
      <c r="GD448" s="179">
        <f t="shared" si="81"/>
        <v>0</v>
      </c>
      <c r="GE448" s="179">
        <f t="shared" si="82"/>
        <v>0</v>
      </c>
      <c r="GF448" s="179">
        <f t="shared" si="83"/>
        <v>0</v>
      </c>
      <c r="GG448" s="179">
        <f t="shared" si="78"/>
        <v>0</v>
      </c>
    </row>
    <row r="449" spans="1:189" x14ac:dyDescent="0.35">
      <c r="A449" s="358"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9"/>
      <c r="CR449" s="319"/>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9"/>
      <c r="GC449" s="180">
        <f t="shared" si="80"/>
        <v>0</v>
      </c>
      <c r="GD449" s="180">
        <f t="shared" si="81"/>
        <v>0</v>
      </c>
      <c r="GE449" s="180">
        <f t="shared" si="82"/>
        <v>0</v>
      </c>
      <c r="GF449" s="180">
        <f t="shared" si="83"/>
        <v>0</v>
      </c>
      <c r="GG449" s="180">
        <f t="shared" si="78"/>
        <v>0</v>
      </c>
    </row>
    <row r="450" spans="1:189" x14ac:dyDescent="0.35">
      <c r="A450" s="358"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9"/>
      <c r="CR450" s="319"/>
      <c r="CS450" s="35"/>
      <c r="CT450" s="35"/>
      <c r="CU450" s="35"/>
      <c r="CV450" s="35"/>
      <c r="CW450" s="35"/>
      <c r="CX450" s="35"/>
      <c r="CY450" s="35"/>
      <c r="CZ450" s="35"/>
      <c r="DA450" s="35"/>
      <c r="DB450" s="35"/>
      <c r="DC450" s="35"/>
      <c r="DD450" s="35"/>
      <c r="DE450" s="35"/>
      <c r="DF450" s="35"/>
      <c r="DG450" s="35"/>
      <c r="DH450" s="406">
        <f>-(36.8+0.32)*0.0036/100</f>
        <v>-1.33632E-3</v>
      </c>
      <c r="DI450" s="35"/>
      <c r="DJ450" s="35"/>
      <c r="DK450" s="35"/>
      <c r="DL450" s="35"/>
      <c r="DM450" s="35"/>
      <c r="DN450" s="35"/>
      <c r="DO450" s="35"/>
      <c r="DP450" s="35"/>
      <c r="DQ450" s="35"/>
      <c r="DR450" s="35"/>
      <c r="DS450" s="35"/>
      <c r="DT450" s="35"/>
      <c r="DU450" s="408">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9"/>
      <c r="GC450" s="179">
        <f t="shared" si="80"/>
        <v>0</v>
      </c>
      <c r="GD450" s="179">
        <f t="shared" si="81"/>
        <v>0</v>
      </c>
      <c r="GE450" s="179">
        <f t="shared" si="82"/>
        <v>3.44E-2</v>
      </c>
      <c r="GF450" s="179">
        <f t="shared" si="83"/>
        <v>0</v>
      </c>
      <c r="GG450" s="179">
        <f t="shared" si="78"/>
        <v>0</v>
      </c>
    </row>
    <row r="451" spans="1:189" x14ac:dyDescent="0.35">
      <c r="A451" s="358"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2">
        <f>CH453</f>
        <v>0.9652173913043478</v>
      </c>
      <c r="CJ451" s="1">
        <v>-1</v>
      </c>
      <c r="CO451" s="35"/>
      <c r="CP451" s="35"/>
      <c r="CQ451" s="319"/>
      <c r="CR451" s="319"/>
      <c r="CS451" s="35"/>
      <c r="CT451" s="35"/>
      <c r="CU451" s="35"/>
      <c r="CV451" s="35"/>
      <c r="CW451" s="35"/>
      <c r="CX451" s="35"/>
      <c r="CY451" s="35"/>
      <c r="CZ451" s="35"/>
      <c r="DA451" s="35"/>
      <c r="DB451" s="35"/>
      <c r="DC451" s="35"/>
      <c r="DD451" s="35"/>
      <c r="DE451" s="35"/>
      <c r="DF451" s="35"/>
      <c r="DG451" s="35"/>
      <c r="DH451" s="407">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9"/>
      <c r="GC451" s="180">
        <f t="shared" si="80"/>
        <v>0</v>
      </c>
      <c r="GD451" s="180">
        <f t="shared" si="81"/>
        <v>0</v>
      </c>
      <c r="GE451" s="180">
        <f t="shared" si="82"/>
        <v>0</v>
      </c>
      <c r="GF451" s="180">
        <f t="shared" si="83"/>
        <v>0</v>
      </c>
      <c r="GG451" s="180">
        <f t="shared" si="78"/>
        <v>0</v>
      </c>
    </row>
    <row r="452" spans="1:189" x14ac:dyDescent="0.35">
      <c r="A452" s="358"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2"/>
      <c r="CJ452" s="1">
        <v>-1</v>
      </c>
      <c r="CK452" s="212">
        <v>0.95</v>
      </c>
      <c r="CL452" s="212"/>
      <c r="CM452" s="212"/>
      <c r="CN452" s="212"/>
      <c r="CO452" s="35"/>
      <c r="CP452" s="35"/>
      <c r="CQ452" s="319"/>
      <c r="CR452" s="319"/>
      <c r="CS452" s="35"/>
      <c r="CT452" s="35"/>
      <c r="CU452" s="35"/>
      <c r="CV452" s="35"/>
      <c r="CW452" s="35"/>
      <c r="CX452" s="35"/>
      <c r="CY452" s="35"/>
      <c r="CZ452" s="35"/>
      <c r="DA452" s="35"/>
      <c r="DB452" s="35"/>
      <c r="DC452" s="35"/>
      <c r="DD452" s="35"/>
      <c r="DE452" s="35"/>
      <c r="DF452" s="35"/>
      <c r="DG452" s="35"/>
      <c r="DH452" s="407">
        <v>-1.1200000000000001</v>
      </c>
      <c r="DI452" s="35"/>
      <c r="DJ452" s="35"/>
      <c r="DK452" s="35"/>
      <c r="DL452" s="35"/>
      <c r="DM452" s="35"/>
      <c r="DN452" s="35"/>
      <c r="DO452" s="35"/>
      <c r="DP452" s="35"/>
      <c r="DQ452" s="35"/>
      <c r="DR452" s="35"/>
      <c r="DS452" s="35"/>
      <c r="DT452" s="35"/>
      <c r="DU452" s="408"/>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9"/>
      <c r="GC452" s="179">
        <f t="shared" si="80"/>
        <v>0</v>
      </c>
      <c r="GD452" s="179">
        <f t="shared" si="81"/>
        <v>0</v>
      </c>
      <c r="GE452" s="179">
        <f t="shared" si="82"/>
        <v>0</v>
      </c>
      <c r="GF452" s="179">
        <f t="shared" si="83"/>
        <v>0</v>
      </c>
      <c r="GG452" s="179">
        <f t="shared" si="78"/>
        <v>0</v>
      </c>
    </row>
    <row r="453" spans="1:189" x14ac:dyDescent="0.35">
      <c r="A453" s="358"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2">
        <f>(23+40+18+30)/115</f>
        <v>0.9652173913043478</v>
      </c>
      <c r="CO453" s="35"/>
      <c r="CP453" s="35"/>
      <c r="CQ453" s="319"/>
      <c r="CR453" s="319"/>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9"/>
      <c r="GC453" s="180">
        <f t="shared" si="80"/>
        <v>0</v>
      </c>
      <c r="GD453" s="180">
        <f t="shared" si="81"/>
        <v>0</v>
      </c>
      <c r="GE453" s="180">
        <f t="shared" si="82"/>
        <v>0</v>
      </c>
      <c r="GF453" s="180">
        <f t="shared" si="83"/>
        <v>0</v>
      </c>
      <c r="GG453" s="180">
        <f t="shared" si="78"/>
        <v>0</v>
      </c>
    </row>
    <row r="454" spans="1:189" x14ac:dyDescent="0.35">
      <c r="A454" s="358"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2"/>
      <c r="CJ454" s="1">
        <v>-1</v>
      </c>
      <c r="CM454" s="1">
        <v>1</v>
      </c>
      <c r="CO454" s="35"/>
      <c r="CP454" s="35"/>
      <c r="CQ454" s="319"/>
      <c r="CR454" s="319"/>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9"/>
      <c r="GC454" s="179">
        <f t="shared" si="80"/>
        <v>0</v>
      </c>
      <c r="GD454" s="179">
        <f t="shared" si="81"/>
        <v>0</v>
      </c>
      <c r="GE454" s="179">
        <f t="shared" si="82"/>
        <v>0</v>
      </c>
      <c r="GF454" s="179">
        <f t="shared" si="83"/>
        <v>0</v>
      </c>
      <c r="GG454" s="179">
        <f t="shared" si="78"/>
        <v>0</v>
      </c>
    </row>
    <row r="455" spans="1:189" x14ac:dyDescent="0.35">
      <c r="A455" s="358"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9"/>
      <c r="CR455" s="319"/>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9"/>
      <c r="GC455" s="180">
        <f t="shared" si="80"/>
        <v>0</v>
      </c>
      <c r="GD455" s="180">
        <f t="shared" si="81"/>
        <v>0</v>
      </c>
      <c r="GE455" s="180">
        <f t="shared" si="82"/>
        <v>0</v>
      </c>
      <c r="GF455" s="180">
        <f t="shared" si="83"/>
        <v>0</v>
      </c>
      <c r="GG455" s="180">
        <f t="shared" si="78"/>
        <v>0</v>
      </c>
    </row>
    <row r="456" spans="1:189" x14ac:dyDescent="0.35">
      <c r="A456" s="358"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9"/>
      <c r="CR456" s="319"/>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9"/>
      <c r="GC456" s="179">
        <f t="shared" si="80"/>
        <v>0</v>
      </c>
      <c r="GD456" s="179">
        <f t="shared" si="81"/>
        <v>0</v>
      </c>
      <c r="GE456" s="179">
        <f t="shared" si="82"/>
        <v>0</v>
      </c>
      <c r="GF456" s="179">
        <f t="shared" si="83"/>
        <v>0</v>
      </c>
      <c r="GG456" s="179">
        <f t="shared" si="78"/>
        <v>0</v>
      </c>
    </row>
    <row r="457" spans="1:189" x14ac:dyDescent="0.35">
      <c r="A457" s="358"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9"/>
      <c r="CR457" s="319"/>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9"/>
      <c r="GC457" s="180">
        <f t="shared" si="80"/>
        <v>0</v>
      </c>
      <c r="GD457" s="180">
        <f t="shared" si="81"/>
        <v>0</v>
      </c>
      <c r="GE457" s="180">
        <f t="shared" si="82"/>
        <v>0</v>
      </c>
      <c r="GF457" s="180">
        <f t="shared" si="83"/>
        <v>0</v>
      </c>
      <c r="GG457" s="180">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9"/>
      <c r="CR458" s="319"/>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9"/>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9"/>
      <c r="CR459" s="319"/>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9"/>
      <c r="GC459" s="180">
        <f t="shared" si="80"/>
        <v>0</v>
      </c>
      <c r="GD459" s="180">
        <f t="shared" si="81"/>
        <v>0</v>
      </c>
      <c r="GE459" s="180">
        <f t="shared" si="82"/>
        <v>0</v>
      </c>
      <c r="GF459" s="180">
        <f t="shared" si="83"/>
        <v>0</v>
      </c>
      <c r="GG459" s="180">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9"/>
      <c r="CR460" s="319"/>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9"/>
      <c r="GC460" s="179">
        <f t="shared" si="80"/>
        <v>0</v>
      </c>
      <c r="GD460" s="179">
        <f t="shared" si="81"/>
        <v>0</v>
      </c>
      <c r="GE460" s="179">
        <f t="shared" si="82"/>
        <v>0</v>
      </c>
      <c r="GF460" s="179">
        <f t="shared" si="83"/>
        <v>0</v>
      </c>
      <c r="GG460" s="179">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20"/>
      <c r="GC461" s="325"/>
      <c r="GD461" s="325"/>
      <c r="GE461" s="325">
        <v>1</v>
      </c>
      <c r="GF461" s="325"/>
      <c r="GG461" s="325"/>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9"/>
      <c r="GC462" s="326"/>
      <c r="GD462" s="326"/>
      <c r="GE462" s="326"/>
      <c r="GF462" s="326"/>
      <c r="GG462" s="326"/>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20"/>
      <c r="GC463" s="325"/>
      <c r="GD463" s="325"/>
      <c r="GE463" s="325">
        <v>1</v>
      </c>
      <c r="GF463" s="325"/>
      <c r="GG463" s="325"/>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9"/>
      <c r="GC464" s="326"/>
      <c r="GD464" s="326"/>
      <c r="GE464" s="326"/>
      <c r="GF464" s="326"/>
      <c r="GG464" s="326"/>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20"/>
      <c r="GC465" s="325"/>
      <c r="GD465" s="325"/>
      <c r="GE465" s="325">
        <v>1</v>
      </c>
      <c r="GF465" s="325"/>
      <c r="GG465" s="325"/>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9"/>
      <c r="GC466" s="326"/>
      <c r="GD466" s="326"/>
      <c r="GE466" s="326"/>
      <c r="GF466" s="326"/>
      <c r="GG466" s="326"/>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20"/>
      <c r="GC467" s="325"/>
      <c r="GD467" s="325"/>
      <c r="GE467" s="325">
        <v>1</v>
      </c>
      <c r="GF467" s="325"/>
      <c r="GG467" s="325"/>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9"/>
      <c r="GC468" s="326"/>
      <c r="GD468" s="326"/>
      <c r="GE468" s="326"/>
      <c r="GF468" s="326"/>
      <c r="GG468" s="326"/>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20"/>
      <c r="GC469" s="325"/>
      <c r="GD469" s="325"/>
      <c r="GE469" s="325"/>
      <c r="GF469" s="325"/>
      <c r="GG469" s="325"/>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9"/>
      <c r="GC470" s="326"/>
      <c r="GD470" s="326"/>
      <c r="GE470" s="326"/>
      <c r="GF470" s="326"/>
      <c r="GG470" s="326"/>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20"/>
      <c r="GC471" s="325"/>
      <c r="GD471" s="325"/>
      <c r="GE471" s="325"/>
      <c r="GF471" s="325"/>
      <c r="GG471" s="325"/>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9"/>
      <c r="GC472" s="326"/>
      <c r="GD472" s="326"/>
      <c r="GE472" s="326"/>
      <c r="GF472" s="326"/>
      <c r="GG472" s="326"/>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20"/>
      <c r="GC473" s="325"/>
      <c r="GD473" s="325"/>
      <c r="GE473" s="325"/>
      <c r="GF473" s="325"/>
      <c r="GG473" s="325"/>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9"/>
      <c r="GC474" s="326"/>
      <c r="GD474" s="326"/>
      <c r="GE474" s="326">
        <v>1</v>
      </c>
      <c r="GF474" s="326"/>
      <c r="GG474" s="326"/>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20"/>
      <c r="GC475" s="325"/>
      <c r="GD475" s="325"/>
      <c r="GE475" s="325"/>
      <c r="GF475" s="325"/>
      <c r="GG475" s="325"/>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9"/>
      <c r="GC476" s="326"/>
      <c r="GD476" s="326"/>
      <c r="GE476" s="326"/>
      <c r="GF476" s="326"/>
      <c r="GG476" s="326"/>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20"/>
      <c r="GC477" s="325"/>
      <c r="GD477" s="325"/>
      <c r="GE477" s="325"/>
      <c r="GF477" s="325"/>
      <c r="GG477" s="325"/>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9"/>
      <c r="GC478" s="326"/>
      <c r="GD478" s="326"/>
      <c r="GE478" s="326"/>
      <c r="GF478" s="326"/>
      <c r="GG478" s="326"/>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20"/>
      <c r="GC479" s="325"/>
      <c r="GD479" s="325"/>
      <c r="GE479" s="325"/>
      <c r="GF479" s="325"/>
      <c r="GG479" s="325"/>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9"/>
      <c r="GC480" s="326"/>
      <c r="GD480" s="326"/>
      <c r="GE480" s="326"/>
      <c r="GF480" s="326"/>
      <c r="GG480" s="326"/>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20"/>
      <c r="GC481" s="325"/>
      <c r="GD481" s="325"/>
      <c r="GE481" s="325"/>
      <c r="GF481" s="325"/>
      <c r="GG481" s="325"/>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9"/>
      <c r="GC482" s="326"/>
      <c r="GD482" s="326"/>
      <c r="GE482" s="326">
        <v>1</v>
      </c>
      <c r="GF482" s="326"/>
      <c r="GG482" s="326"/>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20"/>
      <c r="GC483" s="325"/>
      <c r="GD483" s="325"/>
      <c r="GE483" s="325"/>
      <c r="GF483" s="325"/>
      <c r="GG483" s="325"/>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9"/>
      <c r="GC484" s="326"/>
      <c r="GD484" s="326"/>
      <c r="GE484" s="326">
        <v>1</v>
      </c>
      <c r="GF484" s="326"/>
      <c r="GG484" s="326"/>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20"/>
      <c r="GC485" s="325"/>
      <c r="GD485" s="325"/>
      <c r="GE485" s="325"/>
      <c r="GF485" s="325"/>
      <c r="GG485" s="325"/>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9"/>
      <c r="GC486" s="326"/>
      <c r="GD486" s="326"/>
      <c r="GE486" s="326">
        <v>1</v>
      </c>
      <c r="GF486" s="326"/>
      <c r="GG486" s="326"/>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20"/>
      <c r="GC487" s="325"/>
      <c r="GD487" s="325"/>
      <c r="GE487" s="325"/>
      <c r="GF487" s="325"/>
      <c r="GG487" s="325"/>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9"/>
      <c r="GC488" s="326"/>
      <c r="GD488" s="326"/>
      <c r="GE488" s="326">
        <v>1</v>
      </c>
      <c r="GF488" s="326"/>
      <c r="GG488" s="326"/>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20"/>
      <c r="GC489" s="325"/>
      <c r="GD489" s="325"/>
      <c r="GE489" s="325"/>
      <c r="GF489" s="325"/>
      <c r="GG489" s="325"/>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9"/>
      <c r="GC490" s="326"/>
      <c r="GD490" s="326"/>
      <c r="GE490" s="326"/>
      <c r="GF490" s="326"/>
      <c r="GG490" s="326"/>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20"/>
      <c r="GC491" s="325"/>
      <c r="GD491" s="325"/>
      <c r="GE491" s="325"/>
      <c r="GF491" s="325"/>
      <c r="GG491" s="325"/>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9"/>
      <c r="GC492" s="326"/>
      <c r="GD492" s="326"/>
      <c r="GE492" s="326">
        <v>1</v>
      </c>
      <c r="GF492" s="326"/>
      <c r="GG492" s="326"/>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20"/>
      <c r="GC493" s="325"/>
      <c r="GD493" s="325"/>
      <c r="GE493" s="325"/>
      <c r="GF493" s="325"/>
      <c r="GG493" s="325"/>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9"/>
      <c r="GC494" s="326"/>
      <c r="GD494" s="326"/>
      <c r="GE494" s="326">
        <v>1</v>
      </c>
      <c r="GF494" s="326"/>
      <c r="GG494" s="326"/>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20"/>
      <c r="GC495" s="325"/>
      <c r="GD495" s="325"/>
      <c r="GE495" s="325"/>
      <c r="GF495" s="325"/>
      <c r="GG495" s="325"/>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9"/>
      <c r="GC496" s="326"/>
      <c r="GD496" s="326"/>
      <c r="GE496" s="326">
        <v>1</v>
      </c>
      <c r="GF496" s="326"/>
      <c r="GG496" s="326"/>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20"/>
      <c r="GC497" s="325"/>
      <c r="GD497" s="325"/>
      <c r="GE497" s="325"/>
      <c r="GF497" s="325"/>
      <c r="GG497" s="325"/>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9"/>
      <c r="GC498" s="326"/>
      <c r="GD498" s="326"/>
      <c r="GE498" s="326">
        <v>1</v>
      </c>
      <c r="GF498" s="326"/>
      <c r="GG498" s="326"/>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20"/>
      <c r="GC499" s="325"/>
      <c r="GD499" s="325"/>
      <c r="GE499" s="325"/>
      <c r="GF499" s="325"/>
      <c r="GG499" s="325"/>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9"/>
      <c r="GC500" s="326">
        <v>-1</v>
      </c>
      <c r="GD500" s="326"/>
      <c r="GE500" s="326"/>
      <c r="GF500" s="326"/>
      <c r="GG500" s="326"/>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20">
        <f>GC501</f>
        <v>1</v>
      </c>
      <c r="GC501" s="325">
        <v>1</v>
      </c>
      <c r="GD501" s="325">
        <v>-1</v>
      </c>
      <c r="GE501" s="325"/>
      <c r="GF501" s="325"/>
      <c r="GG501" s="325"/>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9">
        <f>GC502</f>
        <v>1</v>
      </c>
      <c r="GC502" s="326">
        <v>1</v>
      </c>
      <c r="GD502" s="326"/>
      <c r="GE502" s="326">
        <v>-1</v>
      </c>
      <c r="GF502" s="326"/>
      <c r="GG502" s="326"/>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20"/>
      <c r="GC503" s="325"/>
      <c r="GD503" s="325"/>
      <c r="GE503" s="325"/>
      <c r="GF503" s="325"/>
      <c r="GG503" s="325"/>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9"/>
      <c r="GC504" s="326"/>
      <c r="GD504" s="326">
        <v>-1</v>
      </c>
      <c r="GE504" s="326"/>
      <c r="GF504" s="326"/>
      <c r="GG504" s="326"/>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20"/>
      <c r="GC505" s="325"/>
      <c r="GD505" s="325"/>
      <c r="GE505" s="325">
        <v>-1</v>
      </c>
      <c r="GF505" s="325"/>
      <c r="GG505" s="325"/>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9"/>
      <c r="GC506" s="326"/>
      <c r="GD506" s="326"/>
      <c r="GE506" s="326"/>
      <c r="GF506" s="326">
        <v>-1</v>
      </c>
      <c r="GG506" s="326"/>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20"/>
      <c r="GC507" s="325"/>
      <c r="GD507" s="325"/>
      <c r="GE507" s="325"/>
      <c r="GF507" s="325"/>
      <c r="GG507" s="325">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4" t="s">
        <v>556</v>
      </c>
      <c r="B2" s="414"/>
      <c r="C2" s="414"/>
      <c r="D2" s="414"/>
      <c r="E2" s="414"/>
      <c r="F2" s="414"/>
      <c r="G2" s="110"/>
      <c r="H2" s="415" t="s">
        <v>557</v>
      </c>
      <c r="I2" s="415"/>
      <c r="J2" s="415"/>
      <c r="K2" s="415"/>
      <c r="L2" s="415"/>
      <c r="M2" s="415"/>
      <c r="N2" s="415"/>
      <c r="O2" s="415"/>
      <c r="P2" s="415"/>
      <c r="Q2" s="415"/>
      <c r="R2" s="415"/>
      <c r="S2" s="415"/>
      <c r="T2" s="415"/>
      <c r="U2" s="415"/>
      <c r="V2" s="415"/>
      <c r="W2" s="415"/>
      <c r="X2" s="415"/>
      <c r="Y2" s="415"/>
      <c r="Z2" s="416" t="s">
        <v>1831</v>
      </c>
      <c r="AA2" s="416"/>
      <c r="AB2" s="416"/>
      <c r="AC2" s="69"/>
      <c r="AD2" s="69"/>
      <c r="AE2" s="69" t="s">
        <v>1832</v>
      </c>
      <c r="AF2" s="415" t="s">
        <v>1833</v>
      </c>
      <c r="AG2" s="415"/>
      <c r="AH2" s="415"/>
      <c r="AI2" s="415"/>
      <c r="AJ2" s="415"/>
      <c r="AK2" s="415"/>
      <c r="AL2" s="419" t="s">
        <v>565</v>
      </c>
      <c r="AM2" s="419"/>
      <c r="AN2" s="419"/>
      <c r="AO2" s="419"/>
      <c r="AP2" s="419"/>
      <c r="AQ2" s="419"/>
      <c r="AR2" s="419"/>
      <c r="AS2" s="420" t="s">
        <v>566</v>
      </c>
      <c r="AT2" s="420"/>
      <c r="AU2" s="420"/>
      <c r="AV2" s="420"/>
      <c r="AW2" s="420"/>
      <c r="AX2" s="420"/>
      <c r="AY2" s="420"/>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30" t="s">
        <v>616</v>
      </c>
      <c r="AD3" s="429"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30"/>
      <c r="AD4" s="429"/>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6">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4" t="s">
        <v>556</v>
      </c>
      <c r="B2" s="414"/>
      <c r="C2" s="414"/>
      <c r="D2" s="32" t="s">
        <v>1862</v>
      </c>
      <c r="E2" s="419" t="s">
        <v>1863</v>
      </c>
      <c r="F2" s="419"/>
      <c r="G2" s="419"/>
      <c r="H2" s="419"/>
      <c r="I2" s="419"/>
      <c r="J2" s="419"/>
      <c r="K2" s="419"/>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3"/>
      <c r="H6" s="56"/>
      <c r="I6" s="223"/>
      <c r="J6" s="56"/>
      <c r="K6" s="223"/>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3"/>
      <c r="H7" s="56"/>
      <c r="I7" s="223"/>
      <c r="J7" s="56"/>
      <c r="K7" s="223"/>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3"/>
      <c r="H8" s="56"/>
      <c r="I8" s="223"/>
      <c r="J8" s="56"/>
      <c r="K8" s="223"/>
      <c r="L8" s="79"/>
      <c r="M8" s="1" t="s">
        <v>1870</v>
      </c>
      <c r="N8" s="324"/>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1" t="s">
        <v>1885</v>
      </c>
      <c r="B4" s="431"/>
      <c r="C4" s="431"/>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43" zoomScale="70" zoomScaleNormal="70" workbookViewId="0">
      <selection activeCell="H68" sqref="H68"/>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4" t="s">
        <v>556</v>
      </c>
      <c r="B2" s="414"/>
      <c r="C2" s="414"/>
      <c r="D2" s="32" t="s">
        <v>1862</v>
      </c>
      <c r="E2" s="32" t="s">
        <v>1888</v>
      </c>
      <c r="F2" s="32" t="s">
        <v>1889</v>
      </c>
      <c r="G2" s="32"/>
      <c r="H2" s="205" t="s">
        <v>1890</v>
      </c>
      <c r="I2" s="50" t="s">
        <v>1891</v>
      </c>
      <c r="J2" s="77" t="s">
        <v>17</v>
      </c>
    </row>
    <row r="3" spans="1:10" x14ac:dyDescent="0.35">
      <c r="A3" s="46" t="s">
        <v>575</v>
      </c>
      <c r="B3" s="46" t="s">
        <v>578</v>
      </c>
      <c r="C3" s="46" t="s">
        <v>572</v>
      </c>
      <c r="D3" s="52"/>
      <c r="E3" s="52" t="s">
        <v>314</v>
      </c>
      <c r="F3" s="52" t="s">
        <v>315</v>
      </c>
      <c r="G3" s="52" t="s">
        <v>291</v>
      </c>
      <c r="H3" s="53" t="s">
        <v>652</v>
      </c>
      <c r="I3" s="206"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7">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7">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7">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7">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7">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7">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7">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7">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7">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7">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7">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7">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7">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7">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7">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7">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5">
        <f>6*44/78</f>
        <v>3.3846153846153846</v>
      </c>
      <c r="F61" s="214">
        <v>1</v>
      </c>
      <c r="G61" s="54" t="str">
        <f>VLOOKUP(D61,Activities!$A$9:$Q$180,2,FALSE)</f>
        <v>[Mton_BTX]</v>
      </c>
      <c r="H61" s="207">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4" t="s">
        <v>556</v>
      </c>
      <c r="B2" s="414"/>
      <c r="C2" s="414"/>
      <c r="D2" s="414"/>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1" t="s">
        <v>1885</v>
      </c>
      <c r="B4" s="431"/>
      <c r="C4" s="431"/>
      <c r="D4" s="91" t="s">
        <v>1901</v>
      </c>
      <c r="E4" s="91" t="s">
        <v>1901</v>
      </c>
      <c r="F4" s="91" t="s">
        <v>1901</v>
      </c>
      <c r="G4" s="91" t="s">
        <v>1901</v>
      </c>
      <c r="H4" s="91" t="s">
        <v>1901</v>
      </c>
      <c r="I4" s="91" t="s">
        <v>1901</v>
      </c>
      <c r="J4" s="91" t="s">
        <v>1901</v>
      </c>
      <c r="L4" s="384"/>
      <c r="M4" s="384"/>
    </row>
    <row r="5" spans="1:13" x14ac:dyDescent="0.35">
      <c r="A5" s="5">
        <v>1</v>
      </c>
      <c r="B5" s="5">
        <v>1</v>
      </c>
      <c r="C5" s="5">
        <v>1</v>
      </c>
      <c r="D5" s="380">
        <v>13.902777777777777</v>
      </c>
      <c r="E5" s="25">
        <v>24.84</v>
      </c>
      <c r="F5" s="380">
        <v>4.181428960564995</v>
      </c>
      <c r="G5" s="25">
        <v>38.03</v>
      </c>
      <c r="H5" s="380">
        <v>7.8801604644311282E-2</v>
      </c>
      <c r="I5" s="25">
        <v>36.869999999999997</v>
      </c>
      <c r="J5" s="380">
        <v>3.7576831418720151</v>
      </c>
      <c r="K5" s="73"/>
      <c r="L5" s="73"/>
      <c r="M5" s="384"/>
    </row>
    <row r="6" spans="1:13" x14ac:dyDescent="0.35">
      <c r="A6" s="5">
        <v>2</v>
      </c>
      <c r="B6" s="5">
        <v>1</v>
      </c>
      <c r="C6" s="5">
        <v>1</v>
      </c>
      <c r="D6" s="380">
        <v>22.115553595684467</v>
      </c>
      <c r="E6" s="25">
        <v>24.84</v>
      </c>
      <c r="F6" s="380">
        <v>4.1382701500945398</v>
      </c>
      <c r="G6" s="25">
        <v>38.03</v>
      </c>
      <c r="H6" s="380">
        <v>7.3392491030289983E-2</v>
      </c>
      <c r="I6" s="25">
        <v>35.799999999999997</v>
      </c>
      <c r="J6" s="380">
        <v>4.412717845666652</v>
      </c>
      <c r="K6" s="73"/>
      <c r="L6" s="73"/>
      <c r="M6" s="384"/>
    </row>
    <row r="7" spans="1:13" x14ac:dyDescent="0.35">
      <c r="A7" s="5">
        <v>3</v>
      </c>
      <c r="B7" s="5">
        <v>1</v>
      </c>
      <c r="C7" s="5">
        <v>1</v>
      </c>
      <c r="D7" s="380">
        <v>16.860357105339588</v>
      </c>
      <c r="E7" s="25">
        <v>24.84</v>
      </c>
      <c r="F7" s="380">
        <v>4.2963139462824422</v>
      </c>
      <c r="G7" s="25">
        <v>33.130000000000003</v>
      </c>
      <c r="H7" s="380">
        <v>7.2932841386789557E-2</v>
      </c>
      <c r="I7" s="25">
        <v>34.68</v>
      </c>
      <c r="J7" s="380">
        <v>4.0313139712725548</v>
      </c>
      <c r="K7" s="73"/>
      <c r="L7" s="73"/>
      <c r="M7" s="384"/>
    </row>
    <row r="8" spans="1:13" x14ac:dyDescent="0.35">
      <c r="A8" s="5">
        <v>4</v>
      </c>
      <c r="B8" s="5">
        <v>1</v>
      </c>
      <c r="C8" s="5">
        <v>1</v>
      </c>
      <c r="D8" s="380">
        <v>7.1881461803884887</v>
      </c>
      <c r="E8" s="25">
        <v>24.84</v>
      </c>
      <c r="F8" s="380">
        <v>4.2232012456393839</v>
      </c>
      <c r="G8" s="25">
        <v>32.79</v>
      </c>
      <c r="H8" s="380">
        <v>8.3426723488283366E-2</v>
      </c>
      <c r="I8" s="25">
        <v>34.68</v>
      </c>
      <c r="J8" s="380">
        <v>4.1989272150389336</v>
      </c>
      <c r="K8" s="73"/>
      <c r="L8" s="73"/>
    </row>
    <row r="9" spans="1:13" x14ac:dyDescent="0.35">
      <c r="A9" s="5">
        <v>5</v>
      </c>
      <c r="B9" s="5">
        <v>1</v>
      </c>
      <c r="C9" s="5">
        <v>1</v>
      </c>
      <c r="D9" s="380">
        <v>10.558730001050776</v>
      </c>
      <c r="E9" s="25">
        <v>24.84</v>
      </c>
      <c r="F9" s="380">
        <v>2.9066365584203013</v>
      </c>
      <c r="G9" s="25">
        <v>32.79</v>
      </c>
      <c r="H9" s="380">
        <v>5.668365670602539E-2</v>
      </c>
      <c r="I9" s="25">
        <v>34.68</v>
      </c>
      <c r="J9" s="380">
        <v>2.1224464091033335</v>
      </c>
    </row>
    <row r="10" spans="1:13" x14ac:dyDescent="0.35">
      <c r="A10" s="5">
        <v>6</v>
      </c>
      <c r="B10" s="5">
        <v>1</v>
      </c>
      <c r="C10" s="5">
        <v>1</v>
      </c>
      <c r="D10" s="380">
        <v>11.131607202042272</v>
      </c>
      <c r="E10" s="25">
        <v>24.84</v>
      </c>
      <c r="F10" s="380">
        <v>4.3547585002606342</v>
      </c>
      <c r="G10" s="25">
        <v>32.79</v>
      </c>
      <c r="H10" s="380">
        <v>4.7772393335176834E-2</v>
      </c>
      <c r="I10" s="25">
        <v>34.68</v>
      </c>
      <c r="J10" s="380">
        <v>3.8683198393568494</v>
      </c>
    </row>
    <row r="11" spans="1:13" x14ac:dyDescent="0.35">
      <c r="A11" s="5">
        <v>7</v>
      </c>
      <c r="B11" s="5">
        <v>1</v>
      </c>
      <c r="C11" s="5">
        <v>1</v>
      </c>
      <c r="D11" s="380">
        <v>17.94223101841111</v>
      </c>
      <c r="E11" s="25">
        <v>24.84</v>
      </c>
      <c r="F11" s="380">
        <v>4.9853355009094162</v>
      </c>
      <c r="G11" s="25">
        <v>32.79</v>
      </c>
      <c r="H11" s="380">
        <v>7.2128645037788083E-2</v>
      </c>
      <c r="I11" s="25">
        <v>35.03</v>
      </c>
      <c r="J11" s="380">
        <v>3.8683198393568494</v>
      </c>
    </row>
    <row r="12" spans="1:13" x14ac:dyDescent="0.35">
      <c r="A12" s="5">
        <v>8</v>
      </c>
      <c r="B12" s="5">
        <v>1</v>
      </c>
      <c r="C12" s="5">
        <v>1</v>
      </c>
      <c r="D12" s="380">
        <v>16.752117146119598</v>
      </c>
      <c r="E12" s="25">
        <v>24.44</v>
      </c>
      <c r="F12" s="380">
        <v>4.8856491123039634</v>
      </c>
      <c r="G12" s="25">
        <v>32.79</v>
      </c>
      <c r="H12" s="380">
        <v>8.0461843967961008E-2</v>
      </c>
      <c r="I12" s="25">
        <v>35.03</v>
      </c>
      <c r="J12" s="380">
        <v>3.8683198393568494</v>
      </c>
    </row>
    <row r="13" spans="1:13" x14ac:dyDescent="0.35">
      <c r="A13" s="5">
        <v>9</v>
      </c>
      <c r="B13" s="5">
        <v>1</v>
      </c>
      <c r="C13" s="5">
        <v>1</v>
      </c>
      <c r="D13" s="380">
        <v>16.807597274059088</v>
      </c>
      <c r="E13" s="25">
        <v>24.12</v>
      </c>
      <c r="F13" s="380">
        <v>4.5519709590413653</v>
      </c>
      <c r="G13" s="25">
        <v>32.79</v>
      </c>
      <c r="H13" s="380">
        <v>0.13118852170177073</v>
      </c>
      <c r="I13" s="25">
        <v>35.44</v>
      </c>
      <c r="J13" s="380">
        <v>3.8683198393568494</v>
      </c>
    </row>
    <row r="14" spans="1:13" x14ac:dyDescent="0.35">
      <c r="A14" s="5">
        <v>10</v>
      </c>
      <c r="B14" s="5">
        <v>1</v>
      </c>
      <c r="C14" s="5">
        <v>1</v>
      </c>
      <c r="D14" s="380">
        <v>17.861540723733018</v>
      </c>
      <c r="E14" s="25">
        <v>24.44</v>
      </c>
      <c r="F14" s="380">
        <v>0.8039269568538624</v>
      </c>
      <c r="G14" s="25">
        <v>32.79</v>
      </c>
      <c r="H14" s="380">
        <v>0.14480167642852412</v>
      </c>
      <c r="I14" s="25">
        <v>35.799999999999997</v>
      </c>
      <c r="J14" s="380">
        <v>3.8683198393568485</v>
      </c>
    </row>
    <row r="15" spans="1:13" x14ac:dyDescent="0.35">
      <c r="A15" s="5">
        <v>11</v>
      </c>
      <c r="B15" s="5">
        <v>1</v>
      </c>
      <c r="C15" s="5">
        <v>1</v>
      </c>
      <c r="D15" s="380">
        <v>14.778140692968465</v>
      </c>
      <c r="E15" s="25">
        <v>24.44</v>
      </c>
      <c r="F15" s="380">
        <v>0.3966614749613403</v>
      </c>
      <c r="G15" s="25">
        <v>35.85</v>
      </c>
      <c r="H15" s="380">
        <v>1.875552840195911</v>
      </c>
      <c r="I15" s="25">
        <v>35.799999999999997</v>
      </c>
      <c r="J15" s="380">
        <v>2.777777777777778E-2</v>
      </c>
    </row>
    <row r="16" spans="1:13" x14ac:dyDescent="0.35">
      <c r="A16" s="5">
        <v>12</v>
      </c>
      <c r="B16" s="5">
        <v>1</v>
      </c>
      <c r="C16" s="5">
        <v>1</v>
      </c>
      <c r="D16" s="380">
        <v>19.689694602531457</v>
      </c>
      <c r="E16" s="25">
        <v>24.44</v>
      </c>
      <c r="F16" s="380">
        <v>3.1512364416311915</v>
      </c>
      <c r="G16" s="25">
        <v>38.03</v>
      </c>
      <c r="H16" s="380">
        <v>1.875552840195911</v>
      </c>
      <c r="I16" s="25">
        <v>35.799999999999997</v>
      </c>
      <c r="J16" s="380">
        <v>2.777777777777778E-2</v>
      </c>
    </row>
    <row r="17" spans="1:10" x14ac:dyDescent="0.35">
      <c r="A17" s="5">
        <v>13</v>
      </c>
      <c r="B17" s="5">
        <v>1</v>
      </c>
      <c r="C17" s="5">
        <v>1</v>
      </c>
      <c r="D17" s="380">
        <v>19.948699299249022</v>
      </c>
      <c r="E17" s="25">
        <v>24.84</v>
      </c>
      <c r="F17" s="380">
        <v>3.2727733956087586</v>
      </c>
      <c r="G17" s="25">
        <v>38.03</v>
      </c>
      <c r="H17" s="380">
        <v>1.875552840195911</v>
      </c>
      <c r="I17" s="25">
        <v>35.799999999999997</v>
      </c>
      <c r="J17" s="380">
        <v>2.777777777777778E-2</v>
      </c>
    </row>
    <row r="18" spans="1:10" x14ac:dyDescent="0.35">
      <c r="A18" s="5">
        <v>14</v>
      </c>
      <c r="B18" s="5">
        <v>1</v>
      </c>
      <c r="C18" s="5">
        <v>1</v>
      </c>
      <c r="D18" s="380">
        <v>18.284106146237509</v>
      </c>
      <c r="E18" s="25">
        <v>24.84</v>
      </c>
      <c r="F18" s="380">
        <v>3.2727733956087586</v>
      </c>
      <c r="G18" s="25">
        <v>38.049999999999997</v>
      </c>
      <c r="H18" s="380">
        <v>1.875552840195911</v>
      </c>
      <c r="I18" s="25">
        <v>35.799999999999997</v>
      </c>
      <c r="J18" s="380">
        <v>2.777777777777778E-2</v>
      </c>
    </row>
    <row r="19" spans="1:10" x14ac:dyDescent="0.35">
      <c r="A19" s="5">
        <v>15</v>
      </c>
      <c r="B19" s="5">
        <v>1</v>
      </c>
      <c r="C19" s="5">
        <v>1</v>
      </c>
      <c r="D19" s="380">
        <v>15.978490851800197</v>
      </c>
      <c r="E19" s="25">
        <v>24.84</v>
      </c>
      <c r="F19" s="380">
        <v>3.2727733956087586</v>
      </c>
      <c r="G19" s="25">
        <v>36.950000000000003</v>
      </c>
      <c r="H19" s="380">
        <v>1.875552840195911</v>
      </c>
      <c r="I19" s="25">
        <v>35.799999999999997</v>
      </c>
      <c r="J19" s="380">
        <v>2.777777777777778E-2</v>
      </c>
    </row>
    <row r="20" spans="1:10" x14ac:dyDescent="0.35">
      <c r="A20" s="5">
        <v>16</v>
      </c>
      <c r="B20" s="5">
        <v>1</v>
      </c>
      <c r="C20" s="5">
        <v>1</v>
      </c>
      <c r="D20" s="380">
        <v>20.88866616743093</v>
      </c>
      <c r="E20" s="25">
        <v>24.84</v>
      </c>
      <c r="F20" s="380">
        <v>3.5807862227440945</v>
      </c>
      <c r="G20" s="25">
        <v>38.58</v>
      </c>
      <c r="H20" s="380">
        <v>1.875552840195911</v>
      </c>
      <c r="I20" s="25">
        <v>40.799999999999997</v>
      </c>
      <c r="J20" s="380">
        <v>2.777777777777778E-2</v>
      </c>
    </row>
    <row r="21" spans="1:10" x14ac:dyDescent="0.35">
      <c r="A21" s="5">
        <v>17</v>
      </c>
      <c r="B21" s="5">
        <v>1</v>
      </c>
      <c r="C21" s="5">
        <v>1</v>
      </c>
      <c r="D21" s="380">
        <v>21.401498180563109</v>
      </c>
      <c r="E21" s="25">
        <v>24.73</v>
      </c>
      <c r="F21" s="380">
        <v>4.1400967565978446</v>
      </c>
      <c r="G21" s="25">
        <v>38.03</v>
      </c>
      <c r="H21" s="380">
        <v>0.12973835857765001</v>
      </c>
      <c r="I21" s="25">
        <v>40.799999999999997</v>
      </c>
      <c r="J21" s="380">
        <v>4.0026638199681254E-2</v>
      </c>
    </row>
    <row r="22" spans="1:10" x14ac:dyDescent="0.35">
      <c r="A22" s="5">
        <v>18</v>
      </c>
      <c r="B22" s="5">
        <v>1</v>
      </c>
      <c r="C22" s="5">
        <v>1</v>
      </c>
      <c r="D22" s="380">
        <v>20.198411506818999</v>
      </c>
      <c r="E22" s="25">
        <v>24.84</v>
      </c>
      <c r="F22" s="380">
        <v>2.8299100504700578</v>
      </c>
      <c r="G22" s="25">
        <v>39.770000000000003</v>
      </c>
      <c r="H22" s="380">
        <v>7.9431273068514829E-2</v>
      </c>
      <c r="I22" s="25">
        <v>40.799999999999997</v>
      </c>
      <c r="J22" s="380">
        <v>6.8094573056910024E-2</v>
      </c>
    </row>
    <row r="23" spans="1:10" x14ac:dyDescent="0.35">
      <c r="A23" s="5">
        <v>19</v>
      </c>
      <c r="B23" s="5">
        <v>1</v>
      </c>
      <c r="C23" s="5">
        <v>1</v>
      </c>
      <c r="D23" s="380">
        <v>29.486103875755251</v>
      </c>
      <c r="E23" s="25">
        <v>24.84</v>
      </c>
      <c r="F23" s="380">
        <v>3.6161063100972761</v>
      </c>
      <c r="G23" s="25">
        <v>39.770000000000003</v>
      </c>
      <c r="H23" s="380">
        <v>0.14480167642852412</v>
      </c>
      <c r="I23" s="25">
        <v>37.159999999999997</v>
      </c>
      <c r="J23" s="380">
        <v>1.3299904839438683</v>
      </c>
    </row>
    <row r="24" spans="1:10" x14ac:dyDescent="0.35">
      <c r="A24" s="5">
        <v>20</v>
      </c>
      <c r="B24" s="5">
        <v>1</v>
      </c>
      <c r="C24" s="5">
        <v>1</v>
      </c>
      <c r="D24" s="380">
        <v>39.458351592959495</v>
      </c>
      <c r="E24" s="25">
        <v>24.84</v>
      </c>
      <c r="F24" s="380">
        <v>4.6406506687589584</v>
      </c>
      <c r="G24" s="25">
        <v>38.58</v>
      </c>
      <c r="H24" s="380">
        <v>0.1212709679553613</v>
      </c>
      <c r="I24" s="25">
        <v>36.869999999999997</v>
      </c>
      <c r="J24" s="380">
        <v>7.1846891759501097E-2</v>
      </c>
    </row>
    <row r="25" spans="1:10" x14ac:dyDescent="0.35">
      <c r="A25" s="5">
        <v>21</v>
      </c>
      <c r="B25" s="5">
        <v>1</v>
      </c>
      <c r="C25" s="5">
        <v>1</v>
      </c>
      <c r="D25" s="380">
        <v>20.294016399739643</v>
      </c>
      <c r="E25" s="25">
        <v>24.84</v>
      </c>
      <c r="F25" s="380">
        <v>4.5150582507708865</v>
      </c>
      <c r="G25" s="25">
        <v>37.96</v>
      </c>
      <c r="H25" s="380">
        <v>0.12161705478446436</v>
      </c>
      <c r="I25" s="25">
        <v>35.03</v>
      </c>
      <c r="J25" s="380">
        <v>4.1260636924473779E-2</v>
      </c>
    </row>
    <row r="26" spans="1:10" x14ac:dyDescent="0.35">
      <c r="A26" s="5">
        <v>22</v>
      </c>
      <c r="B26" s="5">
        <v>1</v>
      </c>
      <c r="C26" s="5">
        <v>1</v>
      </c>
      <c r="D26" s="380">
        <v>30.89367549609123</v>
      </c>
      <c r="E26" s="25">
        <v>24.73</v>
      </c>
      <c r="F26" s="380">
        <v>0.26764194086367005</v>
      </c>
      <c r="G26" s="25">
        <v>33.130000000000003</v>
      </c>
      <c r="H26" s="380">
        <v>1.8548672778539774</v>
      </c>
      <c r="I26" s="25">
        <v>34.68</v>
      </c>
      <c r="J26" s="380">
        <v>1.3299904839438683</v>
      </c>
    </row>
    <row r="27" spans="1:10" x14ac:dyDescent="0.35">
      <c r="A27" s="5">
        <v>23</v>
      </c>
      <c r="B27" s="5">
        <v>1</v>
      </c>
      <c r="C27" s="5">
        <v>1</v>
      </c>
      <c r="D27" s="380">
        <v>25.968305391089679</v>
      </c>
      <c r="E27" s="25">
        <v>24.73</v>
      </c>
      <c r="F27" s="380">
        <v>2.8124218189327816</v>
      </c>
      <c r="G27" s="25">
        <v>33.74</v>
      </c>
      <c r="H27" s="380">
        <v>1.8548672778539774</v>
      </c>
      <c r="I27" s="25">
        <v>34.68</v>
      </c>
      <c r="J27" s="380">
        <v>6.6126029534933767E-2</v>
      </c>
    </row>
    <row r="28" spans="1:10" x14ac:dyDescent="0.35">
      <c r="A28" s="5">
        <v>24</v>
      </c>
      <c r="B28" s="5">
        <v>1</v>
      </c>
      <c r="C28" s="5">
        <v>1</v>
      </c>
      <c r="D28" s="380">
        <v>27.661053635306249</v>
      </c>
      <c r="E28" s="25">
        <v>24.73</v>
      </c>
      <c r="F28" s="380">
        <v>2.3447730637773838</v>
      </c>
      <c r="G28" s="25">
        <v>31.84</v>
      </c>
      <c r="H28" s="380">
        <v>1.8548672778539774</v>
      </c>
      <c r="I28" s="25">
        <v>34.68</v>
      </c>
      <c r="J28" s="380">
        <v>7.9622299356524845E-2</v>
      </c>
    </row>
    <row r="29" spans="1:10" x14ac:dyDescent="0.35">
      <c r="A29" s="5">
        <v>25</v>
      </c>
      <c r="B29" s="5">
        <v>2</v>
      </c>
      <c r="C29" s="5">
        <v>1</v>
      </c>
      <c r="D29" s="380">
        <v>23.725510116140523</v>
      </c>
      <c r="E29" s="25">
        <v>16.62</v>
      </c>
      <c r="F29" s="380">
        <v>2.3447730637773838</v>
      </c>
      <c r="G29" s="25">
        <v>30.03</v>
      </c>
      <c r="H29" s="380">
        <v>1.8548672778539774</v>
      </c>
      <c r="I29" s="25">
        <v>33.67</v>
      </c>
      <c r="J29" s="380">
        <v>1.3299904839438683</v>
      </c>
    </row>
    <row r="30" spans="1:10" x14ac:dyDescent="0.35">
      <c r="A30" s="5">
        <v>26</v>
      </c>
      <c r="B30" s="5">
        <v>2</v>
      </c>
      <c r="C30" s="5">
        <v>1</v>
      </c>
      <c r="D30" s="380">
        <v>22.844926877262854</v>
      </c>
      <c r="E30" s="25">
        <v>16.62</v>
      </c>
      <c r="F30" s="380">
        <v>2.3447730637773838</v>
      </c>
      <c r="G30" s="25">
        <v>30.03</v>
      </c>
      <c r="H30" s="380">
        <v>1.8548672778539774</v>
      </c>
      <c r="I30" s="25">
        <v>33.67</v>
      </c>
      <c r="J30" s="380">
        <v>5.6666222715826067E-2</v>
      </c>
    </row>
    <row r="31" spans="1:10" x14ac:dyDescent="0.35">
      <c r="A31" s="5">
        <v>27</v>
      </c>
      <c r="B31" s="5">
        <v>2</v>
      </c>
      <c r="C31" s="5">
        <v>1</v>
      </c>
      <c r="D31" s="380">
        <v>21.661653479197437</v>
      </c>
      <c r="E31" s="25">
        <v>14.43</v>
      </c>
      <c r="F31" s="380">
        <v>2.3447730637773838</v>
      </c>
      <c r="G31" s="25">
        <v>30.03</v>
      </c>
      <c r="H31" s="380">
        <v>1.8548672778539774</v>
      </c>
      <c r="I31" s="25">
        <v>33.67</v>
      </c>
      <c r="J31" s="380">
        <v>1.2800938255505474</v>
      </c>
    </row>
    <row r="32" spans="1:10" x14ac:dyDescent="0.35">
      <c r="A32" s="5">
        <v>28</v>
      </c>
      <c r="B32" s="5">
        <v>2</v>
      </c>
      <c r="C32" s="5">
        <v>1</v>
      </c>
      <c r="D32" s="380">
        <v>11.201063572860562</v>
      </c>
      <c r="E32" s="25">
        <v>12.2</v>
      </c>
      <c r="F32" s="380">
        <v>2.3447730637773838</v>
      </c>
      <c r="G32" s="25">
        <v>30.03</v>
      </c>
      <c r="H32" s="380">
        <v>1.8548672778539774</v>
      </c>
      <c r="I32" s="25">
        <v>33.67</v>
      </c>
      <c r="J32" s="380">
        <v>1.2800938255505474</v>
      </c>
    </row>
    <row r="33" spans="1:10" x14ac:dyDescent="0.35">
      <c r="A33" s="5">
        <v>29</v>
      </c>
      <c r="B33" s="5">
        <v>2</v>
      </c>
      <c r="C33" s="5">
        <v>1</v>
      </c>
      <c r="D33" s="380">
        <v>13.281984076981709</v>
      </c>
      <c r="E33" s="25">
        <v>11.84</v>
      </c>
      <c r="F33" s="380">
        <v>2.3447730637773838</v>
      </c>
      <c r="G33" s="25">
        <v>30.03</v>
      </c>
      <c r="H33" s="380">
        <v>1.8548672778539774</v>
      </c>
      <c r="I33" s="25">
        <v>33.67</v>
      </c>
      <c r="J33" s="380">
        <v>1.2800938255505474</v>
      </c>
    </row>
    <row r="34" spans="1:10" x14ac:dyDescent="0.35">
      <c r="A34" s="5">
        <v>30</v>
      </c>
      <c r="B34" s="5">
        <v>2</v>
      </c>
      <c r="C34" s="5">
        <v>1</v>
      </c>
      <c r="D34" s="380">
        <v>15.470627552074188</v>
      </c>
      <c r="E34" s="25">
        <v>13.71</v>
      </c>
      <c r="F34" s="380">
        <v>3.1367530035895892</v>
      </c>
      <c r="G34" s="25">
        <v>30.03</v>
      </c>
      <c r="H34" s="380">
        <v>1.8548672778539774</v>
      </c>
      <c r="I34" s="25">
        <v>33.67</v>
      </c>
      <c r="J34" s="380">
        <v>1.2800938255505474</v>
      </c>
    </row>
    <row r="35" spans="1:10" x14ac:dyDescent="0.35">
      <c r="A35" s="5">
        <v>31</v>
      </c>
      <c r="B35" s="5">
        <v>2</v>
      </c>
      <c r="C35" s="5">
        <v>1</v>
      </c>
      <c r="D35" s="380">
        <v>15.725811299894184</v>
      </c>
      <c r="E35" s="25">
        <v>16.62</v>
      </c>
      <c r="F35" s="380">
        <v>3.5756434952257288</v>
      </c>
      <c r="G35" s="25">
        <v>30.03</v>
      </c>
      <c r="H35" s="380">
        <v>1.875552840195911</v>
      </c>
      <c r="I35" s="25">
        <v>33.67</v>
      </c>
      <c r="J35" s="380">
        <v>1.2906509650451634</v>
      </c>
    </row>
    <row r="36" spans="1:10" x14ac:dyDescent="0.35">
      <c r="A36" s="5">
        <v>32</v>
      </c>
      <c r="B36" s="5">
        <v>2</v>
      </c>
      <c r="C36" s="5">
        <v>1</v>
      </c>
      <c r="D36" s="380">
        <v>16.045451401402421</v>
      </c>
      <c r="E36" s="25">
        <v>22.07</v>
      </c>
      <c r="F36" s="380">
        <v>8.5343117326021525E-2</v>
      </c>
      <c r="G36" s="25">
        <v>30.03</v>
      </c>
      <c r="H36" s="380">
        <v>1.875552840195911</v>
      </c>
      <c r="I36" s="25">
        <v>33.67</v>
      </c>
      <c r="J36" s="380">
        <v>1.2906509650451634</v>
      </c>
    </row>
    <row r="37" spans="1:10" x14ac:dyDescent="0.35">
      <c r="A37" s="5">
        <v>33</v>
      </c>
      <c r="B37" s="5">
        <v>2</v>
      </c>
      <c r="C37" s="5">
        <v>1</v>
      </c>
      <c r="D37" s="380">
        <v>16.90558100718038</v>
      </c>
      <c r="E37" s="25">
        <v>23.73</v>
      </c>
      <c r="F37" s="380">
        <v>8.1608373030529743E-2</v>
      </c>
      <c r="G37" s="25">
        <v>30.03</v>
      </c>
      <c r="H37" s="380">
        <v>1.875552840195911</v>
      </c>
      <c r="I37" s="25">
        <v>33.67</v>
      </c>
      <c r="J37" s="380">
        <v>3.3735023882312684E-2</v>
      </c>
    </row>
    <row r="38" spans="1:10" x14ac:dyDescent="0.35">
      <c r="A38" s="5">
        <v>34</v>
      </c>
      <c r="B38" s="5">
        <v>2</v>
      </c>
      <c r="C38" s="5">
        <v>1</v>
      </c>
      <c r="D38" s="380">
        <v>19.205144635832493</v>
      </c>
      <c r="E38" s="25">
        <v>24.73</v>
      </c>
      <c r="F38" s="380">
        <v>3.714477901822574</v>
      </c>
      <c r="G38" s="25">
        <v>30.57</v>
      </c>
      <c r="H38" s="380">
        <v>1.875552840195911</v>
      </c>
      <c r="I38" s="25">
        <v>33.67</v>
      </c>
      <c r="J38" s="380">
        <v>1.2906509650451634</v>
      </c>
    </row>
    <row r="39" spans="1:10" x14ac:dyDescent="0.35">
      <c r="A39" s="5">
        <v>35</v>
      </c>
      <c r="B39" s="5">
        <v>2</v>
      </c>
      <c r="C39" s="5">
        <v>1</v>
      </c>
      <c r="D39" s="380">
        <v>26.694430988903136</v>
      </c>
      <c r="E39" s="25">
        <v>24.84</v>
      </c>
      <c r="F39" s="380">
        <v>3.714477901822574</v>
      </c>
      <c r="G39" s="25">
        <v>31.84</v>
      </c>
      <c r="H39" s="380">
        <v>1.875552840195911</v>
      </c>
      <c r="I39" s="25">
        <v>33.67</v>
      </c>
      <c r="J39" s="380">
        <v>0.96734978114507475</v>
      </c>
    </row>
    <row r="40" spans="1:10" x14ac:dyDescent="0.35">
      <c r="A40" s="5">
        <v>36</v>
      </c>
      <c r="B40" s="5">
        <v>2</v>
      </c>
      <c r="C40" s="5">
        <v>1</v>
      </c>
      <c r="D40" s="380">
        <v>26.075792001214811</v>
      </c>
      <c r="E40" s="25">
        <v>24.84</v>
      </c>
      <c r="F40" s="380">
        <v>3.714477901822574</v>
      </c>
      <c r="G40" s="25">
        <v>31.84</v>
      </c>
      <c r="H40" s="380">
        <v>1.875552840195911</v>
      </c>
      <c r="I40" s="25">
        <v>33.67</v>
      </c>
      <c r="J40" s="380">
        <v>0.95679264165045885</v>
      </c>
    </row>
    <row r="41" spans="1:10" x14ac:dyDescent="0.35">
      <c r="A41" s="5">
        <v>37</v>
      </c>
      <c r="B41" s="5">
        <v>2</v>
      </c>
      <c r="C41" s="5">
        <v>1</v>
      </c>
      <c r="D41" s="380">
        <v>22.307967545268166</v>
      </c>
      <c r="E41" s="25">
        <v>24.84</v>
      </c>
      <c r="F41" s="380">
        <v>3.714477901822574</v>
      </c>
      <c r="G41" s="25">
        <v>37.229999999999997</v>
      </c>
      <c r="H41" s="380">
        <v>1.8647498090502386</v>
      </c>
      <c r="I41" s="25">
        <v>33.67</v>
      </c>
      <c r="J41" s="380">
        <v>0.95679264165045885</v>
      </c>
    </row>
    <row r="42" spans="1:10" x14ac:dyDescent="0.35">
      <c r="A42" s="5">
        <v>38</v>
      </c>
      <c r="B42" s="5">
        <v>2</v>
      </c>
      <c r="C42" s="5">
        <v>1</v>
      </c>
      <c r="D42" s="380">
        <v>20.601248192255003</v>
      </c>
      <c r="E42" s="25">
        <v>24.84</v>
      </c>
      <c r="F42" s="380">
        <v>3.5756434952257288</v>
      </c>
      <c r="G42" s="25">
        <v>31.64</v>
      </c>
      <c r="H42" s="380">
        <v>1.875552840195911</v>
      </c>
      <c r="I42" s="25">
        <v>33.67</v>
      </c>
      <c r="J42" s="380">
        <v>0.95679264165045885</v>
      </c>
    </row>
    <row r="43" spans="1:10" x14ac:dyDescent="0.35">
      <c r="A43" s="5">
        <v>39</v>
      </c>
      <c r="B43" s="5">
        <v>2</v>
      </c>
      <c r="C43" s="5">
        <v>1</v>
      </c>
      <c r="D43" s="380">
        <v>21.384212065686004</v>
      </c>
      <c r="E43" s="25">
        <v>24.84</v>
      </c>
      <c r="F43" s="380">
        <v>3.5756434952257288</v>
      </c>
      <c r="G43" s="25">
        <v>31.64</v>
      </c>
      <c r="H43" s="380">
        <v>1.875552840195911</v>
      </c>
      <c r="I43" s="25">
        <v>33.67</v>
      </c>
      <c r="J43" s="380">
        <v>0.95679264165045885</v>
      </c>
    </row>
    <row r="44" spans="1:10" x14ac:dyDescent="0.35">
      <c r="A44" s="5">
        <v>40</v>
      </c>
      <c r="B44" s="5">
        <v>2</v>
      </c>
      <c r="C44" s="5">
        <v>1</v>
      </c>
      <c r="D44" s="380">
        <v>20.887634025655359</v>
      </c>
      <c r="E44" s="25">
        <v>24.84</v>
      </c>
      <c r="F44" s="380">
        <v>0.45219499697963567</v>
      </c>
      <c r="G44" s="25">
        <v>36.369999999999997</v>
      </c>
      <c r="H44" s="380">
        <v>1.906589528194125</v>
      </c>
      <c r="I44" s="25">
        <v>33.67</v>
      </c>
      <c r="J44" s="380">
        <v>0.95679264165045885</v>
      </c>
    </row>
    <row r="45" spans="1:10" x14ac:dyDescent="0.35">
      <c r="A45" s="5">
        <v>41</v>
      </c>
      <c r="B45" s="5">
        <v>2</v>
      </c>
      <c r="C45" s="5">
        <v>1</v>
      </c>
      <c r="D45" s="380">
        <v>24.420769593557559</v>
      </c>
      <c r="E45" s="25">
        <v>24.84</v>
      </c>
      <c r="F45" s="380">
        <v>0.33811422605071878</v>
      </c>
      <c r="G45" s="25">
        <v>39.770000000000003</v>
      </c>
      <c r="H45" s="380">
        <v>8.3182136651371724E-2</v>
      </c>
      <c r="I45" s="25">
        <v>34.82</v>
      </c>
      <c r="J45" s="380">
        <v>0.25679859767023522</v>
      </c>
    </row>
    <row r="46" spans="1:10" x14ac:dyDescent="0.35">
      <c r="A46" s="5">
        <v>42</v>
      </c>
      <c r="B46" s="5">
        <v>2</v>
      </c>
      <c r="C46" s="5">
        <v>1</v>
      </c>
      <c r="D46" s="380">
        <v>27.467384972209548</v>
      </c>
      <c r="E46" s="25">
        <v>24.99</v>
      </c>
      <c r="F46" s="380">
        <v>0.34097700171823248</v>
      </c>
      <c r="G46" s="25">
        <v>44.69</v>
      </c>
      <c r="H46" s="380">
        <v>0.14480167642852412</v>
      </c>
      <c r="I46" s="25">
        <v>38.92</v>
      </c>
      <c r="J46" s="380">
        <v>0.28162385291083775</v>
      </c>
    </row>
    <row r="47" spans="1:10" x14ac:dyDescent="0.35">
      <c r="A47" s="5">
        <v>43</v>
      </c>
      <c r="B47" s="5">
        <v>2</v>
      </c>
      <c r="C47" s="5">
        <v>1</v>
      </c>
      <c r="D47" s="380">
        <v>27.747871308767088</v>
      </c>
      <c r="E47" s="25">
        <v>24.99</v>
      </c>
      <c r="F47" s="380">
        <v>0.93580044086150649</v>
      </c>
      <c r="G47" s="25">
        <v>43.56</v>
      </c>
      <c r="H47" s="380">
        <v>0.14480167642852412</v>
      </c>
      <c r="I47" s="25">
        <v>38.92</v>
      </c>
      <c r="J47" s="380">
        <v>0.33498666478607064</v>
      </c>
    </row>
    <row r="48" spans="1:10" x14ac:dyDescent="0.35">
      <c r="A48" s="5">
        <v>44</v>
      </c>
      <c r="B48" s="5">
        <v>2</v>
      </c>
      <c r="C48" s="5">
        <v>1</v>
      </c>
      <c r="D48" s="380">
        <v>24.258798961162586</v>
      </c>
      <c r="E48" s="25">
        <v>24.99</v>
      </c>
      <c r="F48" s="380">
        <v>1.0154024628175926</v>
      </c>
      <c r="G48" s="25">
        <v>42.17</v>
      </c>
      <c r="H48" s="380">
        <v>0.14480167642852412</v>
      </c>
      <c r="I48" s="25">
        <v>34.39</v>
      </c>
      <c r="J48" s="380">
        <v>0.36271655236076461</v>
      </c>
    </row>
    <row r="49" spans="1:10" x14ac:dyDescent="0.35">
      <c r="A49" s="5">
        <v>45</v>
      </c>
      <c r="B49" s="5">
        <v>2</v>
      </c>
      <c r="C49" s="5">
        <v>1</v>
      </c>
      <c r="D49" s="380">
        <v>23.492128867202705</v>
      </c>
      <c r="E49" s="25">
        <v>24.84</v>
      </c>
      <c r="F49" s="380">
        <v>0.35168822695162033</v>
      </c>
      <c r="G49" s="25">
        <v>38.61</v>
      </c>
      <c r="H49" s="380">
        <v>0.14546980079394958</v>
      </c>
      <c r="I49" s="25">
        <v>33.67</v>
      </c>
      <c r="J49" s="380">
        <v>0.43667579083129948</v>
      </c>
    </row>
    <row r="50" spans="1:10" x14ac:dyDescent="0.35">
      <c r="A50" s="5">
        <v>46</v>
      </c>
      <c r="B50" s="5">
        <v>2</v>
      </c>
      <c r="C50" s="5">
        <v>1</v>
      </c>
      <c r="D50" s="380">
        <v>22.724349936153342</v>
      </c>
      <c r="E50" s="25">
        <v>24.84</v>
      </c>
      <c r="F50" s="380">
        <v>0.13457877586335706</v>
      </c>
      <c r="G50" s="25">
        <v>31.84</v>
      </c>
      <c r="H50" s="380">
        <v>2.777777777777778E-2</v>
      </c>
      <c r="I50" s="25">
        <v>33.67</v>
      </c>
      <c r="J50" s="380">
        <v>0.33364004691233012</v>
      </c>
    </row>
    <row r="51" spans="1:10" x14ac:dyDescent="0.35">
      <c r="A51" s="5">
        <v>47</v>
      </c>
      <c r="B51" s="5">
        <v>2</v>
      </c>
      <c r="C51" s="5">
        <v>1</v>
      </c>
      <c r="D51" s="380">
        <v>18.158598455625782</v>
      </c>
      <c r="E51" s="25">
        <v>24.84</v>
      </c>
      <c r="F51" s="380">
        <v>0.13762138387490672</v>
      </c>
      <c r="G51" s="25">
        <v>31.84</v>
      </c>
      <c r="H51" s="380">
        <v>2.777777777777778E-2</v>
      </c>
      <c r="I51" s="25">
        <v>33.67</v>
      </c>
      <c r="J51" s="380">
        <v>0.33731382389100506</v>
      </c>
    </row>
    <row r="52" spans="1:10" x14ac:dyDescent="0.35">
      <c r="A52" s="5">
        <v>48</v>
      </c>
      <c r="B52" s="5">
        <v>2</v>
      </c>
      <c r="C52" s="5">
        <v>1</v>
      </c>
      <c r="D52" s="380">
        <v>20.531751512127173</v>
      </c>
      <c r="E52" s="25">
        <v>24.84</v>
      </c>
      <c r="F52" s="380">
        <v>0.13546107802582166</v>
      </c>
      <c r="G52" s="25">
        <v>31.84</v>
      </c>
      <c r="H52" s="380">
        <v>9.6299190126050552E-2</v>
      </c>
      <c r="I52" s="25">
        <v>33.67</v>
      </c>
      <c r="J52" s="380">
        <v>0.21614960121449669</v>
      </c>
    </row>
    <row r="53" spans="1:10" x14ac:dyDescent="0.35">
      <c r="A53" s="5">
        <v>49</v>
      </c>
      <c r="B53" s="5">
        <v>3</v>
      </c>
      <c r="C53" s="5">
        <v>1</v>
      </c>
      <c r="D53" s="380">
        <v>22.87061659715242</v>
      </c>
      <c r="E53" s="25">
        <v>24.84</v>
      </c>
      <c r="F53" s="380">
        <v>2.5015881803060256</v>
      </c>
      <c r="G53" s="25">
        <v>31.64</v>
      </c>
      <c r="H53" s="380">
        <v>5.7260145763889422E-2</v>
      </c>
      <c r="I53" s="25">
        <v>33.67</v>
      </c>
      <c r="J53" s="380">
        <v>0.33731382389100506</v>
      </c>
    </row>
    <row r="54" spans="1:10" x14ac:dyDescent="0.35">
      <c r="A54" s="5">
        <v>50</v>
      </c>
      <c r="B54" s="5">
        <v>3</v>
      </c>
      <c r="C54" s="5">
        <v>1</v>
      </c>
      <c r="D54" s="380">
        <v>24.10248655191284</v>
      </c>
      <c r="E54" s="25">
        <v>24.44</v>
      </c>
      <c r="F54" s="380">
        <v>2.483607470374229</v>
      </c>
      <c r="G54" s="25">
        <v>31.33</v>
      </c>
      <c r="H54" s="380">
        <v>2.777777777777778E-2</v>
      </c>
      <c r="I54" s="25">
        <v>33.67</v>
      </c>
      <c r="J54" s="380">
        <v>0.33731382389100506</v>
      </c>
    </row>
    <row r="55" spans="1:10" x14ac:dyDescent="0.35">
      <c r="A55" s="5">
        <v>51</v>
      </c>
      <c r="B55" s="5">
        <v>3</v>
      </c>
      <c r="C55" s="5">
        <v>1</v>
      </c>
      <c r="D55" s="380">
        <v>24.135303324445054</v>
      </c>
      <c r="E55" s="25">
        <v>23.73</v>
      </c>
      <c r="F55" s="380">
        <v>0.13452248083219165</v>
      </c>
      <c r="G55" s="25">
        <v>30.91</v>
      </c>
      <c r="H55" s="380">
        <v>2.777777777777778E-2</v>
      </c>
      <c r="I55" s="25">
        <v>33.67</v>
      </c>
      <c r="J55" s="380">
        <v>0.34150502927698634</v>
      </c>
    </row>
    <row r="56" spans="1:10" x14ac:dyDescent="0.35">
      <c r="A56" s="5">
        <v>52</v>
      </c>
      <c r="B56" s="5">
        <v>3</v>
      </c>
      <c r="C56" s="5">
        <v>1</v>
      </c>
      <c r="D56" s="380">
        <v>21.759507538747577</v>
      </c>
      <c r="E56" s="25">
        <v>21.88</v>
      </c>
      <c r="F56" s="380">
        <v>0.13234955591259709</v>
      </c>
      <c r="G56" s="25">
        <v>30.57</v>
      </c>
      <c r="H56" s="380">
        <v>0.21627121680287045</v>
      </c>
      <c r="I56" s="25">
        <v>33.67</v>
      </c>
      <c r="J56" s="380">
        <v>5.0261527131701653</v>
      </c>
    </row>
    <row r="57" spans="1:10" x14ac:dyDescent="0.35">
      <c r="A57" s="5">
        <v>53</v>
      </c>
      <c r="B57" s="5">
        <v>3</v>
      </c>
      <c r="C57" s="5">
        <v>1</v>
      </c>
      <c r="D57" s="380">
        <v>17.033640687193852</v>
      </c>
      <c r="E57" s="25">
        <v>21.24</v>
      </c>
      <c r="F57" s="380">
        <v>0.28813722993117075</v>
      </c>
      <c r="G57" s="25">
        <v>30.93</v>
      </c>
      <c r="H57" s="380">
        <v>2.777777777777778E-2</v>
      </c>
      <c r="I57" s="25">
        <v>33.67</v>
      </c>
      <c r="J57" s="380">
        <v>0.58835762314473705</v>
      </c>
    </row>
    <row r="58" spans="1:10" x14ac:dyDescent="0.35">
      <c r="A58" s="5">
        <v>54</v>
      </c>
      <c r="B58" s="5">
        <v>3</v>
      </c>
      <c r="C58" s="5">
        <v>1</v>
      </c>
      <c r="D58" s="380">
        <v>18.898446940099678</v>
      </c>
      <c r="E58" s="25">
        <v>21.88</v>
      </c>
      <c r="F58" s="380">
        <v>3.2103644774751783</v>
      </c>
      <c r="G58" s="25">
        <v>31.33</v>
      </c>
      <c r="H58" s="380">
        <v>4.0070682072131119</v>
      </c>
      <c r="I58" s="25">
        <v>33.67</v>
      </c>
      <c r="J58" s="380">
        <v>3.8241036579825725</v>
      </c>
    </row>
    <row r="59" spans="1:10" x14ac:dyDescent="0.35">
      <c r="A59" s="5">
        <v>55</v>
      </c>
      <c r="B59" s="5">
        <v>3</v>
      </c>
      <c r="C59" s="5">
        <v>1</v>
      </c>
      <c r="D59" s="380">
        <v>22.883582624206799</v>
      </c>
      <c r="E59" s="25">
        <v>23.73</v>
      </c>
      <c r="F59" s="380">
        <v>3.9831098727424621</v>
      </c>
      <c r="G59" s="25">
        <v>31.33</v>
      </c>
      <c r="H59" s="380">
        <v>2.7999448273667809</v>
      </c>
      <c r="I59" s="25">
        <v>33.67</v>
      </c>
      <c r="J59" s="380">
        <v>3.8241036579825725</v>
      </c>
    </row>
    <row r="60" spans="1:10" x14ac:dyDescent="0.35">
      <c r="A60" s="5">
        <v>56</v>
      </c>
      <c r="B60" s="5">
        <v>3</v>
      </c>
      <c r="C60" s="5">
        <v>1</v>
      </c>
      <c r="D60" s="380">
        <v>29.146383613812986</v>
      </c>
      <c r="E60" s="25">
        <v>23.84</v>
      </c>
      <c r="F60" s="380">
        <v>5.1334227974794659</v>
      </c>
      <c r="G60" s="25">
        <v>31.33</v>
      </c>
      <c r="H60" s="380">
        <v>4.3372834520349297</v>
      </c>
      <c r="I60" s="25">
        <v>33.67</v>
      </c>
      <c r="J60" s="380">
        <v>3.9597237021442226</v>
      </c>
    </row>
    <row r="61" spans="1:10" x14ac:dyDescent="0.35">
      <c r="A61" s="5">
        <v>57</v>
      </c>
      <c r="B61" s="5">
        <v>3</v>
      </c>
      <c r="C61" s="5">
        <v>1</v>
      </c>
      <c r="D61" s="380">
        <v>32.968962091417907</v>
      </c>
      <c r="E61" s="25">
        <v>24.44</v>
      </c>
      <c r="F61" s="380">
        <v>8.1174834595959595</v>
      </c>
      <c r="G61" s="25">
        <v>31.64</v>
      </c>
      <c r="H61" s="380">
        <v>5.2113054826605634</v>
      </c>
      <c r="I61" s="25">
        <v>33.67</v>
      </c>
      <c r="J61" s="380">
        <v>2.3470728368115688</v>
      </c>
    </row>
    <row r="62" spans="1:10" x14ac:dyDescent="0.35">
      <c r="A62" s="5">
        <v>58</v>
      </c>
      <c r="B62" s="5">
        <v>3</v>
      </c>
      <c r="C62" s="5">
        <v>1</v>
      </c>
      <c r="D62" s="380">
        <v>33.726685218861725</v>
      </c>
      <c r="E62" s="25">
        <v>24.84</v>
      </c>
      <c r="F62" s="380">
        <v>8.1174834595959577</v>
      </c>
      <c r="G62" s="25">
        <v>32.159999999999997</v>
      </c>
      <c r="H62" s="380">
        <v>5.2853312464791458</v>
      </c>
      <c r="I62" s="25">
        <v>34.07</v>
      </c>
      <c r="J62" s="380">
        <v>1.2041358674875664</v>
      </c>
    </row>
    <row r="63" spans="1:10" x14ac:dyDescent="0.35">
      <c r="A63" s="5">
        <v>59</v>
      </c>
      <c r="B63" s="5">
        <v>3</v>
      </c>
      <c r="C63" s="5">
        <v>1</v>
      </c>
      <c r="D63" s="380">
        <v>30.05909136238656</v>
      </c>
      <c r="E63" s="25">
        <v>24.84</v>
      </c>
      <c r="F63" s="380">
        <v>8.1174834595959595</v>
      </c>
      <c r="G63" s="25">
        <v>42.19</v>
      </c>
      <c r="H63" s="380">
        <v>4.7996938046946571</v>
      </c>
      <c r="I63" s="25">
        <v>48.09</v>
      </c>
      <c r="J63" s="380">
        <v>3.839526465969747</v>
      </c>
    </row>
    <row r="64" spans="1:10" x14ac:dyDescent="0.35">
      <c r="A64" s="5">
        <v>60</v>
      </c>
      <c r="B64" s="5">
        <v>3</v>
      </c>
      <c r="C64" s="5">
        <v>1</v>
      </c>
      <c r="D64" s="380">
        <v>29.72122526636225</v>
      </c>
      <c r="E64" s="25">
        <v>24.84</v>
      </c>
      <c r="F64" s="380">
        <v>8.1174834595959595</v>
      </c>
      <c r="G64" s="25">
        <v>43.39</v>
      </c>
      <c r="H64" s="380">
        <v>5.1718011275168996</v>
      </c>
      <c r="I64" s="25">
        <v>48.09</v>
      </c>
      <c r="J64" s="380">
        <v>3.752858232456628</v>
      </c>
    </row>
    <row r="65" spans="1:10" x14ac:dyDescent="0.35">
      <c r="A65" s="5">
        <v>61</v>
      </c>
      <c r="B65" s="5">
        <v>3</v>
      </c>
      <c r="C65" s="5">
        <v>1</v>
      </c>
      <c r="D65" s="380">
        <v>28.347824731749078</v>
      </c>
      <c r="E65" s="25">
        <v>24.84</v>
      </c>
      <c r="F65" s="380">
        <v>8.1174834595959595</v>
      </c>
      <c r="G65" s="25">
        <v>43.39</v>
      </c>
      <c r="H65" s="380">
        <v>5.1708739863522721</v>
      </c>
      <c r="I65" s="25">
        <v>48.09</v>
      </c>
      <c r="J65" s="380">
        <v>4.5472020931480097</v>
      </c>
    </row>
    <row r="66" spans="1:10" x14ac:dyDescent="0.35">
      <c r="A66" s="5">
        <v>62</v>
      </c>
      <c r="B66" s="5">
        <v>3</v>
      </c>
      <c r="C66" s="5">
        <v>1</v>
      </c>
      <c r="D66" s="380">
        <v>28.564163825458518</v>
      </c>
      <c r="E66" s="25">
        <v>24.84</v>
      </c>
      <c r="F66" s="380">
        <v>8.493774860216794</v>
      </c>
      <c r="G66" s="25">
        <v>40.96</v>
      </c>
      <c r="H66" s="380">
        <v>5.3075325201335177</v>
      </c>
      <c r="I66" s="25">
        <v>48.86</v>
      </c>
      <c r="J66" s="380">
        <v>5.331530822283411</v>
      </c>
    </row>
    <row r="67" spans="1:10" x14ac:dyDescent="0.35">
      <c r="A67" s="5">
        <v>63</v>
      </c>
      <c r="B67" s="5">
        <v>3</v>
      </c>
      <c r="C67" s="5">
        <v>1</v>
      </c>
      <c r="D67" s="380">
        <v>28.660894314106674</v>
      </c>
      <c r="E67" s="25">
        <v>24.84</v>
      </c>
      <c r="F67" s="380">
        <v>8.5365661113891811</v>
      </c>
      <c r="G67" s="25">
        <v>38.409999999999997</v>
      </c>
      <c r="H67" s="380">
        <v>5.6590236093261552</v>
      </c>
      <c r="I67" s="25">
        <v>48.86</v>
      </c>
      <c r="J67" s="380">
        <v>5.5651815522988857</v>
      </c>
    </row>
    <row r="68" spans="1:10" x14ac:dyDescent="0.35">
      <c r="A68" s="5">
        <v>64</v>
      </c>
      <c r="B68" s="5">
        <v>3</v>
      </c>
      <c r="C68" s="5">
        <v>1</v>
      </c>
      <c r="D68" s="380">
        <v>28.804927055253472</v>
      </c>
      <c r="E68" s="25">
        <v>24.84</v>
      </c>
      <c r="F68" s="380">
        <v>9.1030521896103362</v>
      </c>
      <c r="G68" s="25">
        <v>39.17</v>
      </c>
      <c r="H68" s="380">
        <v>5.6592419116539423</v>
      </c>
      <c r="I68" s="25">
        <v>50.13</v>
      </c>
      <c r="J68" s="380">
        <v>5.8040624001740699</v>
      </c>
    </row>
    <row r="69" spans="1:10" x14ac:dyDescent="0.35">
      <c r="A69" s="5">
        <v>65</v>
      </c>
      <c r="B69" s="5">
        <v>3</v>
      </c>
      <c r="C69" s="5">
        <v>1</v>
      </c>
      <c r="D69" s="380">
        <v>35.537987034993378</v>
      </c>
      <c r="E69" s="25">
        <v>24.84</v>
      </c>
      <c r="F69" s="380">
        <v>9.2579843129198203</v>
      </c>
      <c r="G69" s="25">
        <v>42.37</v>
      </c>
      <c r="H69" s="380">
        <v>5.7741468615947245</v>
      </c>
      <c r="I69" s="25">
        <v>50.13</v>
      </c>
      <c r="J69" s="380">
        <v>6.3434005398181679</v>
      </c>
    </row>
    <row r="70" spans="1:10" x14ac:dyDescent="0.35">
      <c r="A70" s="5">
        <v>66</v>
      </c>
      <c r="B70" s="5">
        <v>3</v>
      </c>
      <c r="C70" s="5">
        <v>1</v>
      </c>
      <c r="D70" s="380">
        <v>37.131350982457626</v>
      </c>
      <c r="E70" s="25">
        <v>24.99</v>
      </c>
      <c r="F70" s="380">
        <v>9.2033444309135675</v>
      </c>
      <c r="G70" s="25">
        <v>44.74</v>
      </c>
      <c r="H70" s="380">
        <v>5.3048815034761265</v>
      </c>
      <c r="I70" s="25">
        <v>53.71</v>
      </c>
      <c r="J70" s="380">
        <v>5.7048229182959931</v>
      </c>
    </row>
    <row r="71" spans="1:10" x14ac:dyDescent="0.35">
      <c r="A71" s="5">
        <v>67</v>
      </c>
      <c r="B71" s="5">
        <v>3</v>
      </c>
      <c r="C71" s="5">
        <v>1</v>
      </c>
      <c r="D71" s="380">
        <v>36.422910018619326</v>
      </c>
      <c r="E71" s="25">
        <v>25.74</v>
      </c>
      <c r="F71" s="380">
        <v>9.2950478579540796</v>
      </c>
      <c r="G71" s="25">
        <v>44.74</v>
      </c>
      <c r="H71" s="380">
        <v>5.7866951537033779</v>
      </c>
      <c r="I71" s="25">
        <v>62.27</v>
      </c>
      <c r="J71" s="380">
        <v>5.292148522383493</v>
      </c>
    </row>
    <row r="72" spans="1:10" x14ac:dyDescent="0.35">
      <c r="A72" s="5">
        <v>68</v>
      </c>
      <c r="B72" s="5">
        <v>3</v>
      </c>
      <c r="C72" s="5">
        <v>1</v>
      </c>
      <c r="D72" s="380">
        <v>35.522937160598474</v>
      </c>
      <c r="E72" s="25">
        <v>25.74</v>
      </c>
      <c r="F72" s="380">
        <v>9.3092368775626948</v>
      </c>
      <c r="G72" s="25">
        <v>44.74</v>
      </c>
      <c r="H72" s="380">
        <v>5.9100633337219515</v>
      </c>
      <c r="I72" s="25">
        <v>62.27</v>
      </c>
      <c r="J72" s="380">
        <v>5.3667393143957414</v>
      </c>
    </row>
    <row r="73" spans="1:10" x14ac:dyDescent="0.35">
      <c r="A73" s="5">
        <v>69</v>
      </c>
      <c r="B73" s="5">
        <v>3</v>
      </c>
      <c r="C73" s="5">
        <v>1</v>
      </c>
      <c r="D73" s="380">
        <v>35.79919404248276</v>
      </c>
      <c r="E73" s="25">
        <v>25.59</v>
      </c>
      <c r="F73" s="380">
        <v>8.9997686889779871</v>
      </c>
      <c r="G73" s="25">
        <v>44.74</v>
      </c>
      <c r="H73" s="380">
        <v>5.8325497763313532</v>
      </c>
      <c r="I73" s="25">
        <v>62.27</v>
      </c>
      <c r="J73" s="380">
        <v>2.2502191674475251</v>
      </c>
    </row>
    <row r="74" spans="1:10" x14ac:dyDescent="0.35">
      <c r="A74" s="5">
        <v>70</v>
      </c>
      <c r="B74" s="5">
        <v>3</v>
      </c>
      <c r="C74" s="5">
        <v>1</v>
      </c>
      <c r="D74" s="380">
        <v>34.493324347152367</v>
      </c>
      <c r="E74" s="25">
        <v>24.99</v>
      </c>
      <c r="F74" s="380">
        <v>8.1174834595959595</v>
      </c>
      <c r="G74" s="25">
        <v>44.74</v>
      </c>
      <c r="H74" s="380">
        <v>5.2703076461979022</v>
      </c>
      <c r="I74" s="25">
        <v>62.27</v>
      </c>
      <c r="J74" s="380">
        <v>0.52888888888888896</v>
      </c>
    </row>
    <row r="75" spans="1:10" x14ac:dyDescent="0.35">
      <c r="A75" s="5">
        <v>71</v>
      </c>
      <c r="B75" s="5">
        <v>3</v>
      </c>
      <c r="C75" s="5">
        <v>1</v>
      </c>
      <c r="D75" s="380">
        <v>35.512049958157668</v>
      </c>
      <c r="E75" s="25">
        <v>24.99</v>
      </c>
      <c r="F75" s="380">
        <v>8.1174834595959577</v>
      </c>
      <c r="G75" s="25">
        <v>44.74</v>
      </c>
      <c r="H75" s="380">
        <v>4.799693804694658</v>
      </c>
      <c r="I75" s="25">
        <v>62.27</v>
      </c>
      <c r="J75" s="380">
        <v>4.3817951650844078</v>
      </c>
    </row>
    <row r="76" spans="1:10" x14ac:dyDescent="0.35">
      <c r="A76" s="5">
        <v>72</v>
      </c>
      <c r="B76" s="5">
        <v>3</v>
      </c>
      <c r="C76" s="5">
        <v>1</v>
      </c>
      <c r="D76" s="380">
        <v>34.86201075721614</v>
      </c>
      <c r="E76" s="25">
        <v>24.99</v>
      </c>
      <c r="F76" s="380">
        <v>5.566927771731387</v>
      </c>
      <c r="G76" s="25">
        <v>44.74</v>
      </c>
      <c r="H76" s="380">
        <v>4.7996938046946571</v>
      </c>
      <c r="I76" s="25">
        <v>53.71</v>
      </c>
      <c r="J76" s="380">
        <v>3.7799754697132864</v>
      </c>
    </row>
    <row r="77" spans="1:10" x14ac:dyDescent="0.35">
      <c r="A77" s="5">
        <v>73</v>
      </c>
      <c r="B77" s="5">
        <v>4</v>
      </c>
      <c r="C77" s="5">
        <v>1</v>
      </c>
      <c r="D77" s="380">
        <v>35.978109156088919</v>
      </c>
      <c r="E77" s="25">
        <v>24.84</v>
      </c>
      <c r="F77" s="380">
        <v>2.6692352633613501</v>
      </c>
      <c r="G77" s="25">
        <v>44.74</v>
      </c>
      <c r="H77" s="380">
        <v>4.7996938046946571</v>
      </c>
      <c r="I77" s="25">
        <v>62.27</v>
      </c>
      <c r="J77" s="380">
        <v>4.2466616277622471</v>
      </c>
    </row>
    <row r="78" spans="1:10" x14ac:dyDescent="0.35">
      <c r="A78" s="5">
        <v>74</v>
      </c>
      <c r="B78" s="5">
        <v>4</v>
      </c>
      <c r="C78" s="5">
        <v>1</v>
      </c>
      <c r="D78" s="380">
        <v>32.097222222222221</v>
      </c>
      <c r="E78" s="25">
        <v>24.84</v>
      </c>
      <c r="F78" s="380">
        <v>2.6692352633613501</v>
      </c>
      <c r="G78" s="25">
        <v>44.29</v>
      </c>
      <c r="H78" s="380">
        <v>4.799693804694658</v>
      </c>
      <c r="I78" s="25">
        <v>53.71</v>
      </c>
      <c r="J78" s="380">
        <v>4.4763861231414985</v>
      </c>
    </row>
    <row r="79" spans="1:10" x14ac:dyDescent="0.35">
      <c r="A79" s="5">
        <v>75</v>
      </c>
      <c r="B79" s="5">
        <v>4</v>
      </c>
      <c r="C79" s="5">
        <v>1</v>
      </c>
      <c r="D79" s="380">
        <v>32.660446592200508</v>
      </c>
      <c r="E79" s="25">
        <v>24.84</v>
      </c>
      <c r="F79" s="380">
        <v>2.6692352633613501</v>
      </c>
      <c r="G79" s="25">
        <v>38.03</v>
      </c>
      <c r="H79" s="380">
        <v>4.7996938046946571</v>
      </c>
      <c r="I79" s="25">
        <v>52.93</v>
      </c>
      <c r="J79" s="380">
        <v>4.4769110107798307</v>
      </c>
    </row>
    <row r="80" spans="1:10" x14ac:dyDescent="0.35">
      <c r="A80" s="5">
        <v>76</v>
      </c>
      <c r="B80" s="5">
        <v>4</v>
      </c>
      <c r="C80" s="5">
        <v>1</v>
      </c>
      <c r="D80" s="380">
        <v>36.335767428541907</v>
      </c>
      <c r="E80" s="25">
        <v>24.84</v>
      </c>
      <c r="F80" s="380">
        <v>2.6692352633613501</v>
      </c>
      <c r="G80" s="25">
        <v>38.03</v>
      </c>
      <c r="H80" s="380">
        <v>4.7996938046946571</v>
      </c>
      <c r="I80" s="25">
        <v>52.93</v>
      </c>
      <c r="J80" s="380">
        <v>4.7265342650687883</v>
      </c>
    </row>
    <row r="81" spans="1:10" x14ac:dyDescent="0.35">
      <c r="A81" s="5">
        <v>77</v>
      </c>
      <c r="B81" s="5">
        <v>4</v>
      </c>
      <c r="C81" s="5">
        <v>1</v>
      </c>
      <c r="D81" s="380">
        <v>32.369575610170465</v>
      </c>
      <c r="E81" s="25">
        <v>24.84</v>
      </c>
      <c r="F81" s="380">
        <v>2.6723545655974767</v>
      </c>
      <c r="G81" s="25">
        <v>38.03</v>
      </c>
      <c r="H81" s="380">
        <v>4.799693804694658</v>
      </c>
      <c r="I81" s="25">
        <v>53.71</v>
      </c>
      <c r="J81" s="380">
        <v>4.4788101902732791</v>
      </c>
    </row>
    <row r="82" spans="1:10" x14ac:dyDescent="0.35">
      <c r="A82" s="5">
        <v>78</v>
      </c>
      <c r="B82" s="5">
        <v>4</v>
      </c>
      <c r="C82" s="5">
        <v>1</v>
      </c>
      <c r="D82" s="380">
        <v>35.78889830094888</v>
      </c>
      <c r="E82" s="25">
        <v>24.84</v>
      </c>
      <c r="F82" s="380">
        <v>5.7073663169734861</v>
      </c>
      <c r="G82" s="25">
        <v>44.69</v>
      </c>
      <c r="H82" s="380">
        <v>4.799693804694658</v>
      </c>
      <c r="I82" s="25">
        <v>53.71</v>
      </c>
      <c r="J82" s="380">
        <v>3.5178987088717886</v>
      </c>
    </row>
    <row r="83" spans="1:10" x14ac:dyDescent="0.35">
      <c r="A83" s="5">
        <v>79</v>
      </c>
      <c r="B83" s="5">
        <v>4</v>
      </c>
      <c r="C83" s="5">
        <v>1</v>
      </c>
      <c r="D83" s="380">
        <v>38.390102821790386</v>
      </c>
      <c r="E83" s="25">
        <v>25.74</v>
      </c>
      <c r="F83" s="380">
        <v>7.7993061199120444</v>
      </c>
      <c r="G83" s="25">
        <v>46.11</v>
      </c>
      <c r="H83" s="380">
        <v>4.7996938046946571</v>
      </c>
      <c r="I83" s="25">
        <v>68.05</v>
      </c>
      <c r="J83" s="380">
        <v>4.8806974834895023</v>
      </c>
    </row>
    <row r="84" spans="1:10" x14ac:dyDescent="0.35">
      <c r="A84" s="5">
        <v>80</v>
      </c>
      <c r="B84" s="5">
        <v>4</v>
      </c>
      <c r="C84" s="5">
        <v>1</v>
      </c>
      <c r="D84" s="380">
        <v>46.179427557680633</v>
      </c>
      <c r="E84" s="25">
        <v>27.3</v>
      </c>
      <c r="F84" s="380">
        <v>8.1174834595959595</v>
      </c>
      <c r="G84" s="25">
        <v>54.25</v>
      </c>
      <c r="H84" s="380">
        <v>5.2984989280229078</v>
      </c>
      <c r="I84" s="25">
        <v>72.19</v>
      </c>
      <c r="J84" s="380">
        <v>5.0004693471820438</v>
      </c>
    </row>
    <row r="85" spans="1:10" x14ac:dyDescent="0.35">
      <c r="A85" s="5">
        <v>81</v>
      </c>
      <c r="B85" s="5">
        <v>4</v>
      </c>
      <c r="C85" s="5">
        <v>1</v>
      </c>
      <c r="D85" s="380">
        <v>46.633333333333333</v>
      </c>
      <c r="E85" s="25">
        <v>36.94</v>
      </c>
      <c r="F85" s="380">
        <v>8.3328501243115483</v>
      </c>
      <c r="G85" s="25">
        <v>62.12</v>
      </c>
      <c r="H85" s="380">
        <v>5.3014179146291527</v>
      </c>
      <c r="I85" s="25">
        <v>843.72</v>
      </c>
      <c r="J85" s="380">
        <v>4.5296931124753677</v>
      </c>
    </row>
    <row r="86" spans="1:10" x14ac:dyDescent="0.35">
      <c r="A86" s="5">
        <v>82</v>
      </c>
      <c r="B86" s="5">
        <v>4</v>
      </c>
      <c r="C86" s="5">
        <v>1</v>
      </c>
      <c r="D86" s="380">
        <v>46.917035584507666</v>
      </c>
      <c r="E86" s="25">
        <v>36.94</v>
      </c>
      <c r="F86" s="380">
        <v>8.1174834595959577</v>
      </c>
      <c r="G86" s="25">
        <v>62.12</v>
      </c>
      <c r="H86" s="380">
        <v>4.799693804694658</v>
      </c>
      <c r="I86" s="25">
        <v>843.72</v>
      </c>
      <c r="J86" s="380">
        <v>0.27777777777777779</v>
      </c>
    </row>
    <row r="87" spans="1:10" x14ac:dyDescent="0.35">
      <c r="A87" s="5">
        <v>83</v>
      </c>
      <c r="B87" s="5">
        <v>4</v>
      </c>
      <c r="C87" s="5">
        <v>1</v>
      </c>
      <c r="D87" s="380">
        <v>47.11901952721368</v>
      </c>
      <c r="E87" s="25">
        <v>36.94</v>
      </c>
      <c r="F87" s="380">
        <v>0.47222222222222221</v>
      </c>
      <c r="G87" s="25">
        <v>62.12</v>
      </c>
      <c r="H87" s="380">
        <v>4.799693804694658</v>
      </c>
      <c r="I87" s="25">
        <v>623.48</v>
      </c>
      <c r="J87" s="380">
        <v>4.1992718807936393</v>
      </c>
    </row>
    <row r="88" spans="1:10" x14ac:dyDescent="0.35">
      <c r="A88" s="5">
        <v>84</v>
      </c>
      <c r="B88" s="5">
        <v>4</v>
      </c>
      <c r="C88" s="5">
        <v>1</v>
      </c>
      <c r="D88" s="380">
        <v>43.087422542144452</v>
      </c>
      <c r="E88" s="25">
        <v>36.94</v>
      </c>
      <c r="F88" s="380">
        <v>0.47222222222222221</v>
      </c>
      <c r="G88" s="25">
        <v>62.12</v>
      </c>
      <c r="H88" s="380">
        <v>4.799693804694658</v>
      </c>
      <c r="I88" s="25">
        <v>623.48</v>
      </c>
      <c r="J88" s="380">
        <v>2.1532049628205789</v>
      </c>
    </row>
    <row r="89" spans="1:10" x14ac:dyDescent="0.35">
      <c r="A89" s="5">
        <v>85</v>
      </c>
      <c r="B89" s="5">
        <v>4</v>
      </c>
      <c r="C89" s="5">
        <v>1</v>
      </c>
      <c r="D89" s="380">
        <v>38.137654270271938</v>
      </c>
      <c r="E89" s="25">
        <v>36.94</v>
      </c>
      <c r="F89" s="380">
        <v>5.3837097714493884</v>
      </c>
      <c r="G89" s="25">
        <v>62.12</v>
      </c>
      <c r="H89" s="380">
        <v>4.799693804694658</v>
      </c>
      <c r="I89" s="25">
        <v>623.48</v>
      </c>
      <c r="J89" s="380">
        <v>4.0668240696236762</v>
      </c>
    </row>
    <row r="90" spans="1:10" x14ac:dyDescent="0.35">
      <c r="A90" s="5">
        <v>86</v>
      </c>
      <c r="B90" s="5">
        <v>4</v>
      </c>
      <c r="C90" s="5">
        <v>1</v>
      </c>
      <c r="D90" s="380">
        <v>37.71270713571996</v>
      </c>
      <c r="E90" s="25">
        <v>36.94</v>
      </c>
      <c r="F90" s="380">
        <v>5.3837097714493884</v>
      </c>
      <c r="G90" s="25">
        <v>62.12</v>
      </c>
      <c r="H90" s="380">
        <v>4.799693804694658</v>
      </c>
      <c r="I90" s="25">
        <v>623.48</v>
      </c>
      <c r="J90" s="380">
        <v>3.0659616501277109</v>
      </c>
    </row>
    <row r="91" spans="1:10" x14ac:dyDescent="0.35">
      <c r="A91" s="5">
        <v>87</v>
      </c>
      <c r="B91" s="5">
        <v>4</v>
      </c>
      <c r="C91" s="5">
        <v>1</v>
      </c>
      <c r="D91" s="380">
        <v>40.142987706807297</v>
      </c>
      <c r="E91" s="25">
        <v>36.94</v>
      </c>
      <c r="F91" s="380">
        <v>4.101533478172418</v>
      </c>
      <c r="G91" s="25">
        <v>62.12</v>
      </c>
      <c r="H91" s="380">
        <v>4.799693804694658</v>
      </c>
      <c r="I91" s="25">
        <v>623.48</v>
      </c>
      <c r="J91" s="380">
        <v>3.1691656988435808</v>
      </c>
    </row>
    <row r="92" spans="1:10" x14ac:dyDescent="0.35">
      <c r="A92" s="5">
        <v>88</v>
      </c>
      <c r="B92" s="5">
        <v>4</v>
      </c>
      <c r="C92" s="5">
        <v>1</v>
      </c>
      <c r="D92" s="380">
        <v>50.258333333333333</v>
      </c>
      <c r="E92" s="25">
        <v>36.94</v>
      </c>
      <c r="F92" s="380">
        <v>8.1174834595959577</v>
      </c>
      <c r="G92" s="25">
        <v>62.12</v>
      </c>
      <c r="H92" s="380">
        <v>5.6666046481037391</v>
      </c>
      <c r="I92" s="25">
        <v>733.51</v>
      </c>
      <c r="J92" s="380">
        <v>4.8927773512266883</v>
      </c>
    </row>
    <row r="93" spans="1:10" x14ac:dyDescent="0.35">
      <c r="A93" s="5">
        <v>89</v>
      </c>
      <c r="B93" s="5">
        <v>4</v>
      </c>
      <c r="C93" s="5">
        <v>1</v>
      </c>
      <c r="D93" s="380">
        <v>45.562507846829874</v>
      </c>
      <c r="E93" s="25">
        <v>37.090000000000003</v>
      </c>
      <c r="F93" s="380">
        <v>9.7916207174712984</v>
      </c>
      <c r="G93" s="25">
        <v>62.12</v>
      </c>
      <c r="H93" s="380">
        <v>10.132849121119737</v>
      </c>
      <c r="I93" s="25">
        <v>843.72</v>
      </c>
      <c r="J93" s="380">
        <v>6.7971399526750442</v>
      </c>
    </row>
    <row r="94" spans="1:10" x14ac:dyDescent="0.35">
      <c r="A94" s="5">
        <v>90</v>
      </c>
      <c r="B94" s="5">
        <v>4</v>
      </c>
      <c r="C94" s="5">
        <v>1</v>
      </c>
      <c r="D94" s="380">
        <v>49.975888879938168</v>
      </c>
      <c r="E94" s="25">
        <v>38.200000000000003</v>
      </c>
      <c r="F94" s="380">
        <v>10.599262103774439</v>
      </c>
      <c r="G94" s="25">
        <v>843.72</v>
      </c>
      <c r="H94" s="380">
        <v>9.3562103469029658</v>
      </c>
      <c r="I94" s="25">
        <v>869.03</v>
      </c>
      <c r="J94" s="380">
        <v>6.4740523195149757</v>
      </c>
    </row>
    <row r="95" spans="1:10" x14ac:dyDescent="0.35">
      <c r="A95" s="5">
        <v>91</v>
      </c>
      <c r="B95" s="5">
        <v>4</v>
      </c>
      <c r="C95" s="5">
        <v>1</v>
      </c>
      <c r="D95" s="380">
        <v>35.006136267527076</v>
      </c>
      <c r="E95" s="25">
        <v>37.090000000000003</v>
      </c>
      <c r="F95" s="380">
        <v>10.645842483303527</v>
      </c>
      <c r="G95" s="25">
        <v>843.72</v>
      </c>
      <c r="H95" s="380">
        <v>9.661180056150414</v>
      </c>
      <c r="I95" s="25">
        <v>869.03</v>
      </c>
      <c r="J95" s="380">
        <v>6.7613459977888999</v>
      </c>
    </row>
    <row r="96" spans="1:10" x14ac:dyDescent="0.35">
      <c r="A96" s="5">
        <v>92</v>
      </c>
      <c r="B96" s="5">
        <v>4</v>
      </c>
      <c r="C96" s="5">
        <v>1</v>
      </c>
      <c r="D96" s="380">
        <v>36.150500609739197</v>
      </c>
      <c r="E96" s="25">
        <v>36.94</v>
      </c>
      <c r="F96" s="380">
        <v>10.67014162917434</v>
      </c>
      <c r="G96" s="25">
        <v>62.33</v>
      </c>
      <c r="H96" s="380">
        <v>10.122024349850115</v>
      </c>
      <c r="I96" s="25">
        <v>843.72</v>
      </c>
      <c r="J96" s="380">
        <v>6.7971493779350478</v>
      </c>
    </row>
    <row r="97" spans="1:10" x14ac:dyDescent="0.35">
      <c r="A97" s="5">
        <v>93</v>
      </c>
      <c r="B97" s="5">
        <v>4</v>
      </c>
      <c r="C97" s="5">
        <v>1</v>
      </c>
      <c r="D97" s="380">
        <v>33.123682884882541</v>
      </c>
      <c r="E97" s="25">
        <v>36.94</v>
      </c>
      <c r="F97" s="380">
        <v>9.7916207174712984</v>
      </c>
      <c r="G97" s="25">
        <v>62.12</v>
      </c>
      <c r="H97" s="380">
        <v>10.094620488836794</v>
      </c>
      <c r="I97" s="25">
        <v>733.51</v>
      </c>
      <c r="J97" s="380">
        <v>6.6780825623775533</v>
      </c>
    </row>
    <row r="98" spans="1:10" x14ac:dyDescent="0.35">
      <c r="A98" s="5">
        <v>94</v>
      </c>
      <c r="B98" s="5">
        <v>4</v>
      </c>
      <c r="C98" s="5">
        <v>1</v>
      </c>
      <c r="D98" s="380">
        <v>31.106813948910361</v>
      </c>
      <c r="E98" s="25">
        <v>29.6</v>
      </c>
      <c r="F98" s="380">
        <v>9.4389876892053231</v>
      </c>
      <c r="G98" s="25">
        <v>50.35</v>
      </c>
      <c r="H98" s="380">
        <v>10.769649256596828</v>
      </c>
      <c r="I98" s="25">
        <v>623.48</v>
      </c>
      <c r="J98" s="380">
        <v>6.6406390532519124</v>
      </c>
    </row>
    <row r="99" spans="1:10" x14ac:dyDescent="0.35">
      <c r="A99" s="5">
        <v>95</v>
      </c>
      <c r="B99" s="5">
        <v>4</v>
      </c>
      <c r="C99" s="5">
        <v>1</v>
      </c>
      <c r="D99" s="380">
        <v>27.619726313471876</v>
      </c>
      <c r="E99" s="25">
        <v>26.05</v>
      </c>
      <c r="F99" s="380">
        <v>8.0600887559909644</v>
      </c>
      <c r="G99" s="25">
        <v>50.35</v>
      </c>
      <c r="H99" s="380">
        <v>10.319493479524068</v>
      </c>
      <c r="I99" s="25">
        <v>623.48</v>
      </c>
      <c r="J99" s="380">
        <v>5.829261640726906</v>
      </c>
    </row>
    <row r="100" spans="1:10" x14ac:dyDescent="0.35">
      <c r="A100" s="5">
        <v>96</v>
      </c>
      <c r="B100" s="5">
        <v>4</v>
      </c>
      <c r="C100" s="5">
        <v>1</v>
      </c>
      <c r="D100" s="380">
        <v>26.207883017232785</v>
      </c>
      <c r="E100" s="25">
        <v>25.74</v>
      </c>
      <c r="F100" s="380">
        <v>6.1964600581560632</v>
      </c>
      <c r="G100" s="25">
        <v>48.39</v>
      </c>
      <c r="H100" s="380">
        <v>10.314761111053729</v>
      </c>
      <c r="I100" s="25">
        <v>623.48</v>
      </c>
      <c r="J100" s="380">
        <v>4.7032494456014673</v>
      </c>
    </row>
    <row r="101" spans="1:10" x14ac:dyDescent="0.35">
      <c r="A101" s="5">
        <v>97</v>
      </c>
      <c r="B101" s="5">
        <v>5</v>
      </c>
      <c r="C101" s="5">
        <v>1</v>
      </c>
      <c r="D101" s="380">
        <v>26.856381052967997</v>
      </c>
      <c r="E101" s="25">
        <v>25.59</v>
      </c>
      <c r="F101" s="380">
        <v>6.1405543451172155</v>
      </c>
      <c r="G101" s="25">
        <v>48.39</v>
      </c>
      <c r="H101" s="380">
        <v>10.0681695784423</v>
      </c>
      <c r="I101" s="25">
        <v>623.48</v>
      </c>
      <c r="J101" s="380">
        <v>4.7392469398937038</v>
      </c>
    </row>
    <row r="102" spans="1:10" x14ac:dyDescent="0.35">
      <c r="A102" s="5">
        <v>98</v>
      </c>
      <c r="B102" s="5">
        <v>5</v>
      </c>
      <c r="C102" s="5">
        <v>1</v>
      </c>
      <c r="D102" s="380">
        <v>22.207945072134258</v>
      </c>
      <c r="E102" s="25">
        <v>24.99</v>
      </c>
      <c r="F102" s="380">
        <v>6.1160740024548064</v>
      </c>
      <c r="G102" s="25">
        <v>48.39</v>
      </c>
      <c r="H102" s="380">
        <v>9.8961609448502053</v>
      </c>
      <c r="I102" s="25">
        <v>623.48</v>
      </c>
      <c r="J102" s="380">
        <v>5.5639170604087438</v>
      </c>
    </row>
    <row r="103" spans="1:10" x14ac:dyDescent="0.35">
      <c r="A103" s="5">
        <v>99</v>
      </c>
      <c r="B103" s="5">
        <v>5</v>
      </c>
      <c r="C103" s="5">
        <v>1</v>
      </c>
      <c r="D103" s="380">
        <v>19.177627004821812</v>
      </c>
      <c r="E103" s="25">
        <v>24.84</v>
      </c>
      <c r="F103" s="380">
        <v>6.1240107767624181</v>
      </c>
      <c r="G103" s="25">
        <v>47.85</v>
      </c>
      <c r="H103" s="380">
        <v>10.363440990138002</v>
      </c>
      <c r="I103" s="25">
        <v>147.82</v>
      </c>
      <c r="J103" s="380">
        <v>6.1463289902666061</v>
      </c>
    </row>
    <row r="104" spans="1:10" x14ac:dyDescent="0.35">
      <c r="A104" s="5">
        <v>100</v>
      </c>
      <c r="B104" s="5">
        <v>5</v>
      </c>
      <c r="C104" s="5">
        <v>1</v>
      </c>
      <c r="D104" s="380">
        <v>22.913538220710819</v>
      </c>
      <c r="E104" s="25">
        <v>24.84</v>
      </c>
      <c r="F104" s="380">
        <v>6.1478057976452156</v>
      </c>
      <c r="G104" s="25">
        <v>47.85</v>
      </c>
      <c r="H104" s="380">
        <v>10.410497725274114</v>
      </c>
      <c r="I104" s="25">
        <v>125.65</v>
      </c>
      <c r="J104" s="380">
        <v>6.4545775768820786</v>
      </c>
    </row>
    <row r="105" spans="1:10" x14ac:dyDescent="0.35">
      <c r="A105" s="5">
        <v>101</v>
      </c>
      <c r="B105" s="5">
        <v>5</v>
      </c>
      <c r="C105" s="5">
        <v>1</v>
      </c>
      <c r="D105" s="380">
        <v>21.321658522800952</v>
      </c>
      <c r="E105" s="25">
        <v>24.84</v>
      </c>
      <c r="F105" s="380">
        <v>6.1455981267852398</v>
      </c>
      <c r="G105" s="25">
        <v>47.85</v>
      </c>
      <c r="H105" s="380">
        <v>10.180950240290757</v>
      </c>
      <c r="I105" s="25">
        <v>147.82</v>
      </c>
      <c r="J105" s="380">
        <v>5.8015863320383314</v>
      </c>
    </row>
    <row r="106" spans="1:10" x14ac:dyDescent="0.35">
      <c r="A106" s="5">
        <v>102</v>
      </c>
      <c r="B106" s="5">
        <v>5</v>
      </c>
      <c r="C106" s="5">
        <v>1</v>
      </c>
      <c r="D106" s="380">
        <v>23.12751226097868</v>
      </c>
      <c r="E106" s="25">
        <v>25.74</v>
      </c>
      <c r="F106" s="380">
        <v>6.1653386742576508</v>
      </c>
      <c r="G106" s="25">
        <v>48.39</v>
      </c>
      <c r="H106" s="380">
        <v>10.399658064961201</v>
      </c>
      <c r="I106" s="25">
        <v>623.48</v>
      </c>
      <c r="J106" s="380">
        <v>5.3754445964983502</v>
      </c>
    </row>
    <row r="107" spans="1:10" x14ac:dyDescent="0.35">
      <c r="A107" s="5">
        <v>103</v>
      </c>
      <c r="B107" s="5">
        <v>5</v>
      </c>
      <c r="C107" s="5">
        <v>1</v>
      </c>
      <c r="D107" s="380">
        <v>17.451044342007219</v>
      </c>
      <c r="E107" s="25">
        <v>26.35</v>
      </c>
      <c r="F107" s="380">
        <v>7.8100512792722663</v>
      </c>
      <c r="G107" s="25">
        <v>56.93</v>
      </c>
      <c r="H107" s="380">
        <v>10.105167204104056</v>
      </c>
      <c r="I107" s="25">
        <v>843.72</v>
      </c>
      <c r="J107" s="380">
        <v>6.3082064335889525</v>
      </c>
    </row>
    <row r="108" spans="1:10" x14ac:dyDescent="0.35">
      <c r="A108" s="5">
        <v>104</v>
      </c>
      <c r="B108" s="5">
        <v>5</v>
      </c>
      <c r="C108" s="5">
        <v>1</v>
      </c>
      <c r="D108" s="380">
        <v>24.682239143537466</v>
      </c>
      <c r="E108" s="25">
        <v>34.82</v>
      </c>
      <c r="F108" s="380">
        <v>9.5061168893172461</v>
      </c>
      <c r="G108" s="25">
        <v>62.33</v>
      </c>
      <c r="H108" s="380">
        <v>11.822237421686314</v>
      </c>
      <c r="I108" s="25">
        <v>843.72</v>
      </c>
      <c r="J108" s="380">
        <v>6.7831552162234621</v>
      </c>
    </row>
    <row r="109" spans="1:10" x14ac:dyDescent="0.35">
      <c r="A109" s="5">
        <v>105</v>
      </c>
      <c r="B109" s="5">
        <v>5</v>
      </c>
      <c r="C109" s="5">
        <v>1</v>
      </c>
      <c r="D109" s="380">
        <v>38.140601450210632</v>
      </c>
      <c r="E109" s="25">
        <v>36.94</v>
      </c>
      <c r="F109" s="380">
        <v>10.345246519165705</v>
      </c>
      <c r="G109" s="25">
        <v>64.2</v>
      </c>
      <c r="H109" s="380">
        <v>11.913751786975748</v>
      </c>
      <c r="I109" s="25">
        <v>843.72</v>
      </c>
      <c r="J109" s="380">
        <v>7.3043260848111169</v>
      </c>
    </row>
    <row r="110" spans="1:10" x14ac:dyDescent="0.35">
      <c r="A110" s="5">
        <v>106</v>
      </c>
      <c r="B110" s="5">
        <v>5</v>
      </c>
      <c r="C110" s="5">
        <v>1</v>
      </c>
      <c r="D110" s="380">
        <v>28.92544028047903</v>
      </c>
      <c r="E110" s="25">
        <v>36.94</v>
      </c>
      <c r="F110" s="380">
        <v>10.114106741054378</v>
      </c>
      <c r="G110" s="25">
        <v>64.2</v>
      </c>
      <c r="H110" s="380">
        <v>11.843415050519633</v>
      </c>
      <c r="I110" s="25">
        <v>843.72</v>
      </c>
      <c r="J110" s="380">
        <v>7.3334129095142755</v>
      </c>
    </row>
    <row r="111" spans="1:10" x14ac:dyDescent="0.35">
      <c r="A111" s="5">
        <v>107</v>
      </c>
      <c r="B111" s="5">
        <v>5</v>
      </c>
      <c r="C111" s="5">
        <v>1</v>
      </c>
      <c r="D111" s="380">
        <v>39.683588274419485</v>
      </c>
      <c r="E111" s="25">
        <v>36.94</v>
      </c>
      <c r="F111" s="380">
        <v>9.9384104137648475</v>
      </c>
      <c r="G111" s="25">
        <v>64.2</v>
      </c>
      <c r="H111" s="380">
        <v>11.865772099346534</v>
      </c>
      <c r="I111" s="25">
        <v>843.72</v>
      </c>
      <c r="J111" s="380">
        <v>7.0881424620586664</v>
      </c>
    </row>
    <row r="112" spans="1:10" x14ac:dyDescent="0.35">
      <c r="A112" s="5">
        <v>108</v>
      </c>
      <c r="B112" s="5">
        <v>5</v>
      </c>
      <c r="C112" s="5">
        <v>1</v>
      </c>
      <c r="D112" s="380">
        <v>13.602777777777778</v>
      </c>
      <c r="E112" s="25">
        <v>36.94</v>
      </c>
      <c r="F112" s="380">
        <v>10.049487813288536</v>
      </c>
      <c r="G112" s="25">
        <v>64.2</v>
      </c>
      <c r="H112" s="380">
        <v>11.361773546721514</v>
      </c>
      <c r="I112" s="25">
        <v>843.72</v>
      </c>
      <c r="J112" s="380">
        <v>6.6669089834750688</v>
      </c>
    </row>
    <row r="113" spans="1:10" x14ac:dyDescent="0.35">
      <c r="A113" s="5">
        <v>109</v>
      </c>
      <c r="B113" s="5">
        <v>5</v>
      </c>
      <c r="C113" s="5">
        <v>1</v>
      </c>
      <c r="D113" s="380">
        <v>19.736462933318208</v>
      </c>
      <c r="E113" s="25">
        <v>36.94</v>
      </c>
      <c r="F113" s="380">
        <v>9.8440385727519431</v>
      </c>
      <c r="G113" s="25">
        <v>63.98</v>
      </c>
      <c r="H113" s="380">
        <v>11.047118851016977</v>
      </c>
      <c r="I113" s="25">
        <v>835.28</v>
      </c>
      <c r="J113" s="380">
        <v>6.691866514362335</v>
      </c>
    </row>
    <row r="114" spans="1:10" x14ac:dyDescent="0.35">
      <c r="A114" s="5">
        <v>110</v>
      </c>
      <c r="B114" s="5">
        <v>5</v>
      </c>
      <c r="C114" s="5">
        <v>1</v>
      </c>
      <c r="D114" s="380">
        <v>36.297222222222217</v>
      </c>
      <c r="E114" s="25">
        <v>36.94</v>
      </c>
      <c r="F114" s="380">
        <v>9.7786458417580384</v>
      </c>
      <c r="G114" s="25">
        <v>63.98</v>
      </c>
      <c r="H114" s="380">
        <v>11.049190218620231</v>
      </c>
      <c r="I114" s="25">
        <v>835.28</v>
      </c>
      <c r="J114" s="380">
        <v>6.5107985506291408</v>
      </c>
    </row>
    <row r="115" spans="1:10" x14ac:dyDescent="0.35">
      <c r="A115" s="5">
        <v>111</v>
      </c>
      <c r="B115" s="5">
        <v>5</v>
      </c>
      <c r="C115" s="5">
        <v>1</v>
      </c>
      <c r="D115" s="380">
        <v>21.798400925432766</v>
      </c>
      <c r="E115" s="25">
        <v>36.94</v>
      </c>
      <c r="F115" s="380">
        <v>11.337305898238016</v>
      </c>
      <c r="G115" s="25">
        <v>63.98</v>
      </c>
      <c r="H115" s="380">
        <v>11.036833627314575</v>
      </c>
      <c r="I115" s="25">
        <v>835.28</v>
      </c>
      <c r="J115" s="380">
        <v>6.5114525276197766</v>
      </c>
    </row>
    <row r="116" spans="1:10" x14ac:dyDescent="0.35">
      <c r="A116" s="5">
        <v>112</v>
      </c>
      <c r="B116" s="5">
        <v>5</v>
      </c>
      <c r="C116" s="5">
        <v>1</v>
      </c>
      <c r="D116" s="380">
        <v>29.032533636677879</v>
      </c>
      <c r="E116" s="25">
        <v>36.94</v>
      </c>
      <c r="F116" s="380">
        <v>13.09730139354151</v>
      </c>
      <c r="G116" s="25">
        <v>64.2</v>
      </c>
      <c r="H116" s="380">
        <v>11.563612568036209</v>
      </c>
      <c r="I116" s="25">
        <v>843.72</v>
      </c>
      <c r="J116" s="380">
        <v>7.0533263863172273</v>
      </c>
    </row>
    <row r="117" spans="1:10" x14ac:dyDescent="0.35">
      <c r="A117" s="5">
        <v>113</v>
      </c>
      <c r="B117" s="5">
        <v>5</v>
      </c>
      <c r="C117" s="5">
        <v>1</v>
      </c>
      <c r="D117" s="380">
        <v>20.753884262832756</v>
      </c>
      <c r="E117" s="25">
        <v>36.94</v>
      </c>
      <c r="F117" s="380">
        <v>22.034459513601295</v>
      </c>
      <c r="G117" s="25">
        <v>843.72</v>
      </c>
      <c r="H117" s="380">
        <v>20.825671869784564</v>
      </c>
      <c r="I117" s="25">
        <v>869.03</v>
      </c>
      <c r="J117" s="380">
        <v>6.7958358820280873</v>
      </c>
    </row>
    <row r="118" spans="1:10" x14ac:dyDescent="0.35">
      <c r="A118" s="5">
        <v>114</v>
      </c>
      <c r="B118" s="5">
        <v>5</v>
      </c>
      <c r="C118" s="5">
        <v>1</v>
      </c>
      <c r="D118" s="380">
        <v>60.531271394182056</v>
      </c>
      <c r="E118" s="25">
        <v>36.94</v>
      </c>
      <c r="F118" s="380">
        <v>20.537648166802693</v>
      </c>
      <c r="G118" s="25">
        <v>869.03</v>
      </c>
      <c r="H118" s="380">
        <v>20.507298022370751</v>
      </c>
      <c r="I118" s="25">
        <v>869.03</v>
      </c>
      <c r="J118" s="380">
        <v>7.0909614370614724</v>
      </c>
    </row>
    <row r="119" spans="1:10" x14ac:dyDescent="0.35">
      <c r="A119" s="5">
        <v>115</v>
      </c>
      <c r="B119" s="5">
        <v>5</v>
      </c>
      <c r="C119" s="5">
        <v>1</v>
      </c>
      <c r="D119" s="380">
        <v>50.799297896513991</v>
      </c>
      <c r="E119" s="25">
        <v>36.94</v>
      </c>
      <c r="F119" s="380">
        <v>20.38907795927879</v>
      </c>
      <c r="G119" s="25">
        <v>869.03</v>
      </c>
      <c r="H119" s="380">
        <v>22.461732066490011</v>
      </c>
      <c r="I119" s="25">
        <v>869.03</v>
      </c>
      <c r="J119" s="380">
        <v>7.0909614370614724</v>
      </c>
    </row>
    <row r="120" spans="1:10" x14ac:dyDescent="0.35">
      <c r="A120" s="5">
        <v>116</v>
      </c>
      <c r="B120" s="5">
        <v>5</v>
      </c>
      <c r="C120" s="5">
        <v>1</v>
      </c>
      <c r="D120" s="380">
        <v>35.742265212242664</v>
      </c>
      <c r="E120" s="25">
        <v>36.94</v>
      </c>
      <c r="F120" s="380">
        <v>20.419220891013577</v>
      </c>
      <c r="G120" s="25">
        <v>843.72</v>
      </c>
      <c r="H120" s="380">
        <v>20.950318906649581</v>
      </c>
      <c r="I120" s="25">
        <v>843.72</v>
      </c>
      <c r="J120" s="380">
        <v>7.0909614370614724</v>
      </c>
    </row>
    <row r="121" spans="1:10" x14ac:dyDescent="0.35">
      <c r="A121" s="5">
        <v>117</v>
      </c>
      <c r="B121" s="5">
        <v>5</v>
      </c>
      <c r="C121" s="5">
        <v>1</v>
      </c>
      <c r="D121" s="380">
        <v>41.709598939705288</v>
      </c>
      <c r="E121" s="25">
        <v>35.869999999999997</v>
      </c>
      <c r="F121" s="380">
        <v>21.197473102960974</v>
      </c>
      <c r="G121" s="25">
        <v>64.2</v>
      </c>
      <c r="H121" s="380">
        <v>20.016715733868892</v>
      </c>
      <c r="I121" s="25">
        <v>843.72</v>
      </c>
      <c r="J121" s="380">
        <v>7.0053007346432548</v>
      </c>
    </row>
    <row r="122" spans="1:10" x14ac:dyDescent="0.35">
      <c r="A122" s="5">
        <v>118</v>
      </c>
      <c r="B122" s="5">
        <v>5</v>
      </c>
      <c r="C122" s="5">
        <v>1</v>
      </c>
      <c r="D122" s="380">
        <v>23.897008200365271</v>
      </c>
      <c r="E122" s="25">
        <v>28.15</v>
      </c>
      <c r="F122" s="380">
        <v>21.691573469768208</v>
      </c>
      <c r="G122" s="25">
        <v>62.12</v>
      </c>
      <c r="H122" s="380">
        <v>21.580556819473184</v>
      </c>
      <c r="I122" s="25">
        <v>843.72</v>
      </c>
      <c r="J122" s="380">
        <v>6.6762164331333711</v>
      </c>
    </row>
    <row r="123" spans="1:10" x14ac:dyDescent="0.35">
      <c r="A123" s="5">
        <v>119</v>
      </c>
      <c r="B123" s="5">
        <v>5</v>
      </c>
      <c r="C123" s="5">
        <v>1</v>
      </c>
      <c r="D123" s="380">
        <v>29.257309360926694</v>
      </c>
      <c r="E123" s="25">
        <v>27.29</v>
      </c>
      <c r="F123" s="380">
        <v>20.408118444129649</v>
      </c>
      <c r="G123" s="25">
        <v>60.51</v>
      </c>
      <c r="H123" s="380">
        <v>20.539290936623523</v>
      </c>
      <c r="I123" s="25">
        <v>843.72</v>
      </c>
      <c r="J123" s="380">
        <v>7.1854714206996331</v>
      </c>
    </row>
    <row r="124" spans="1:10" x14ac:dyDescent="0.35">
      <c r="A124" s="5">
        <v>120</v>
      </c>
      <c r="B124" s="5">
        <v>5</v>
      </c>
      <c r="C124" s="5">
        <v>1</v>
      </c>
      <c r="D124" s="380">
        <v>24.910101331676067</v>
      </c>
      <c r="E124" s="25">
        <v>26.51</v>
      </c>
      <c r="F124" s="380">
        <v>18.073249135295242</v>
      </c>
      <c r="G124" s="25">
        <v>57.04</v>
      </c>
      <c r="H124" s="380">
        <v>16.478975102509157</v>
      </c>
      <c r="I124" s="25">
        <v>843.72</v>
      </c>
      <c r="J124" s="380">
        <v>7.4407615141754961</v>
      </c>
    </row>
    <row r="125" spans="1:10" x14ac:dyDescent="0.35">
      <c r="A125" s="5">
        <v>121</v>
      </c>
      <c r="B125" s="5">
        <v>6</v>
      </c>
      <c r="C125" s="5">
        <v>1</v>
      </c>
      <c r="D125" s="380">
        <v>19.23119062051973</v>
      </c>
      <c r="E125" s="25">
        <v>25.74</v>
      </c>
      <c r="F125" s="380">
        <v>16.595192212237777</v>
      </c>
      <c r="G125" s="25">
        <v>54.82</v>
      </c>
      <c r="H125" s="380">
        <v>18.401535331002759</v>
      </c>
      <c r="I125" s="25">
        <v>717.16</v>
      </c>
      <c r="J125" s="380">
        <v>7.525732263577086</v>
      </c>
    </row>
    <row r="126" spans="1:10" x14ac:dyDescent="0.35">
      <c r="A126" s="5">
        <v>122</v>
      </c>
      <c r="B126" s="5">
        <v>6</v>
      </c>
      <c r="C126" s="5">
        <v>1</v>
      </c>
      <c r="D126" s="380">
        <v>22.486245868061889</v>
      </c>
      <c r="E126" s="25">
        <v>25.74</v>
      </c>
      <c r="F126" s="380">
        <v>13.947566450247246</v>
      </c>
      <c r="G126" s="25">
        <v>54.57</v>
      </c>
      <c r="H126" s="380">
        <v>17.851952508334087</v>
      </c>
      <c r="I126" s="25">
        <v>717.16</v>
      </c>
      <c r="J126" s="380">
        <v>7.5176132678579943</v>
      </c>
    </row>
    <row r="127" spans="1:10" x14ac:dyDescent="0.35">
      <c r="A127" s="5">
        <v>123</v>
      </c>
      <c r="B127" s="5">
        <v>6</v>
      </c>
      <c r="C127" s="5">
        <v>1</v>
      </c>
      <c r="D127" s="380">
        <v>22.713430719721504</v>
      </c>
      <c r="E127" s="25">
        <v>25.74</v>
      </c>
      <c r="F127" s="380">
        <v>17.137667917132919</v>
      </c>
      <c r="G127" s="25">
        <v>54.57</v>
      </c>
      <c r="H127" s="380">
        <v>17.379079551597655</v>
      </c>
      <c r="I127" s="25">
        <v>640.05999999999995</v>
      </c>
      <c r="J127" s="380">
        <v>7.4573208610106576</v>
      </c>
    </row>
    <row r="128" spans="1:10" x14ac:dyDescent="0.35">
      <c r="A128" s="5">
        <v>124</v>
      </c>
      <c r="B128" s="5">
        <v>6</v>
      </c>
      <c r="C128" s="5">
        <v>1</v>
      </c>
      <c r="D128" s="380">
        <v>22.807610642070973</v>
      </c>
      <c r="E128" s="25">
        <v>25.59</v>
      </c>
      <c r="F128" s="380">
        <v>16.880004235689736</v>
      </c>
      <c r="G128" s="25">
        <v>54.57</v>
      </c>
      <c r="H128" s="380">
        <v>18.996835844770683</v>
      </c>
      <c r="I128" s="25">
        <v>640.05999999999995</v>
      </c>
      <c r="J128" s="380">
        <v>7.4483621721661377</v>
      </c>
    </row>
    <row r="129" spans="1:10" x14ac:dyDescent="0.35">
      <c r="A129" s="5">
        <v>125</v>
      </c>
      <c r="B129" s="5">
        <v>6</v>
      </c>
      <c r="C129" s="5">
        <v>1</v>
      </c>
      <c r="D129" s="380">
        <v>25.166507568454168</v>
      </c>
      <c r="E129" s="25">
        <v>25.74</v>
      </c>
      <c r="F129" s="380">
        <v>17.274303945180915</v>
      </c>
      <c r="G129" s="25">
        <v>54.57</v>
      </c>
      <c r="H129" s="380">
        <v>18.179211552298423</v>
      </c>
      <c r="I129" s="25">
        <v>640.05999999999995</v>
      </c>
      <c r="J129" s="380">
        <v>7.4325146187496705</v>
      </c>
    </row>
    <row r="130" spans="1:10" x14ac:dyDescent="0.35">
      <c r="A130" s="5">
        <v>126</v>
      </c>
      <c r="B130" s="5">
        <v>6</v>
      </c>
      <c r="C130" s="5">
        <v>1</v>
      </c>
      <c r="D130" s="380">
        <v>24.317984884800563</v>
      </c>
      <c r="E130" s="25">
        <v>25.74</v>
      </c>
      <c r="F130" s="380">
        <v>16.140279524118171</v>
      </c>
      <c r="G130" s="25">
        <v>54.57</v>
      </c>
      <c r="H130" s="380">
        <v>18.022492176824123</v>
      </c>
      <c r="I130" s="25">
        <v>717.16</v>
      </c>
      <c r="J130" s="380">
        <v>7.3390895323811751</v>
      </c>
    </row>
    <row r="131" spans="1:10" x14ac:dyDescent="0.35">
      <c r="A131" s="5">
        <v>127</v>
      </c>
      <c r="B131" s="5">
        <v>6</v>
      </c>
      <c r="C131" s="5">
        <v>1</v>
      </c>
      <c r="D131" s="380">
        <v>22.300306319102095</v>
      </c>
      <c r="E131" s="25">
        <v>28.11</v>
      </c>
      <c r="F131" s="380">
        <v>15.143033201248098</v>
      </c>
      <c r="G131" s="25">
        <v>55.38</v>
      </c>
      <c r="H131" s="380">
        <v>18.136200453772492</v>
      </c>
      <c r="I131" s="25">
        <v>843.72</v>
      </c>
      <c r="J131" s="380">
        <v>7.0624945259336247</v>
      </c>
    </row>
    <row r="132" spans="1:10" x14ac:dyDescent="0.35">
      <c r="A132" s="5">
        <v>128</v>
      </c>
      <c r="B132" s="5">
        <v>6</v>
      </c>
      <c r="C132" s="5">
        <v>1</v>
      </c>
      <c r="D132" s="380">
        <v>28.6679372801893</v>
      </c>
      <c r="E132" s="25">
        <v>35.869999999999997</v>
      </c>
      <c r="F132" s="380">
        <v>16.068428383682956</v>
      </c>
      <c r="G132" s="25">
        <v>64.2</v>
      </c>
      <c r="H132" s="380">
        <v>18.40379166591698</v>
      </c>
      <c r="I132" s="25">
        <v>843.72</v>
      </c>
      <c r="J132" s="380">
        <v>6.9993079294245479</v>
      </c>
    </row>
    <row r="133" spans="1:10" x14ac:dyDescent="0.35">
      <c r="A133" s="5">
        <v>129</v>
      </c>
      <c r="B133" s="5">
        <v>6</v>
      </c>
      <c r="C133" s="5">
        <v>1</v>
      </c>
      <c r="D133" s="380">
        <v>35.941501860809545</v>
      </c>
      <c r="E133" s="25">
        <v>36.94</v>
      </c>
      <c r="F133" s="380">
        <v>16.848659920583394</v>
      </c>
      <c r="G133" s="25">
        <v>64.2</v>
      </c>
      <c r="H133" s="380">
        <v>17.956380780956732</v>
      </c>
      <c r="I133" s="25">
        <v>843.72</v>
      </c>
      <c r="J133" s="380">
        <v>7.092219708874854</v>
      </c>
    </row>
    <row r="134" spans="1:10" x14ac:dyDescent="0.35">
      <c r="A134" s="5">
        <v>130</v>
      </c>
      <c r="B134" s="5">
        <v>6</v>
      </c>
      <c r="C134" s="5">
        <v>1</v>
      </c>
      <c r="D134" s="380">
        <v>38.866310736431188</v>
      </c>
      <c r="E134" s="25">
        <v>36.94</v>
      </c>
      <c r="F134" s="380">
        <v>8.9482751020951703</v>
      </c>
      <c r="G134" s="25">
        <v>64.2</v>
      </c>
      <c r="H134" s="380">
        <v>10.741526347675249</v>
      </c>
      <c r="I134" s="25">
        <v>843.72</v>
      </c>
      <c r="J134" s="380">
        <v>2.1113302785586359</v>
      </c>
    </row>
    <row r="135" spans="1:10" x14ac:dyDescent="0.35">
      <c r="A135" s="5">
        <v>131</v>
      </c>
      <c r="B135" s="5">
        <v>6</v>
      </c>
      <c r="C135" s="5">
        <v>1</v>
      </c>
      <c r="D135" s="380">
        <v>36.87548545853506</v>
      </c>
      <c r="E135" s="25">
        <v>36.94</v>
      </c>
      <c r="F135" s="380">
        <v>8.1174834595959595</v>
      </c>
      <c r="G135" s="25">
        <v>64.2</v>
      </c>
      <c r="H135" s="380">
        <v>4.799693804694658</v>
      </c>
      <c r="I135" s="25">
        <v>843.72</v>
      </c>
      <c r="J135" s="380">
        <v>2.1113302785586359</v>
      </c>
    </row>
    <row r="136" spans="1:10" x14ac:dyDescent="0.35">
      <c r="A136" s="5">
        <v>132</v>
      </c>
      <c r="B136" s="5">
        <v>6</v>
      </c>
      <c r="C136" s="5">
        <v>1</v>
      </c>
      <c r="D136" s="380">
        <v>38.91603016054821</v>
      </c>
      <c r="E136" s="25">
        <v>36.94</v>
      </c>
      <c r="F136" s="380">
        <v>8.1174834595959577</v>
      </c>
      <c r="G136" s="25">
        <v>64.2</v>
      </c>
      <c r="H136" s="380">
        <v>6.8437853450557897</v>
      </c>
      <c r="I136" s="25">
        <v>843.72</v>
      </c>
      <c r="J136" s="380">
        <v>5.5184151600982201</v>
      </c>
    </row>
    <row r="137" spans="1:10" x14ac:dyDescent="0.35">
      <c r="A137" s="5">
        <v>133</v>
      </c>
      <c r="B137" s="5">
        <v>6</v>
      </c>
      <c r="C137" s="5">
        <v>1</v>
      </c>
      <c r="D137" s="380">
        <v>40.610184514292733</v>
      </c>
      <c r="E137" s="25">
        <v>36.94</v>
      </c>
      <c r="F137" s="380">
        <v>8.1174834595959595</v>
      </c>
      <c r="G137" s="25">
        <v>62.12</v>
      </c>
      <c r="H137" s="380">
        <v>6.912383041866752</v>
      </c>
      <c r="I137" s="25">
        <v>724.4</v>
      </c>
      <c r="J137" s="380">
        <v>5.2028489945294814</v>
      </c>
    </row>
    <row r="138" spans="1:10" x14ac:dyDescent="0.35">
      <c r="A138" s="5">
        <v>134</v>
      </c>
      <c r="B138" s="5">
        <v>6</v>
      </c>
      <c r="C138" s="5">
        <v>1</v>
      </c>
      <c r="D138" s="380">
        <v>41.111757315840187</v>
      </c>
      <c r="E138" s="25">
        <v>36.94</v>
      </c>
      <c r="F138" s="380">
        <v>8.1174834595959595</v>
      </c>
      <c r="G138" s="25">
        <v>62.12</v>
      </c>
      <c r="H138" s="380">
        <v>6.9940322380640785</v>
      </c>
      <c r="I138" s="25">
        <v>717.16</v>
      </c>
      <c r="J138" s="380">
        <v>5.2028489945294814</v>
      </c>
    </row>
    <row r="139" spans="1:10" x14ac:dyDescent="0.35">
      <c r="A139" s="5">
        <v>135</v>
      </c>
      <c r="B139" s="5">
        <v>6</v>
      </c>
      <c r="C139" s="5">
        <v>1</v>
      </c>
      <c r="D139" s="380">
        <v>36.982071878462577</v>
      </c>
      <c r="E139" s="25">
        <v>36.94</v>
      </c>
      <c r="F139" s="380">
        <v>8.1174834595959577</v>
      </c>
      <c r="G139" s="25">
        <v>62.12</v>
      </c>
      <c r="H139" s="380">
        <v>6.6983186506161978</v>
      </c>
      <c r="I139" s="25">
        <v>717.16</v>
      </c>
      <c r="J139" s="380">
        <v>5.2410835789892252</v>
      </c>
    </row>
    <row r="140" spans="1:10" x14ac:dyDescent="0.35">
      <c r="A140" s="5">
        <v>136</v>
      </c>
      <c r="B140" s="5">
        <v>6</v>
      </c>
      <c r="C140" s="5">
        <v>1</v>
      </c>
      <c r="D140" s="380">
        <v>31.09940671330834</v>
      </c>
      <c r="E140" s="25">
        <v>36.94</v>
      </c>
      <c r="F140" s="380">
        <v>8.7245159108937322</v>
      </c>
      <c r="G140" s="25">
        <v>63.98</v>
      </c>
      <c r="H140" s="380">
        <v>7.3638284091687343</v>
      </c>
      <c r="I140" s="25">
        <v>724.4</v>
      </c>
      <c r="J140" s="380">
        <v>5.2586177611886358</v>
      </c>
    </row>
    <row r="141" spans="1:10" x14ac:dyDescent="0.35">
      <c r="A141" s="5">
        <v>137</v>
      </c>
      <c r="B141" s="5">
        <v>6</v>
      </c>
      <c r="C141" s="5">
        <v>1</v>
      </c>
      <c r="D141" s="380">
        <v>67.485498323108871</v>
      </c>
      <c r="E141" s="25">
        <v>36.94</v>
      </c>
      <c r="F141" s="380">
        <v>8.6263066214209445</v>
      </c>
      <c r="G141" s="25">
        <v>64.2</v>
      </c>
      <c r="H141" s="380">
        <v>7.4924504196194253</v>
      </c>
      <c r="I141" s="25">
        <v>843.72</v>
      </c>
      <c r="J141" s="380">
        <v>4.1859724643121927</v>
      </c>
    </row>
    <row r="142" spans="1:10" x14ac:dyDescent="0.35">
      <c r="A142" s="5">
        <v>138</v>
      </c>
      <c r="B142" s="5">
        <v>6</v>
      </c>
      <c r="C142" s="5">
        <v>1</v>
      </c>
      <c r="D142" s="380">
        <v>45.440252543261543</v>
      </c>
      <c r="E142" s="25">
        <v>36.94</v>
      </c>
      <c r="F142" s="380">
        <v>9.287691380709493</v>
      </c>
      <c r="G142" s="25">
        <v>79.86</v>
      </c>
      <c r="H142" s="380">
        <v>7.4078319750479116</v>
      </c>
      <c r="I142" s="25">
        <v>843.72</v>
      </c>
      <c r="J142" s="380">
        <v>3.2850535049802794</v>
      </c>
    </row>
    <row r="143" spans="1:10" x14ac:dyDescent="0.35">
      <c r="A143" s="5">
        <v>139</v>
      </c>
      <c r="B143" s="5">
        <v>6</v>
      </c>
      <c r="C143" s="5">
        <v>1</v>
      </c>
      <c r="D143" s="380">
        <v>19.469444444444445</v>
      </c>
      <c r="E143" s="25">
        <v>36.94</v>
      </c>
      <c r="F143" s="380">
        <v>8.4624070082062453</v>
      </c>
      <c r="G143" s="25">
        <v>79.86</v>
      </c>
      <c r="H143" s="380">
        <v>7.2157870454638617</v>
      </c>
      <c r="I143" s="25">
        <v>843.72</v>
      </c>
      <c r="J143" s="380">
        <v>3.0211753835823449</v>
      </c>
    </row>
    <row r="144" spans="1:10" x14ac:dyDescent="0.35">
      <c r="A144" s="5">
        <v>140</v>
      </c>
      <c r="B144" s="5">
        <v>6</v>
      </c>
      <c r="C144" s="5">
        <v>1</v>
      </c>
      <c r="D144" s="380">
        <v>34.461246876187722</v>
      </c>
      <c r="E144" s="25">
        <v>35.869999999999997</v>
      </c>
      <c r="F144" s="380">
        <v>8.6246365883402536</v>
      </c>
      <c r="G144" s="25">
        <v>64.2</v>
      </c>
      <c r="H144" s="380">
        <v>7.2862833374981033</v>
      </c>
      <c r="I144" s="25">
        <v>843.72</v>
      </c>
      <c r="J144" s="380">
        <v>4.4657400369316465</v>
      </c>
    </row>
    <row r="145" spans="1:10" x14ac:dyDescent="0.35">
      <c r="A145" s="5">
        <v>141</v>
      </c>
      <c r="B145" s="5">
        <v>6</v>
      </c>
      <c r="C145" s="5">
        <v>1</v>
      </c>
      <c r="D145" s="380">
        <v>61.548290164411085</v>
      </c>
      <c r="E145" s="25">
        <v>27.3</v>
      </c>
      <c r="F145" s="380">
        <v>7.8820776974424458</v>
      </c>
      <c r="G145" s="25">
        <v>55.83</v>
      </c>
      <c r="H145" s="380">
        <v>7.1410809588455741</v>
      </c>
      <c r="I145" s="25">
        <v>717.16</v>
      </c>
      <c r="J145" s="380">
        <v>4.2222586553762174</v>
      </c>
    </row>
    <row r="146" spans="1:10" x14ac:dyDescent="0.35">
      <c r="A146" s="5">
        <v>142</v>
      </c>
      <c r="B146" s="5">
        <v>6</v>
      </c>
      <c r="C146" s="5">
        <v>1</v>
      </c>
      <c r="D146" s="380">
        <v>35.910305067210494</v>
      </c>
      <c r="E146" s="25">
        <v>25.74</v>
      </c>
      <c r="F146" s="380">
        <v>5.6118438554994983</v>
      </c>
      <c r="G146" s="25">
        <v>53.66</v>
      </c>
      <c r="H146" s="380">
        <v>6.1916225231744377</v>
      </c>
      <c r="I146" s="25">
        <v>632.79</v>
      </c>
      <c r="J146" s="380">
        <v>2.7177999513406168</v>
      </c>
    </row>
    <row r="147" spans="1:10" x14ac:dyDescent="0.35">
      <c r="A147" s="5">
        <v>143</v>
      </c>
      <c r="B147" s="5">
        <v>6</v>
      </c>
      <c r="C147" s="5">
        <v>1</v>
      </c>
      <c r="D147" s="380">
        <v>32.875547389938617</v>
      </c>
      <c r="E147" s="25">
        <v>25.74</v>
      </c>
      <c r="F147" s="380">
        <v>5.7976802374383931</v>
      </c>
      <c r="G147" s="25">
        <v>55.27</v>
      </c>
      <c r="H147" s="380">
        <v>6.2135649868502547</v>
      </c>
      <c r="I147" s="25">
        <v>675.99</v>
      </c>
      <c r="J147" s="380">
        <v>2.8098953005241047</v>
      </c>
    </row>
    <row r="148" spans="1:10" x14ac:dyDescent="0.35">
      <c r="A148" s="5">
        <v>144</v>
      </c>
      <c r="B148" s="5">
        <v>6</v>
      </c>
      <c r="C148" s="5">
        <v>1</v>
      </c>
      <c r="D148" s="380">
        <v>28.390254539942926</v>
      </c>
      <c r="E148" s="25">
        <v>25.74</v>
      </c>
      <c r="F148" s="380">
        <v>5.5672349641006074</v>
      </c>
      <c r="G148" s="25">
        <v>55.27</v>
      </c>
      <c r="H148" s="380">
        <v>4.5402439720213117</v>
      </c>
      <c r="I148" s="25">
        <v>717.16</v>
      </c>
      <c r="J148" s="380">
        <v>4.7376495790587638</v>
      </c>
    </row>
    <row r="149" spans="1:10" x14ac:dyDescent="0.35">
      <c r="A149" s="5">
        <v>145</v>
      </c>
      <c r="B149" s="5">
        <v>7</v>
      </c>
      <c r="C149" s="5">
        <v>1</v>
      </c>
      <c r="D149" s="380">
        <v>37.211111111111116</v>
      </c>
      <c r="E149" s="25">
        <v>25.74</v>
      </c>
      <c r="F149" s="380">
        <v>5.7474239582453022</v>
      </c>
      <c r="G149" s="25">
        <v>52.67</v>
      </c>
      <c r="H149" s="380">
        <v>4.6054683883313512</v>
      </c>
      <c r="I149" s="25">
        <v>623.48</v>
      </c>
      <c r="J149" s="380">
        <v>5.5510295760931188</v>
      </c>
    </row>
    <row r="150" spans="1:10" x14ac:dyDescent="0.35">
      <c r="A150" s="5">
        <v>146</v>
      </c>
      <c r="B150" s="5">
        <v>7</v>
      </c>
      <c r="C150" s="5">
        <v>1</v>
      </c>
      <c r="D150" s="380">
        <v>32.43182582110213</v>
      </c>
      <c r="E150" s="25">
        <v>25.74</v>
      </c>
      <c r="F150" s="380">
        <v>5.6949742071770038</v>
      </c>
      <c r="G150" s="25">
        <v>48.88</v>
      </c>
      <c r="H150" s="380">
        <v>4.7994115556709449</v>
      </c>
      <c r="I150" s="25">
        <v>623.48</v>
      </c>
      <c r="J150" s="380">
        <v>3.4961036286980063</v>
      </c>
    </row>
    <row r="151" spans="1:10" x14ac:dyDescent="0.35">
      <c r="A151" s="5">
        <v>147</v>
      </c>
      <c r="B151" s="5">
        <v>7</v>
      </c>
      <c r="C151" s="5">
        <v>1</v>
      </c>
      <c r="D151" s="380">
        <v>34.038888888888891</v>
      </c>
      <c r="E151" s="25">
        <v>25.59</v>
      </c>
      <c r="F151" s="380">
        <v>5.9573609482459107</v>
      </c>
      <c r="G151" s="25">
        <v>47.85</v>
      </c>
      <c r="H151" s="380">
        <v>4.8909339368511446</v>
      </c>
      <c r="I151" s="25">
        <v>623.48</v>
      </c>
      <c r="J151" s="380">
        <v>3.8925093119099468</v>
      </c>
    </row>
    <row r="152" spans="1:10" x14ac:dyDescent="0.35">
      <c r="A152" s="5">
        <v>148</v>
      </c>
      <c r="B152" s="5">
        <v>7</v>
      </c>
      <c r="C152" s="5">
        <v>1</v>
      </c>
      <c r="D152" s="380">
        <v>33.905555555555559</v>
      </c>
      <c r="E152" s="25">
        <v>25.59</v>
      </c>
      <c r="F152" s="380">
        <v>5.9758637111483113</v>
      </c>
      <c r="G152" s="25">
        <v>47.85</v>
      </c>
      <c r="H152" s="380">
        <v>5.239982504170964</v>
      </c>
      <c r="I152" s="25">
        <v>544.04999999999995</v>
      </c>
      <c r="J152" s="380">
        <v>4.2367676903105345</v>
      </c>
    </row>
    <row r="153" spans="1:10" x14ac:dyDescent="0.35">
      <c r="A153" s="5">
        <v>149</v>
      </c>
      <c r="B153" s="5">
        <v>7</v>
      </c>
      <c r="C153" s="5">
        <v>1</v>
      </c>
      <c r="D153" s="380">
        <v>33.911111111111104</v>
      </c>
      <c r="E153" s="25">
        <v>25.74</v>
      </c>
      <c r="F153" s="380">
        <v>5.9222212792074895</v>
      </c>
      <c r="G153" s="25">
        <v>52.67</v>
      </c>
      <c r="H153" s="380">
        <v>5.3096903210417308</v>
      </c>
      <c r="I153" s="25">
        <v>603.30999999999995</v>
      </c>
      <c r="J153" s="380">
        <v>4.2056121421964345</v>
      </c>
    </row>
    <row r="154" spans="1:10" x14ac:dyDescent="0.35">
      <c r="A154" s="5">
        <v>150</v>
      </c>
      <c r="B154" s="5">
        <v>7</v>
      </c>
      <c r="C154" s="5">
        <v>1</v>
      </c>
      <c r="D154" s="380">
        <v>25.29666608209925</v>
      </c>
      <c r="E154" s="25">
        <v>25.74</v>
      </c>
      <c r="F154" s="380">
        <v>6.1451460190202827</v>
      </c>
      <c r="G154" s="25">
        <v>52.67</v>
      </c>
      <c r="H154" s="380">
        <v>5.4548256905808996</v>
      </c>
      <c r="I154" s="25">
        <v>632.79</v>
      </c>
      <c r="J154" s="380">
        <v>1.3640693316805592</v>
      </c>
    </row>
    <row r="155" spans="1:10" x14ac:dyDescent="0.35">
      <c r="A155" s="5">
        <v>151</v>
      </c>
      <c r="B155" s="5">
        <v>7</v>
      </c>
      <c r="C155" s="5">
        <v>1</v>
      </c>
      <c r="D155" s="380">
        <v>38.941666666666663</v>
      </c>
      <c r="E155" s="25">
        <v>27.29</v>
      </c>
      <c r="F155" s="380">
        <v>6.5597364666164957</v>
      </c>
      <c r="G155" s="25">
        <v>58.75</v>
      </c>
      <c r="H155" s="380">
        <v>5.4026750596919468</v>
      </c>
      <c r="I155" s="25">
        <v>843.72</v>
      </c>
      <c r="J155" s="380">
        <v>2.0649802063330793</v>
      </c>
    </row>
    <row r="156" spans="1:10" x14ac:dyDescent="0.35">
      <c r="A156" s="5">
        <v>152</v>
      </c>
      <c r="B156" s="5">
        <v>7</v>
      </c>
      <c r="C156" s="5">
        <v>1</v>
      </c>
      <c r="D156" s="380">
        <v>26.474618245712577</v>
      </c>
      <c r="E156" s="25">
        <v>30.91</v>
      </c>
      <c r="F156" s="380">
        <v>5.3256291139088443</v>
      </c>
      <c r="G156" s="25">
        <v>71.19</v>
      </c>
      <c r="H156" s="380">
        <v>5.6473427135327823</v>
      </c>
      <c r="I156" s="25">
        <v>843.72</v>
      </c>
      <c r="J156" s="380">
        <v>2.2975274483315817</v>
      </c>
    </row>
    <row r="157" spans="1:10" x14ac:dyDescent="0.35">
      <c r="A157" s="5">
        <v>153</v>
      </c>
      <c r="B157" s="5">
        <v>7</v>
      </c>
      <c r="C157" s="5">
        <v>1</v>
      </c>
      <c r="D157" s="380">
        <v>19.543324444033381</v>
      </c>
      <c r="E157" s="25">
        <v>30.91</v>
      </c>
      <c r="F157" s="380">
        <v>6.0150568613945978</v>
      </c>
      <c r="G157" s="25">
        <v>77.53</v>
      </c>
      <c r="H157" s="380">
        <v>5.213066062943585</v>
      </c>
      <c r="I157" s="25">
        <v>843.72</v>
      </c>
      <c r="J157" s="380">
        <v>1.0427855707387361</v>
      </c>
    </row>
    <row r="158" spans="1:10" x14ac:dyDescent="0.35">
      <c r="A158" s="5">
        <v>154</v>
      </c>
      <c r="B158" s="5">
        <v>7</v>
      </c>
      <c r="C158" s="5">
        <v>1</v>
      </c>
      <c r="D158" s="380">
        <v>32.282210662339779</v>
      </c>
      <c r="E158" s="25">
        <v>30.91</v>
      </c>
      <c r="F158" s="380">
        <v>3.3611454949889517</v>
      </c>
      <c r="G158" s="25">
        <v>73.08</v>
      </c>
      <c r="H158" s="380">
        <v>4.4686855894923916</v>
      </c>
      <c r="I158" s="25">
        <v>843.72</v>
      </c>
      <c r="J158" s="380">
        <v>3.9599666447408763</v>
      </c>
    </row>
    <row r="159" spans="1:10" x14ac:dyDescent="0.35">
      <c r="A159" s="5">
        <v>155</v>
      </c>
      <c r="B159" s="5">
        <v>7</v>
      </c>
      <c r="C159" s="5">
        <v>1</v>
      </c>
      <c r="D159" s="380">
        <v>43.635739223676744</v>
      </c>
      <c r="E159" s="25">
        <v>30.91</v>
      </c>
      <c r="F159" s="380">
        <v>2.2303244003348972</v>
      </c>
      <c r="G159" s="25">
        <v>71.19</v>
      </c>
      <c r="H159" s="380">
        <v>4.218721605279268</v>
      </c>
      <c r="I159" s="25">
        <v>843.72</v>
      </c>
      <c r="J159" s="380">
        <v>3.4036627593648108</v>
      </c>
    </row>
    <row r="160" spans="1:10" x14ac:dyDescent="0.35">
      <c r="A160" s="5">
        <v>156</v>
      </c>
      <c r="B160" s="5">
        <v>7</v>
      </c>
      <c r="C160" s="5">
        <v>1</v>
      </c>
      <c r="D160" s="380">
        <v>11.113888888888889</v>
      </c>
      <c r="E160" s="25">
        <v>30.91</v>
      </c>
      <c r="F160" s="380">
        <v>6.6236307131217087</v>
      </c>
      <c r="G160" s="25">
        <v>71.19</v>
      </c>
      <c r="H160" s="380">
        <v>4.218721605279268</v>
      </c>
      <c r="I160" s="25">
        <v>843.72</v>
      </c>
      <c r="J160" s="380">
        <v>3.1219958538927122</v>
      </c>
    </row>
    <row r="161" spans="1:10" x14ac:dyDescent="0.35">
      <c r="A161" s="5">
        <v>157</v>
      </c>
      <c r="B161" s="5">
        <v>7</v>
      </c>
      <c r="C161" s="5">
        <v>1</v>
      </c>
      <c r="D161" s="380">
        <v>37.679080233788021</v>
      </c>
      <c r="E161" s="25">
        <v>30.91</v>
      </c>
      <c r="F161" s="380">
        <v>5.1486583261931642</v>
      </c>
      <c r="G161" s="25">
        <v>64.2</v>
      </c>
      <c r="H161" s="380">
        <v>1.5549219585584673</v>
      </c>
      <c r="I161" s="25">
        <v>843.72</v>
      </c>
      <c r="J161" s="380">
        <v>3.1219958538927122</v>
      </c>
    </row>
    <row r="162" spans="1:10" x14ac:dyDescent="0.35">
      <c r="A162" s="5">
        <v>158</v>
      </c>
      <c r="B162" s="5">
        <v>7</v>
      </c>
      <c r="C162" s="5">
        <v>1</v>
      </c>
      <c r="D162" s="380">
        <v>45.10450627594421</v>
      </c>
      <c r="E162" s="25">
        <v>30.91</v>
      </c>
      <c r="F162" s="380">
        <v>1.3104116538250972</v>
      </c>
      <c r="G162" s="25">
        <v>62.12</v>
      </c>
      <c r="H162" s="380">
        <v>4.218721605279268</v>
      </c>
      <c r="I162" s="25">
        <v>843.72</v>
      </c>
      <c r="J162" s="380">
        <v>3.1219958538927122</v>
      </c>
    </row>
    <row r="163" spans="1:10" x14ac:dyDescent="0.35">
      <c r="A163" s="5">
        <v>159</v>
      </c>
      <c r="B163" s="5">
        <v>7</v>
      </c>
      <c r="C163" s="5">
        <v>1</v>
      </c>
      <c r="D163" s="380">
        <v>45.508622264803904</v>
      </c>
      <c r="E163" s="25">
        <v>30.01</v>
      </c>
      <c r="F163" s="380">
        <v>5.3617866218946508</v>
      </c>
      <c r="G163" s="25">
        <v>62.12</v>
      </c>
      <c r="H163" s="380">
        <v>2.0246781783010896</v>
      </c>
      <c r="I163" s="25">
        <v>819.14</v>
      </c>
      <c r="J163" s="380">
        <v>3.1219958538927122</v>
      </c>
    </row>
    <row r="164" spans="1:10" x14ac:dyDescent="0.35">
      <c r="A164" s="5">
        <v>160</v>
      </c>
      <c r="B164" s="5">
        <v>7</v>
      </c>
      <c r="C164" s="5">
        <v>1</v>
      </c>
      <c r="D164" s="380">
        <v>49.338888888888889</v>
      </c>
      <c r="E164" s="25">
        <v>30.91</v>
      </c>
      <c r="F164" s="380">
        <v>6.3062947269709051</v>
      </c>
      <c r="G164" s="25">
        <v>62.12</v>
      </c>
      <c r="H164" s="380">
        <v>2.6273317475660853</v>
      </c>
      <c r="I164" s="25">
        <v>819.14</v>
      </c>
      <c r="J164" s="380">
        <v>4.3906355468432618</v>
      </c>
    </row>
    <row r="165" spans="1:10" x14ac:dyDescent="0.35">
      <c r="A165" s="5">
        <v>161</v>
      </c>
      <c r="B165" s="5">
        <v>7</v>
      </c>
      <c r="C165" s="5">
        <v>1</v>
      </c>
      <c r="D165" s="380">
        <v>54.36388888888888</v>
      </c>
      <c r="E165" s="25">
        <v>33.81</v>
      </c>
      <c r="F165" s="380">
        <v>4.737722797932288</v>
      </c>
      <c r="G165" s="25">
        <v>63.78</v>
      </c>
      <c r="H165" s="380">
        <v>4.121595216105379</v>
      </c>
      <c r="I165" s="25">
        <v>843.72</v>
      </c>
      <c r="J165" s="380">
        <v>3.9379014849484033</v>
      </c>
    </row>
    <row r="166" spans="1:10" x14ac:dyDescent="0.35">
      <c r="A166" s="5">
        <v>162</v>
      </c>
      <c r="B166" s="5">
        <v>7</v>
      </c>
      <c r="C166" s="5">
        <v>1</v>
      </c>
      <c r="D166" s="380">
        <v>65.436111111111103</v>
      </c>
      <c r="E166" s="25">
        <v>34.82</v>
      </c>
      <c r="F166" s="380">
        <v>5.0730114711503775</v>
      </c>
      <c r="G166" s="25">
        <v>71.19</v>
      </c>
      <c r="H166" s="380">
        <v>3.6064515581898875</v>
      </c>
      <c r="I166" s="25">
        <v>843.72</v>
      </c>
      <c r="J166" s="380">
        <v>4.0090315009094866</v>
      </c>
    </row>
    <row r="167" spans="1:10" x14ac:dyDescent="0.35">
      <c r="A167" s="5">
        <v>163</v>
      </c>
      <c r="B167" s="5">
        <v>7</v>
      </c>
      <c r="C167" s="5">
        <v>1</v>
      </c>
      <c r="D167" s="380">
        <v>66.813888888888883</v>
      </c>
      <c r="E167" s="25">
        <v>30.91</v>
      </c>
      <c r="F167" s="380">
        <v>5.2973213124893004</v>
      </c>
      <c r="G167" s="25">
        <v>73.08</v>
      </c>
      <c r="H167" s="380">
        <v>3.4127404290457068</v>
      </c>
      <c r="I167" s="25">
        <v>843.72</v>
      </c>
      <c r="J167" s="380">
        <v>3.9682091372732984</v>
      </c>
    </row>
    <row r="168" spans="1:10" x14ac:dyDescent="0.35">
      <c r="A168" s="5">
        <v>164</v>
      </c>
      <c r="B168" s="5">
        <v>7</v>
      </c>
      <c r="C168" s="5">
        <v>1</v>
      </c>
      <c r="D168" s="380">
        <v>47.872955287980787</v>
      </c>
      <c r="E168" s="25">
        <v>26.51</v>
      </c>
      <c r="F168" s="380">
        <v>5.769980310389526</v>
      </c>
      <c r="G168" s="25">
        <v>64.2</v>
      </c>
      <c r="H168" s="380">
        <v>3.4598177670002705</v>
      </c>
      <c r="I168" s="25">
        <v>819.14</v>
      </c>
      <c r="J168" s="380">
        <v>3.8471171974778762</v>
      </c>
    </row>
    <row r="169" spans="1:10" x14ac:dyDescent="0.35">
      <c r="A169" s="5">
        <v>165</v>
      </c>
      <c r="B169" s="5">
        <v>7</v>
      </c>
      <c r="C169" s="5">
        <v>1</v>
      </c>
      <c r="D169" s="380">
        <v>28.044618978513096</v>
      </c>
      <c r="E169" s="25">
        <v>26.5</v>
      </c>
      <c r="F169" s="380">
        <v>5.3436144389305564</v>
      </c>
      <c r="G169" s="25">
        <v>53.77</v>
      </c>
      <c r="H169" s="380">
        <v>4.5770543531379229</v>
      </c>
      <c r="I169" s="25">
        <v>629.78</v>
      </c>
      <c r="J169" s="380">
        <v>3.8471171974778762</v>
      </c>
    </row>
    <row r="170" spans="1:10" x14ac:dyDescent="0.35">
      <c r="A170" s="5">
        <v>166</v>
      </c>
      <c r="B170" s="5">
        <v>7</v>
      </c>
      <c r="C170" s="5">
        <v>1</v>
      </c>
      <c r="D170" s="380">
        <v>34.223037820952882</v>
      </c>
      <c r="E170" s="25">
        <v>25.74</v>
      </c>
      <c r="F170" s="380">
        <v>4.4688796497488088</v>
      </c>
      <c r="G170" s="25">
        <v>47.85</v>
      </c>
      <c r="H170" s="380">
        <v>4.291280569151855</v>
      </c>
      <c r="I170" s="25">
        <v>585.74</v>
      </c>
      <c r="J170" s="380">
        <v>3.8471171974778762</v>
      </c>
    </row>
    <row r="171" spans="1:10" x14ac:dyDescent="0.35">
      <c r="A171" s="5">
        <v>167</v>
      </c>
      <c r="B171" s="5">
        <v>7</v>
      </c>
      <c r="C171" s="5">
        <v>1</v>
      </c>
      <c r="D171" s="380">
        <v>44.96600977182829</v>
      </c>
      <c r="E171" s="25">
        <v>25.59</v>
      </c>
      <c r="F171" s="380">
        <v>5.0286939705362599</v>
      </c>
      <c r="G171" s="25">
        <v>52.67</v>
      </c>
      <c r="H171" s="380">
        <v>2.1489510259609013</v>
      </c>
      <c r="I171" s="25">
        <v>66.06</v>
      </c>
      <c r="J171" s="380">
        <v>3.8241036579825725</v>
      </c>
    </row>
    <row r="172" spans="1:10" x14ac:dyDescent="0.35">
      <c r="A172" s="5">
        <v>168</v>
      </c>
      <c r="B172" s="5">
        <v>7</v>
      </c>
      <c r="C172" s="5">
        <v>1</v>
      </c>
      <c r="D172" s="380">
        <v>40.211111111111109</v>
      </c>
      <c r="E172" s="25">
        <v>25.59</v>
      </c>
      <c r="F172" s="380">
        <v>0.28535957003181228</v>
      </c>
      <c r="G172" s="25">
        <v>47.85</v>
      </c>
      <c r="H172" s="380">
        <v>2.1179239275206396</v>
      </c>
      <c r="I172" s="25">
        <v>53.71</v>
      </c>
      <c r="J172" s="380">
        <v>1.2800938255505474</v>
      </c>
    </row>
    <row r="173" spans="1:10" x14ac:dyDescent="0.35">
      <c r="A173" s="5">
        <v>169</v>
      </c>
      <c r="B173" s="5">
        <v>8</v>
      </c>
      <c r="C173" s="5">
        <v>1</v>
      </c>
      <c r="D173" s="380">
        <v>34.578867566927279</v>
      </c>
      <c r="E173" s="25">
        <v>24.84</v>
      </c>
      <c r="F173" s="380">
        <v>0.26481271747046486</v>
      </c>
      <c r="G173" s="25">
        <v>44.86</v>
      </c>
      <c r="H173" s="380">
        <v>2.1179239275206396</v>
      </c>
      <c r="I173" s="25">
        <v>48.86</v>
      </c>
      <c r="J173" s="380">
        <v>1.2800938255505474</v>
      </c>
    </row>
    <row r="174" spans="1:10" x14ac:dyDescent="0.35">
      <c r="A174" s="5">
        <v>170</v>
      </c>
      <c r="B174" s="5">
        <v>8</v>
      </c>
      <c r="C174" s="5">
        <v>1</v>
      </c>
      <c r="D174" s="380">
        <v>31.490925704969548</v>
      </c>
      <c r="E174" s="25">
        <v>24.84</v>
      </c>
      <c r="F174" s="380">
        <v>0.28853837195573767</v>
      </c>
      <c r="G174" s="25">
        <v>43.56</v>
      </c>
      <c r="H174" s="380">
        <v>2.1179239275206396</v>
      </c>
      <c r="I174" s="25">
        <v>48.86</v>
      </c>
      <c r="J174" s="380">
        <v>1.2800938255505474</v>
      </c>
    </row>
    <row r="175" spans="1:10" x14ac:dyDescent="0.35">
      <c r="A175" s="5">
        <v>171</v>
      </c>
      <c r="B175" s="5">
        <v>8</v>
      </c>
      <c r="C175" s="5">
        <v>1</v>
      </c>
      <c r="D175" s="380">
        <v>32.594484635893174</v>
      </c>
      <c r="E175" s="25">
        <v>24.84</v>
      </c>
      <c r="F175" s="380">
        <v>0.29877485209054905</v>
      </c>
      <c r="G175" s="25">
        <v>43.56</v>
      </c>
      <c r="H175" s="380">
        <v>2.1162761399540293</v>
      </c>
      <c r="I175" s="25">
        <v>48.86</v>
      </c>
      <c r="J175" s="380">
        <v>1.1516710508993346</v>
      </c>
    </row>
    <row r="176" spans="1:10" x14ac:dyDescent="0.35">
      <c r="A176" s="5">
        <v>172</v>
      </c>
      <c r="B176" s="5">
        <v>8</v>
      </c>
      <c r="C176" s="5">
        <v>1</v>
      </c>
      <c r="D176" s="380">
        <v>46.565407058067052</v>
      </c>
      <c r="E176" s="25">
        <v>24.73</v>
      </c>
      <c r="F176" s="380">
        <v>0.29923507688189988</v>
      </c>
      <c r="G176" s="25">
        <v>43.56</v>
      </c>
      <c r="H176" s="380">
        <v>1.875552840195911</v>
      </c>
      <c r="I176" s="25">
        <v>48.86</v>
      </c>
      <c r="J176" s="380">
        <v>1.1516710508993346</v>
      </c>
    </row>
    <row r="177" spans="1:10" x14ac:dyDescent="0.35">
      <c r="A177" s="5">
        <v>173</v>
      </c>
      <c r="B177" s="5">
        <v>8</v>
      </c>
      <c r="C177" s="5">
        <v>1</v>
      </c>
      <c r="D177" s="380">
        <v>33.448987644757572</v>
      </c>
      <c r="E177" s="25">
        <v>24.73</v>
      </c>
      <c r="F177" s="380">
        <v>0.29505365427035107</v>
      </c>
      <c r="G177" s="25">
        <v>43.56</v>
      </c>
      <c r="H177" s="380">
        <v>1.875552840195911</v>
      </c>
      <c r="I177" s="25">
        <v>48.86</v>
      </c>
      <c r="J177" s="380">
        <v>1.1516710508993346</v>
      </c>
    </row>
    <row r="178" spans="1:10" x14ac:dyDescent="0.35">
      <c r="A178" s="5">
        <v>174</v>
      </c>
      <c r="B178" s="5">
        <v>8</v>
      </c>
      <c r="C178" s="5">
        <v>1</v>
      </c>
      <c r="D178" s="380">
        <v>28.824378477622826</v>
      </c>
      <c r="E178" s="25">
        <v>24.84</v>
      </c>
      <c r="F178" s="380">
        <v>0.27546296296296297</v>
      </c>
      <c r="G178" s="25">
        <v>43.56</v>
      </c>
      <c r="H178" s="380">
        <v>2.1162761399540293</v>
      </c>
      <c r="I178" s="25">
        <v>48.86</v>
      </c>
      <c r="J178" s="380">
        <v>1.2800938255505474</v>
      </c>
    </row>
    <row r="179" spans="1:10" x14ac:dyDescent="0.35">
      <c r="A179" s="5">
        <v>175</v>
      </c>
      <c r="B179" s="5">
        <v>8</v>
      </c>
      <c r="C179" s="5">
        <v>1</v>
      </c>
      <c r="D179" s="380">
        <v>31.589585536892024</v>
      </c>
      <c r="E179" s="25">
        <v>24.99</v>
      </c>
      <c r="F179" s="380">
        <v>0.29762487639103724</v>
      </c>
      <c r="G179" s="25">
        <v>46.11</v>
      </c>
      <c r="H179" s="380">
        <v>2.1179239275206396</v>
      </c>
      <c r="I179" s="25">
        <v>48.86</v>
      </c>
      <c r="J179" s="380">
        <v>1.2800938255505474</v>
      </c>
    </row>
    <row r="180" spans="1:10" x14ac:dyDescent="0.35">
      <c r="A180" s="5">
        <v>176</v>
      </c>
      <c r="B180" s="5">
        <v>8</v>
      </c>
      <c r="C180" s="5">
        <v>1</v>
      </c>
      <c r="D180" s="380">
        <v>40.883333333333333</v>
      </c>
      <c r="E180" s="25">
        <v>25.74</v>
      </c>
      <c r="F180" s="380">
        <v>0.30421400003262372</v>
      </c>
      <c r="G180" s="25">
        <v>48.39</v>
      </c>
      <c r="H180" s="380">
        <v>2.1179239275206396</v>
      </c>
      <c r="I180" s="25">
        <v>49.86</v>
      </c>
      <c r="J180" s="380">
        <v>1.2800938255505474</v>
      </c>
    </row>
    <row r="181" spans="1:10" x14ac:dyDescent="0.35">
      <c r="A181" s="5">
        <v>177</v>
      </c>
      <c r="B181" s="5">
        <v>8</v>
      </c>
      <c r="C181" s="5">
        <v>1</v>
      </c>
      <c r="D181" s="380">
        <v>41.444444444444443</v>
      </c>
      <c r="E181" s="25">
        <v>25.74</v>
      </c>
      <c r="F181" s="380">
        <v>2.1362428839724132</v>
      </c>
      <c r="G181" s="25">
        <v>51.14</v>
      </c>
      <c r="H181" s="380">
        <v>0.14480167642852412</v>
      </c>
      <c r="I181" s="25">
        <v>54.87</v>
      </c>
      <c r="J181" s="380">
        <v>1.2800938255505474</v>
      </c>
    </row>
    <row r="182" spans="1:10" x14ac:dyDescent="0.35">
      <c r="A182" s="5">
        <v>178</v>
      </c>
      <c r="B182" s="5">
        <v>8</v>
      </c>
      <c r="C182" s="5">
        <v>1</v>
      </c>
      <c r="D182" s="380">
        <v>54.438609285817321</v>
      </c>
      <c r="E182" s="25">
        <v>25.74</v>
      </c>
      <c r="F182" s="380">
        <v>1.7270560781598214</v>
      </c>
      <c r="G182" s="25">
        <v>49.65</v>
      </c>
      <c r="H182" s="380">
        <v>2.1179239275206396</v>
      </c>
      <c r="I182" s="25">
        <v>54.87</v>
      </c>
      <c r="J182" s="380">
        <v>1.2800938255505474</v>
      </c>
    </row>
    <row r="183" spans="1:10" x14ac:dyDescent="0.35">
      <c r="A183" s="5">
        <v>179</v>
      </c>
      <c r="B183" s="5">
        <v>8</v>
      </c>
      <c r="C183" s="5">
        <v>1</v>
      </c>
      <c r="D183" s="380">
        <v>43.181153333250883</v>
      </c>
      <c r="E183" s="25">
        <v>25.74</v>
      </c>
      <c r="F183" s="380">
        <v>1.5337153763492499</v>
      </c>
      <c r="G183" s="25">
        <v>47.46</v>
      </c>
      <c r="H183" s="380">
        <v>2.1179239275206396</v>
      </c>
      <c r="I183" s="25">
        <v>54.87</v>
      </c>
      <c r="J183" s="380">
        <v>5.4245584901612763E-2</v>
      </c>
    </row>
    <row r="184" spans="1:10" x14ac:dyDescent="0.35">
      <c r="A184" s="5">
        <v>180</v>
      </c>
      <c r="B184" s="5">
        <v>8</v>
      </c>
      <c r="C184" s="5">
        <v>1</v>
      </c>
      <c r="D184" s="380">
        <v>29.975531169586141</v>
      </c>
      <c r="E184" s="25">
        <v>25.74</v>
      </c>
      <c r="F184" s="380">
        <v>0.57577380441720327</v>
      </c>
      <c r="G184" s="25">
        <v>47.46</v>
      </c>
      <c r="H184" s="380">
        <v>2.1179239275206396</v>
      </c>
      <c r="I184" s="25">
        <v>54.87</v>
      </c>
      <c r="J184" s="380">
        <v>2.777777777777778E-2</v>
      </c>
    </row>
    <row r="185" spans="1:10" x14ac:dyDescent="0.35">
      <c r="A185" s="5">
        <v>181</v>
      </c>
      <c r="B185" s="5">
        <v>8</v>
      </c>
      <c r="C185" s="5">
        <v>1</v>
      </c>
      <c r="D185" s="380">
        <v>29.92264557694913</v>
      </c>
      <c r="E185" s="25">
        <v>25.74</v>
      </c>
      <c r="F185" s="380">
        <v>1.5749282494356782</v>
      </c>
      <c r="G185" s="25">
        <v>46.11</v>
      </c>
      <c r="H185" s="380">
        <v>2.5668752067022482</v>
      </c>
      <c r="I185" s="25">
        <v>54.86</v>
      </c>
      <c r="J185" s="380">
        <v>2.777777777777778E-2</v>
      </c>
    </row>
    <row r="186" spans="1:10" x14ac:dyDescent="0.35">
      <c r="A186" s="5">
        <v>182</v>
      </c>
      <c r="B186" s="5">
        <v>8</v>
      </c>
      <c r="C186" s="5">
        <v>1</v>
      </c>
      <c r="D186" s="380">
        <v>35.599381317212746</v>
      </c>
      <c r="E186" s="25">
        <v>25.74</v>
      </c>
      <c r="F186" s="380">
        <v>2.0330167428639934</v>
      </c>
      <c r="G186" s="25">
        <v>46.11</v>
      </c>
      <c r="H186" s="380">
        <v>2.1489510259609013</v>
      </c>
      <c r="I186" s="25">
        <v>54.87</v>
      </c>
      <c r="J186" s="380">
        <v>2.777777777777778E-2</v>
      </c>
    </row>
    <row r="187" spans="1:10" x14ac:dyDescent="0.35">
      <c r="A187" s="5">
        <v>183</v>
      </c>
      <c r="B187" s="5">
        <v>8</v>
      </c>
      <c r="C187" s="5">
        <v>1</v>
      </c>
      <c r="D187" s="380">
        <v>36.431544681220565</v>
      </c>
      <c r="E187" s="25">
        <v>25.74</v>
      </c>
      <c r="F187" s="380">
        <v>2.892375182721818</v>
      </c>
      <c r="G187" s="25">
        <v>46.03</v>
      </c>
      <c r="H187" s="380">
        <v>2.777777777777778E-2</v>
      </c>
      <c r="I187" s="25">
        <v>57.49</v>
      </c>
      <c r="J187" s="380">
        <v>2.777777777777778E-2</v>
      </c>
    </row>
    <row r="188" spans="1:10" x14ac:dyDescent="0.35">
      <c r="A188" s="5">
        <v>184</v>
      </c>
      <c r="B188" s="5">
        <v>8</v>
      </c>
      <c r="C188" s="5">
        <v>1</v>
      </c>
      <c r="D188" s="380">
        <v>43.476441801669225</v>
      </c>
      <c r="E188" s="25">
        <v>25.74</v>
      </c>
      <c r="F188" s="380">
        <v>2.5607695030930113</v>
      </c>
      <c r="G188" s="25">
        <v>46.11</v>
      </c>
      <c r="H188" s="380">
        <v>0.12181092368115902</v>
      </c>
      <c r="I188" s="25">
        <v>57.49</v>
      </c>
      <c r="J188" s="380">
        <v>2.777777777777778E-2</v>
      </c>
    </row>
    <row r="189" spans="1:10" x14ac:dyDescent="0.35">
      <c r="A189" s="5">
        <v>185</v>
      </c>
      <c r="B189" s="5">
        <v>8</v>
      </c>
      <c r="C189" s="5">
        <v>1</v>
      </c>
      <c r="D189" s="380">
        <v>44.197243263380109</v>
      </c>
      <c r="E189" s="25">
        <v>25.74</v>
      </c>
      <c r="F189" s="380">
        <v>2.83358962942118</v>
      </c>
      <c r="G189" s="25">
        <v>49.28</v>
      </c>
      <c r="H189" s="380">
        <v>0.14480167642852412</v>
      </c>
      <c r="I189" s="25">
        <v>57.49</v>
      </c>
      <c r="J189" s="380">
        <v>2.777777777777778E-2</v>
      </c>
    </row>
    <row r="190" spans="1:10" x14ac:dyDescent="0.35">
      <c r="A190" s="5">
        <v>186</v>
      </c>
      <c r="B190" s="5">
        <v>8</v>
      </c>
      <c r="C190" s="5">
        <v>1</v>
      </c>
      <c r="D190" s="380">
        <v>12.858333333333333</v>
      </c>
      <c r="E190" s="25">
        <v>29.1</v>
      </c>
      <c r="F190" s="380">
        <v>2.6084961076573339</v>
      </c>
      <c r="G190" s="25">
        <v>52.67</v>
      </c>
      <c r="H190" s="380">
        <v>0.14480167642852412</v>
      </c>
      <c r="I190" s="25">
        <v>66.06</v>
      </c>
      <c r="J190" s="380">
        <v>0.14480167642852412</v>
      </c>
    </row>
    <row r="191" spans="1:10" x14ac:dyDescent="0.35">
      <c r="A191" s="5">
        <v>187</v>
      </c>
      <c r="B191" s="5">
        <v>8</v>
      </c>
      <c r="C191" s="5">
        <v>1</v>
      </c>
      <c r="D191" s="380">
        <v>12.858333333333333</v>
      </c>
      <c r="E191" s="25">
        <v>29.1</v>
      </c>
      <c r="F191" s="380">
        <v>3.0191621226981717</v>
      </c>
      <c r="G191" s="25">
        <v>52.67</v>
      </c>
      <c r="H191" s="380">
        <v>0.14480167642852412</v>
      </c>
      <c r="I191" s="25">
        <v>481.82</v>
      </c>
      <c r="J191" s="380">
        <v>0.18539185469727876</v>
      </c>
    </row>
    <row r="192" spans="1:10" x14ac:dyDescent="0.35">
      <c r="A192" s="5">
        <v>188</v>
      </c>
      <c r="B192" s="5">
        <v>8</v>
      </c>
      <c r="C192" s="5">
        <v>1</v>
      </c>
      <c r="D192" s="380">
        <v>30.806365825485766</v>
      </c>
      <c r="E192" s="25">
        <v>27.3</v>
      </c>
      <c r="F192" s="380">
        <v>2.895909086560545</v>
      </c>
      <c r="G192" s="25">
        <v>51.24</v>
      </c>
      <c r="H192" s="380">
        <v>0.14480167642852412</v>
      </c>
      <c r="I192" s="25">
        <v>66.06</v>
      </c>
      <c r="J192" s="380">
        <v>9.2217494332741706E-2</v>
      </c>
    </row>
    <row r="193" spans="1:10" x14ac:dyDescent="0.35">
      <c r="A193" s="5">
        <v>189</v>
      </c>
      <c r="B193" s="5">
        <v>8</v>
      </c>
      <c r="C193" s="5">
        <v>1</v>
      </c>
      <c r="D193" s="380">
        <v>17.62582696764839</v>
      </c>
      <c r="E193" s="25">
        <v>25.74</v>
      </c>
      <c r="F193" s="380">
        <v>1.4657851307365231</v>
      </c>
      <c r="G193" s="25">
        <v>46.11</v>
      </c>
      <c r="H193" s="380">
        <v>2.777777777777778E-2</v>
      </c>
      <c r="I193" s="25">
        <v>57.49</v>
      </c>
      <c r="J193" s="380">
        <v>9.2217494332741706E-2</v>
      </c>
    </row>
    <row r="194" spans="1:10" x14ac:dyDescent="0.35">
      <c r="A194" s="5">
        <v>190</v>
      </c>
      <c r="B194" s="5">
        <v>8</v>
      </c>
      <c r="C194" s="5">
        <v>1</v>
      </c>
      <c r="D194" s="380">
        <v>19.76905403322402</v>
      </c>
      <c r="E194" s="25">
        <v>24.99</v>
      </c>
      <c r="F194" s="380">
        <v>0.15483848357324062</v>
      </c>
      <c r="G194" s="25">
        <v>46.03</v>
      </c>
      <c r="H194" s="380">
        <v>2.2018549043231084</v>
      </c>
      <c r="I194" s="25">
        <v>53.71</v>
      </c>
      <c r="J194" s="380">
        <v>9.2217494332741706E-2</v>
      </c>
    </row>
    <row r="195" spans="1:10" x14ac:dyDescent="0.35">
      <c r="A195" s="5">
        <v>191</v>
      </c>
      <c r="B195" s="5">
        <v>8</v>
      </c>
      <c r="C195" s="5">
        <v>1</v>
      </c>
      <c r="D195" s="380">
        <v>18.402694692739761</v>
      </c>
      <c r="E195" s="25">
        <v>25.29</v>
      </c>
      <c r="F195" s="380">
        <v>3.714477901822574</v>
      </c>
      <c r="G195" s="25">
        <v>46.11</v>
      </c>
      <c r="H195" s="380">
        <v>2.1489510259609013</v>
      </c>
      <c r="I195" s="25">
        <v>50.33</v>
      </c>
      <c r="J195" s="380">
        <v>9.2217494332741706E-2</v>
      </c>
    </row>
    <row r="196" spans="1:10" x14ac:dyDescent="0.35">
      <c r="A196" s="5">
        <v>192</v>
      </c>
      <c r="B196" s="5">
        <v>8</v>
      </c>
      <c r="C196" s="5">
        <v>1</v>
      </c>
      <c r="D196" s="380">
        <v>14.552945177228409</v>
      </c>
      <c r="E196" s="25">
        <v>24.99</v>
      </c>
      <c r="F196" s="380">
        <v>3.5756434952257288</v>
      </c>
      <c r="G196" s="25">
        <v>45.65</v>
      </c>
      <c r="H196" s="380">
        <v>2.1489510259609013</v>
      </c>
      <c r="I196" s="25">
        <v>49.36</v>
      </c>
      <c r="J196" s="380">
        <v>9.2217494332741706E-2</v>
      </c>
    </row>
    <row r="197" spans="1:10" x14ac:dyDescent="0.35">
      <c r="A197" s="5">
        <v>193</v>
      </c>
      <c r="B197" s="5">
        <v>9</v>
      </c>
      <c r="C197" s="5">
        <v>1</v>
      </c>
      <c r="D197" s="380">
        <v>9.9647529593772557</v>
      </c>
      <c r="E197" s="25">
        <v>24.84</v>
      </c>
      <c r="F197" s="380">
        <v>3.3616185387495152</v>
      </c>
      <c r="G197" s="25">
        <v>33.159999999999997</v>
      </c>
      <c r="H197" s="380">
        <v>2.1489510259609013</v>
      </c>
      <c r="I197" s="25">
        <v>33.67</v>
      </c>
      <c r="J197" s="380">
        <v>9.2217494332741706E-2</v>
      </c>
    </row>
    <row r="198" spans="1:10" x14ac:dyDescent="0.35">
      <c r="A198" s="5">
        <v>194</v>
      </c>
      <c r="B198" s="5">
        <v>9</v>
      </c>
      <c r="C198" s="5">
        <v>1</v>
      </c>
      <c r="D198" s="380">
        <v>1.6930517928928708</v>
      </c>
      <c r="E198" s="25">
        <v>24.73</v>
      </c>
      <c r="F198" s="380">
        <v>3.3616185387495152</v>
      </c>
      <c r="G198" s="25">
        <v>30.91</v>
      </c>
      <c r="H198" s="380">
        <v>2.1489510259609013</v>
      </c>
      <c r="I198" s="25">
        <v>33.67</v>
      </c>
      <c r="J198" s="380">
        <v>5.4245584901612763E-2</v>
      </c>
    </row>
    <row r="199" spans="1:10" x14ac:dyDescent="0.35">
      <c r="A199" s="5">
        <v>195</v>
      </c>
      <c r="B199" s="5">
        <v>9</v>
      </c>
      <c r="C199" s="5">
        <v>1</v>
      </c>
      <c r="D199" s="380">
        <v>31.022222222222222</v>
      </c>
      <c r="E199" s="25">
        <v>23.89</v>
      </c>
      <c r="F199" s="380">
        <v>3.3616185387495152</v>
      </c>
      <c r="G199" s="25">
        <v>30.35</v>
      </c>
      <c r="H199" s="380">
        <v>2.1489510259609013</v>
      </c>
      <c r="I199" s="25">
        <v>33.67</v>
      </c>
      <c r="J199" s="380">
        <v>5.4245584901612763E-2</v>
      </c>
    </row>
    <row r="200" spans="1:10" x14ac:dyDescent="0.35">
      <c r="A200" s="5">
        <v>196</v>
      </c>
      <c r="B200" s="5">
        <v>9</v>
      </c>
      <c r="C200" s="5">
        <v>1</v>
      </c>
      <c r="D200" s="380">
        <v>30.255555555555556</v>
      </c>
      <c r="E200" s="25">
        <v>22.07</v>
      </c>
      <c r="F200" s="380">
        <v>0.32262038090342177</v>
      </c>
      <c r="G200" s="25">
        <v>30.35</v>
      </c>
      <c r="H200" s="380">
        <v>2.1489510259609013</v>
      </c>
      <c r="I200" s="25">
        <v>33.67</v>
      </c>
      <c r="J200" s="380">
        <v>5.4245584901612763E-2</v>
      </c>
    </row>
    <row r="201" spans="1:10" x14ac:dyDescent="0.35">
      <c r="A201" s="5">
        <v>197</v>
      </c>
      <c r="B201" s="5">
        <v>9</v>
      </c>
      <c r="C201" s="5">
        <v>1</v>
      </c>
      <c r="D201" s="380">
        <v>28.508333333333333</v>
      </c>
      <c r="E201" s="25">
        <v>21.12</v>
      </c>
      <c r="F201" s="380">
        <v>3.5756434952257288</v>
      </c>
      <c r="G201" s="25">
        <v>30.35</v>
      </c>
      <c r="H201" s="380">
        <v>2.1489510259609013</v>
      </c>
      <c r="I201" s="25">
        <v>33.67</v>
      </c>
      <c r="J201" s="380">
        <v>5.4245584901612763E-2</v>
      </c>
    </row>
    <row r="202" spans="1:10" x14ac:dyDescent="0.35">
      <c r="A202" s="5">
        <v>198</v>
      </c>
      <c r="B202" s="5">
        <v>9</v>
      </c>
      <c r="C202" s="5">
        <v>1</v>
      </c>
      <c r="D202" s="380">
        <v>4.7582504518862159</v>
      </c>
      <c r="E202" s="25">
        <v>21.12</v>
      </c>
      <c r="F202" s="380">
        <v>3.5756434952257288</v>
      </c>
      <c r="G202" s="25">
        <v>30.03</v>
      </c>
      <c r="H202" s="380">
        <v>2.4644097064148842</v>
      </c>
      <c r="I202" s="25">
        <v>33.67</v>
      </c>
      <c r="J202" s="380">
        <v>5.4245584901612763E-2</v>
      </c>
    </row>
    <row r="203" spans="1:10" x14ac:dyDescent="0.35">
      <c r="A203" s="5">
        <v>199</v>
      </c>
      <c r="B203" s="5">
        <v>9</v>
      </c>
      <c r="C203" s="5">
        <v>1</v>
      </c>
      <c r="D203" s="380">
        <v>2.777777777777778E-2</v>
      </c>
      <c r="E203" s="25">
        <v>21.12</v>
      </c>
      <c r="F203" s="380">
        <v>3.5756434952257288</v>
      </c>
      <c r="G203" s="25">
        <v>30.35</v>
      </c>
      <c r="H203" s="380">
        <v>2.4644097064148842</v>
      </c>
      <c r="I203" s="25">
        <v>33.67</v>
      </c>
      <c r="J203" s="380">
        <v>5.4245584901612763E-2</v>
      </c>
    </row>
    <row r="204" spans="1:10" x14ac:dyDescent="0.35">
      <c r="A204" s="5">
        <v>200</v>
      </c>
      <c r="B204" s="5">
        <v>9</v>
      </c>
      <c r="C204" s="5">
        <v>1</v>
      </c>
      <c r="D204" s="380">
        <v>28.244444444444447</v>
      </c>
      <c r="E204" s="25">
        <v>23.31</v>
      </c>
      <c r="F204" s="380">
        <v>3.1971009057071198</v>
      </c>
      <c r="G204" s="25">
        <v>30.35</v>
      </c>
      <c r="H204" s="380">
        <v>2.6451560551037567</v>
      </c>
      <c r="I204" s="25">
        <v>33.67</v>
      </c>
      <c r="J204" s="380">
        <v>0.10461184933466071</v>
      </c>
    </row>
    <row r="205" spans="1:10" x14ac:dyDescent="0.35">
      <c r="A205" s="5">
        <v>201</v>
      </c>
      <c r="B205" s="5">
        <v>9</v>
      </c>
      <c r="C205" s="5">
        <v>1</v>
      </c>
      <c r="D205" s="380">
        <v>5.2460512535270611</v>
      </c>
      <c r="E205" s="25">
        <v>24.73</v>
      </c>
      <c r="F205" s="380">
        <v>3.7433436133579852</v>
      </c>
      <c r="G205" s="25">
        <v>30.91</v>
      </c>
      <c r="H205" s="380">
        <v>0.14480167642852412</v>
      </c>
      <c r="I205" s="25">
        <v>33.67</v>
      </c>
      <c r="J205" s="380">
        <v>0.10274697600902838</v>
      </c>
    </row>
    <row r="206" spans="1:10" x14ac:dyDescent="0.35">
      <c r="A206" s="5">
        <v>202</v>
      </c>
      <c r="B206" s="5">
        <v>9</v>
      </c>
      <c r="C206" s="5">
        <v>1</v>
      </c>
      <c r="D206" s="380">
        <v>34.226766630817046</v>
      </c>
      <c r="E206" s="25">
        <v>24.84</v>
      </c>
      <c r="F206" s="380">
        <v>4.1758519243473335</v>
      </c>
      <c r="G206" s="25">
        <v>35.700000000000003</v>
      </c>
      <c r="H206" s="380">
        <v>0.14480167642852412</v>
      </c>
      <c r="I206" s="25">
        <v>36.08</v>
      </c>
      <c r="J206" s="380">
        <v>0.22939225839956998</v>
      </c>
    </row>
    <row r="207" spans="1:10" x14ac:dyDescent="0.35">
      <c r="A207" s="5">
        <v>203</v>
      </c>
      <c r="B207" s="5">
        <v>9</v>
      </c>
      <c r="C207" s="5">
        <v>1</v>
      </c>
      <c r="D207" s="380">
        <v>12.047871740407015</v>
      </c>
      <c r="E207" s="25">
        <v>24.84</v>
      </c>
      <c r="F207" s="380">
        <v>3.8560894032295883</v>
      </c>
      <c r="G207" s="25">
        <v>35.700000000000003</v>
      </c>
      <c r="H207" s="380">
        <v>2.5941075750403764</v>
      </c>
      <c r="I207" s="25">
        <v>34.75</v>
      </c>
      <c r="J207" s="380">
        <v>7.0541061422775067E-2</v>
      </c>
    </row>
    <row r="208" spans="1:10" x14ac:dyDescent="0.35">
      <c r="A208" s="5">
        <v>204</v>
      </c>
      <c r="B208" s="5">
        <v>9</v>
      </c>
      <c r="C208" s="5">
        <v>1</v>
      </c>
      <c r="D208" s="380">
        <v>2.777777777777778E-2</v>
      </c>
      <c r="E208" s="25">
        <v>24.84</v>
      </c>
      <c r="F208" s="380">
        <v>3.8658103681791856</v>
      </c>
      <c r="G208" s="25">
        <v>35.700000000000003</v>
      </c>
      <c r="H208" s="380">
        <v>2.5941075750403764</v>
      </c>
      <c r="I208" s="25">
        <v>35.39</v>
      </c>
      <c r="J208" s="380">
        <v>0.11346349675358587</v>
      </c>
    </row>
    <row r="209" spans="1:10" x14ac:dyDescent="0.35">
      <c r="A209" s="5">
        <v>205</v>
      </c>
      <c r="B209" s="5">
        <v>9</v>
      </c>
      <c r="C209" s="5">
        <v>1</v>
      </c>
      <c r="D209" s="380">
        <v>12.328006476540455</v>
      </c>
      <c r="E209" s="25">
        <v>24.84</v>
      </c>
      <c r="F209" s="380">
        <v>3.5783282976646107</v>
      </c>
      <c r="G209" s="25">
        <v>35.700000000000003</v>
      </c>
      <c r="H209" s="380">
        <v>2.777777777777778E-2</v>
      </c>
      <c r="I209" s="25">
        <v>34.82</v>
      </c>
      <c r="J209" s="380">
        <v>0.11346349675358587</v>
      </c>
    </row>
    <row r="210" spans="1:10" x14ac:dyDescent="0.35">
      <c r="A210" s="5">
        <v>206</v>
      </c>
      <c r="B210" s="5">
        <v>9</v>
      </c>
      <c r="C210" s="5">
        <v>1</v>
      </c>
      <c r="D210" s="380">
        <v>1.0796505058067876</v>
      </c>
      <c r="E210" s="25">
        <v>24.73</v>
      </c>
      <c r="F210" s="380">
        <v>3.8658103681791856</v>
      </c>
      <c r="G210" s="25">
        <v>31.22</v>
      </c>
      <c r="H210" s="380">
        <v>2.777777777777778E-2</v>
      </c>
      <c r="I210" s="25">
        <v>33.67</v>
      </c>
      <c r="J210" s="380">
        <v>0.13639757963967289</v>
      </c>
    </row>
    <row r="211" spans="1:10" x14ac:dyDescent="0.35">
      <c r="A211" s="5">
        <v>207</v>
      </c>
      <c r="B211" s="5">
        <v>9</v>
      </c>
      <c r="C211" s="5">
        <v>1</v>
      </c>
      <c r="D211" s="380">
        <v>23.657453079748265</v>
      </c>
      <c r="E211" s="25">
        <v>23.84</v>
      </c>
      <c r="F211" s="380">
        <v>4.0963071991260627</v>
      </c>
      <c r="G211" s="25">
        <v>32.19</v>
      </c>
      <c r="H211" s="380">
        <v>5.9954978376128926E-2</v>
      </c>
      <c r="I211" s="25">
        <v>33.67</v>
      </c>
      <c r="J211" s="380">
        <v>0.13639757963967289</v>
      </c>
    </row>
    <row r="212" spans="1:10" x14ac:dyDescent="0.35">
      <c r="A212" s="5">
        <v>208</v>
      </c>
      <c r="B212" s="5">
        <v>9</v>
      </c>
      <c r="C212" s="5">
        <v>1</v>
      </c>
      <c r="D212" s="380">
        <v>43.509482085784704</v>
      </c>
      <c r="E212" s="25">
        <v>24.12</v>
      </c>
      <c r="F212" s="380">
        <v>3.3475022300447006</v>
      </c>
      <c r="G212" s="25">
        <v>35.700000000000003</v>
      </c>
      <c r="H212" s="380">
        <v>4.1457108769497637</v>
      </c>
      <c r="I212" s="25">
        <v>33.67</v>
      </c>
      <c r="J212" s="380">
        <v>0.10274697600902838</v>
      </c>
    </row>
    <row r="213" spans="1:10" x14ac:dyDescent="0.35">
      <c r="A213" s="5">
        <v>209</v>
      </c>
      <c r="B213" s="5">
        <v>9</v>
      </c>
      <c r="C213" s="5">
        <v>1</v>
      </c>
      <c r="D213" s="380">
        <v>21.710089146408418</v>
      </c>
      <c r="E213" s="25">
        <v>24.56</v>
      </c>
      <c r="F213" s="380">
        <v>3.9442816910484049</v>
      </c>
      <c r="G213" s="25">
        <v>35.700000000000003</v>
      </c>
      <c r="H213" s="380">
        <v>0.14480167642852412</v>
      </c>
      <c r="I213" s="25">
        <v>33.67</v>
      </c>
      <c r="J213" s="380">
        <v>0.11660519243720924</v>
      </c>
    </row>
    <row r="214" spans="1:10" x14ac:dyDescent="0.35">
      <c r="A214" s="5">
        <v>210</v>
      </c>
      <c r="B214" s="5">
        <v>9</v>
      </c>
      <c r="C214" s="5">
        <v>1</v>
      </c>
      <c r="D214" s="380">
        <v>35.599477837833483</v>
      </c>
      <c r="E214" s="25">
        <v>24.84</v>
      </c>
      <c r="F214" s="380">
        <v>3.6281666039200777</v>
      </c>
      <c r="G214" s="25">
        <v>42.46</v>
      </c>
      <c r="H214" s="380">
        <v>0.14480167642852412</v>
      </c>
      <c r="I214" s="25">
        <v>37.340000000000003</v>
      </c>
      <c r="J214" s="380">
        <v>2.777777777777778E-2</v>
      </c>
    </row>
    <row r="215" spans="1:10" x14ac:dyDescent="0.35">
      <c r="A215" s="5">
        <v>211</v>
      </c>
      <c r="B215" s="5">
        <v>9</v>
      </c>
      <c r="C215" s="5">
        <v>1</v>
      </c>
      <c r="D215" s="380">
        <v>9.091902822772612</v>
      </c>
      <c r="E215" s="25">
        <v>24.84</v>
      </c>
      <c r="F215" s="380">
        <v>4.1703352581425612</v>
      </c>
      <c r="G215" s="25">
        <v>43.39</v>
      </c>
      <c r="H215" s="380">
        <v>0.14480167642852412</v>
      </c>
      <c r="I215" s="25">
        <v>34.25</v>
      </c>
      <c r="J215" s="380">
        <v>2.777777777777778E-2</v>
      </c>
    </row>
    <row r="216" spans="1:10" x14ac:dyDescent="0.35">
      <c r="A216" s="5">
        <v>212</v>
      </c>
      <c r="B216" s="5">
        <v>9</v>
      </c>
      <c r="C216" s="5">
        <v>1</v>
      </c>
      <c r="D216" s="380">
        <v>7.9688521759714099</v>
      </c>
      <c r="E216" s="25">
        <v>24.84</v>
      </c>
      <c r="F216" s="380">
        <v>3.7561035428963816</v>
      </c>
      <c r="G216" s="25">
        <v>37.630000000000003</v>
      </c>
      <c r="H216" s="380">
        <v>0.14480167642852412</v>
      </c>
      <c r="I216" s="25">
        <v>33.67</v>
      </c>
      <c r="J216" s="380">
        <v>0.10274697600902838</v>
      </c>
    </row>
    <row r="217" spans="1:10" x14ac:dyDescent="0.35">
      <c r="A217" s="5">
        <v>213</v>
      </c>
      <c r="B217" s="5">
        <v>9</v>
      </c>
      <c r="C217" s="5">
        <v>1</v>
      </c>
      <c r="D217" s="380">
        <v>30.374132901679531</v>
      </c>
      <c r="E217" s="25">
        <v>24.26</v>
      </c>
      <c r="F217" s="380">
        <v>3.3757744416344049</v>
      </c>
      <c r="G217" s="25">
        <v>30.91</v>
      </c>
      <c r="H217" s="380">
        <v>4.4271608026248943</v>
      </c>
      <c r="I217" s="25">
        <v>33.67</v>
      </c>
      <c r="J217" s="380">
        <v>8.3471418573934184E-2</v>
      </c>
    </row>
    <row r="218" spans="1:10" x14ac:dyDescent="0.35">
      <c r="A218" s="5">
        <v>214</v>
      </c>
      <c r="B218" s="5">
        <v>9</v>
      </c>
      <c r="C218" s="5">
        <v>1</v>
      </c>
      <c r="D218" s="380">
        <v>21.318281159210219</v>
      </c>
      <c r="E218" s="25">
        <v>23.89</v>
      </c>
      <c r="F218" s="380">
        <v>3.5326433623337876</v>
      </c>
      <c r="G218" s="25">
        <v>30.35</v>
      </c>
      <c r="H218" s="380">
        <v>4.4271608026248943</v>
      </c>
      <c r="I218" s="25">
        <v>33.67</v>
      </c>
      <c r="J218" s="380">
        <v>3.5675896639599332</v>
      </c>
    </row>
    <row r="219" spans="1:10" x14ac:dyDescent="0.35">
      <c r="A219" s="5">
        <v>215</v>
      </c>
      <c r="B219" s="5">
        <v>9</v>
      </c>
      <c r="C219" s="5">
        <v>1</v>
      </c>
      <c r="D219" s="380">
        <v>19.425433456303292</v>
      </c>
      <c r="E219" s="25">
        <v>24.26</v>
      </c>
      <c r="F219" s="380">
        <v>2.8867756556253052</v>
      </c>
      <c r="G219" s="25">
        <v>30.35</v>
      </c>
      <c r="H219" s="380">
        <v>4.3207617681266841</v>
      </c>
      <c r="I219" s="25">
        <v>33.67</v>
      </c>
      <c r="J219" s="380">
        <v>9.6122350841560303E-2</v>
      </c>
    </row>
    <row r="220" spans="1:10" x14ac:dyDescent="0.35">
      <c r="A220" s="5">
        <v>216</v>
      </c>
      <c r="B220" s="5">
        <v>9</v>
      </c>
      <c r="C220" s="5">
        <v>1</v>
      </c>
      <c r="D220" s="380">
        <v>19.598986473175071</v>
      </c>
      <c r="E220" s="25">
        <v>24.26</v>
      </c>
      <c r="F220" s="380">
        <v>2.8869806355015792</v>
      </c>
      <c r="G220" s="25">
        <v>30.35</v>
      </c>
      <c r="H220" s="380">
        <v>4.2018730085902352</v>
      </c>
      <c r="I220" s="25">
        <v>33.67</v>
      </c>
      <c r="J220" s="380">
        <v>3.0258870327154432</v>
      </c>
    </row>
    <row r="221" spans="1:10" x14ac:dyDescent="0.35">
      <c r="A221" s="5">
        <v>217</v>
      </c>
      <c r="B221" s="5">
        <v>10</v>
      </c>
      <c r="C221" s="5">
        <v>1</v>
      </c>
      <c r="D221" s="380">
        <v>13.750170999030924</v>
      </c>
      <c r="E221" s="25">
        <v>17.05</v>
      </c>
      <c r="F221" s="380">
        <v>2.9024553238957198</v>
      </c>
      <c r="G221" s="25">
        <v>30.03</v>
      </c>
      <c r="H221" s="380">
        <v>4.000066990982341</v>
      </c>
      <c r="I221" s="25">
        <v>33.67</v>
      </c>
      <c r="J221" s="380">
        <v>2.8974642580642307</v>
      </c>
    </row>
    <row r="222" spans="1:10" x14ac:dyDescent="0.35">
      <c r="A222" s="5">
        <v>218</v>
      </c>
      <c r="B222" s="5">
        <v>10</v>
      </c>
      <c r="C222" s="5">
        <v>1</v>
      </c>
      <c r="D222" s="380">
        <v>20.115791832067135</v>
      </c>
      <c r="E222" s="25">
        <v>16.3</v>
      </c>
      <c r="F222" s="380">
        <v>2.2178935681524523</v>
      </c>
      <c r="G222" s="25">
        <v>30.03</v>
      </c>
      <c r="H222" s="380">
        <v>3.9789557896463905</v>
      </c>
      <c r="I222" s="25">
        <v>33.67</v>
      </c>
      <c r="J222" s="380">
        <v>2.8974642580642307</v>
      </c>
    </row>
    <row r="223" spans="1:10" x14ac:dyDescent="0.35">
      <c r="A223" s="5">
        <v>219</v>
      </c>
      <c r="B223" s="5">
        <v>10</v>
      </c>
      <c r="C223" s="5">
        <v>1</v>
      </c>
      <c r="D223" s="380">
        <v>21.11027229368603</v>
      </c>
      <c r="E223" s="25">
        <v>15.82</v>
      </c>
      <c r="F223" s="380">
        <v>2.7917535805052172</v>
      </c>
      <c r="G223" s="25">
        <v>30.03</v>
      </c>
      <c r="H223" s="380">
        <v>3.9789557896463905</v>
      </c>
      <c r="I223" s="25">
        <v>33.67</v>
      </c>
      <c r="J223" s="380">
        <v>2.9843854127513842</v>
      </c>
    </row>
    <row r="224" spans="1:10" x14ac:dyDescent="0.35">
      <c r="A224" s="5">
        <v>220</v>
      </c>
      <c r="B224" s="5">
        <v>10</v>
      </c>
      <c r="C224" s="5">
        <v>1</v>
      </c>
      <c r="D224" s="380">
        <v>19.211005475912994</v>
      </c>
      <c r="E224" s="25">
        <v>15.82</v>
      </c>
      <c r="F224" s="380">
        <v>0.29295318902802447</v>
      </c>
      <c r="G224" s="25">
        <v>30.03</v>
      </c>
      <c r="H224" s="380">
        <v>3.8476294652655052</v>
      </c>
      <c r="I224" s="25">
        <v>33.67</v>
      </c>
      <c r="J224" s="380">
        <v>2.5715422651107267</v>
      </c>
    </row>
    <row r="225" spans="1:10" x14ac:dyDescent="0.35">
      <c r="A225" s="5">
        <v>221</v>
      </c>
      <c r="B225" s="5">
        <v>10</v>
      </c>
      <c r="C225" s="5">
        <v>1</v>
      </c>
      <c r="D225" s="380">
        <v>26.074933819416795</v>
      </c>
      <c r="E225" s="25">
        <v>15.82</v>
      </c>
      <c r="F225" s="380">
        <v>1.5218680450782092</v>
      </c>
      <c r="G225" s="25">
        <v>30.03</v>
      </c>
      <c r="H225" s="380">
        <v>3.8476294652655052</v>
      </c>
      <c r="I225" s="25">
        <v>33.67</v>
      </c>
      <c r="J225" s="380">
        <v>2.6015735695836715</v>
      </c>
    </row>
    <row r="226" spans="1:10" x14ac:dyDescent="0.35">
      <c r="A226" s="5">
        <v>222</v>
      </c>
      <c r="B226" s="5">
        <v>10</v>
      </c>
      <c r="C226" s="5">
        <v>1</v>
      </c>
      <c r="D226" s="380">
        <v>29.105806937877134</v>
      </c>
      <c r="E226" s="25">
        <v>16.3</v>
      </c>
      <c r="F226" s="380">
        <v>1.1937076366877466</v>
      </c>
      <c r="G226" s="25">
        <v>30.03</v>
      </c>
      <c r="H226" s="380">
        <v>4.1982565888943748</v>
      </c>
      <c r="I226" s="25">
        <v>33.67</v>
      </c>
      <c r="J226" s="380">
        <v>3.1574194448153059</v>
      </c>
    </row>
    <row r="227" spans="1:10" x14ac:dyDescent="0.35">
      <c r="A227" s="5">
        <v>223</v>
      </c>
      <c r="B227" s="5">
        <v>10</v>
      </c>
      <c r="C227" s="5">
        <v>1</v>
      </c>
      <c r="D227" s="380">
        <v>48.47150446832422</v>
      </c>
      <c r="E227" s="25">
        <v>16.3</v>
      </c>
      <c r="F227" s="380">
        <v>5.2110189433060174</v>
      </c>
      <c r="G227" s="25">
        <v>30.03</v>
      </c>
      <c r="H227" s="380">
        <v>4.399810445048046</v>
      </c>
      <c r="I227" s="25">
        <v>33.67</v>
      </c>
      <c r="J227" s="380">
        <v>5.5370041259890306E-2</v>
      </c>
    </row>
    <row r="228" spans="1:10" x14ac:dyDescent="0.35">
      <c r="A228" s="5">
        <v>224</v>
      </c>
      <c r="B228" s="5">
        <v>10</v>
      </c>
      <c r="C228" s="5">
        <v>1</v>
      </c>
      <c r="D228" s="380">
        <v>46.680734609371079</v>
      </c>
      <c r="E228" s="25">
        <v>16.3</v>
      </c>
      <c r="F228" s="380">
        <v>0.39893127561504255</v>
      </c>
      <c r="G228" s="25">
        <v>30.03</v>
      </c>
      <c r="H228" s="380">
        <v>4.9361923438226665</v>
      </c>
      <c r="I228" s="25">
        <v>33.67</v>
      </c>
      <c r="J228" s="380">
        <v>9.498727546066088E-2</v>
      </c>
    </row>
    <row r="229" spans="1:10" x14ac:dyDescent="0.35">
      <c r="A229" s="5">
        <v>225</v>
      </c>
      <c r="B229" s="5">
        <v>10</v>
      </c>
      <c r="C229" s="5">
        <v>1</v>
      </c>
      <c r="D229" s="380">
        <v>60.578201667873721</v>
      </c>
      <c r="E229" s="25">
        <v>22.07</v>
      </c>
      <c r="F229" s="380">
        <v>2.3511188411878772</v>
      </c>
      <c r="G229" s="25">
        <v>30.03</v>
      </c>
      <c r="H229" s="380">
        <v>4.9124584059416794</v>
      </c>
      <c r="I229" s="25">
        <v>33.67</v>
      </c>
      <c r="J229" s="380">
        <v>4.0152686964900504</v>
      </c>
    </row>
    <row r="230" spans="1:10" x14ac:dyDescent="0.35">
      <c r="A230" s="5">
        <v>226</v>
      </c>
      <c r="B230" s="5">
        <v>10</v>
      </c>
      <c r="C230" s="5">
        <v>1</v>
      </c>
      <c r="D230" s="380">
        <v>66.016607385649948</v>
      </c>
      <c r="E230" s="25">
        <v>23.42</v>
      </c>
      <c r="F230" s="380">
        <v>1.8328523953443698</v>
      </c>
      <c r="G230" s="25">
        <v>30.03</v>
      </c>
      <c r="H230" s="380">
        <v>0.14480167642852412</v>
      </c>
      <c r="I230" s="25">
        <v>33.67</v>
      </c>
      <c r="J230" s="380">
        <v>7.7665520462762705E-2</v>
      </c>
    </row>
    <row r="231" spans="1:10" x14ac:dyDescent="0.35">
      <c r="A231" s="5">
        <v>227</v>
      </c>
      <c r="B231" s="5">
        <v>10</v>
      </c>
      <c r="C231" s="5">
        <v>1</v>
      </c>
      <c r="D231" s="380">
        <v>53.822726207219887</v>
      </c>
      <c r="E231" s="25">
        <v>23.59</v>
      </c>
      <c r="F231" s="380">
        <v>2.1788697493078537</v>
      </c>
      <c r="G231" s="25">
        <v>30.03</v>
      </c>
      <c r="H231" s="380">
        <v>4.9124584059416794</v>
      </c>
      <c r="I231" s="25">
        <v>33.67</v>
      </c>
      <c r="J231" s="380">
        <v>7.6652377833100263E-2</v>
      </c>
    </row>
    <row r="232" spans="1:10" x14ac:dyDescent="0.35">
      <c r="A232" s="5">
        <v>228</v>
      </c>
      <c r="B232" s="5">
        <v>10</v>
      </c>
      <c r="C232" s="5">
        <v>1</v>
      </c>
      <c r="D232" s="380">
        <v>47.955435546210119</v>
      </c>
      <c r="E232" s="25">
        <v>23.84</v>
      </c>
      <c r="F232" s="380">
        <v>5.2110189433060174</v>
      </c>
      <c r="G232" s="25">
        <v>30.03</v>
      </c>
      <c r="H232" s="380">
        <v>4.3769964020772658</v>
      </c>
      <c r="I232" s="25">
        <v>33.67</v>
      </c>
      <c r="J232" s="380">
        <v>3.7403444022761128</v>
      </c>
    </row>
    <row r="233" spans="1:10" x14ac:dyDescent="0.35">
      <c r="A233" s="5">
        <v>229</v>
      </c>
      <c r="B233" s="5">
        <v>10</v>
      </c>
      <c r="C233" s="5">
        <v>1</v>
      </c>
      <c r="D233" s="380">
        <v>53.606470440375674</v>
      </c>
      <c r="E233" s="25">
        <v>23.84</v>
      </c>
      <c r="F233" s="380">
        <v>3.8571572663313418</v>
      </c>
      <c r="G233" s="25">
        <v>30.03</v>
      </c>
      <c r="H233" s="380">
        <v>2.278658484144346</v>
      </c>
      <c r="I233" s="25">
        <v>33.67</v>
      </c>
      <c r="J233" s="380">
        <v>0.87337312163381342</v>
      </c>
    </row>
    <row r="234" spans="1:10" x14ac:dyDescent="0.35">
      <c r="A234" s="5">
        <v>230</v>
      </c>
      <c r="B234" s="5">
        <v>10</v>
      </c>
      <c r="C234" s="5">
        <v>1</v>
      </c>
      <c r="D234" s="380">
        <v>50.642413097787298</v>
      </c>
      <c r="E234" s="25">
        <v>23.84</v>
      </c>
      <c r="F234" s="380">
        <v>3.714477901822574</v>
      </c>
      <c r="G234" s="25">
        <v>30.03</v>
      </c>
      <c r="H234" s="380">
        <v>2.1179239275206396</v>
      </c>
      <c r="I234" s="25">
        <v>33.67</v>
      </c>
      <c r="J234" s="380">
        <v>0.87337312163381342</v>
      </c>
    </row>
    <row r="235" spans="1:10" x14ac:dyDescent="0.35">
      <c r="A235" s="5">
        <v>231</v>
      </c>
      <c r="B235" s="5">
        <v>10</v>
      </c>
      <c r="C235" s="5">
        <v>1</v>
      </c>
      <c r="D235" s="380">
        <v>48.371749084185488</v>
      </c>
      <c r="E235" s="25">
        <v>23.84</v>
      </c>
      <c r="F235" s="380">
        <v>1.1524521608304601</v>
      </c>
      <c r="G235" s="25">
        <v>30.03</v>
      </c>
      <c r="H235" s="380">
        <v>2.1179239275206396</v>
      </c>
      <c r="I235" s="25">
        <v>33.67</v>
      </c>
      <c r="J235" s="380">
        <v>0.87337312163381342</v>
      </c>
    </row>
    <row r="236" spans="1:10" x14ac:dyDescent="0.35">
      <c r="A236" s="5">
        <v>232</v>
      </c>
      <c r="B236" s="5">
        <v>10</v>
      </c>
      <c r="C236" s="5">
        <v>1</v>
      </c>
      <c r="D236" s="380">
        <v>48.528048744430563</v>
      </c>
      <c r="E236" s="25">
        <v>23.84</v>
      </c>
      <c r="F236" s="380">
        <v>1.1097938958300102</v>
      </c>
      <c r="G236" s="25">
        <v>30.03</v>
      </c>
      <c r="H236" s="380">
        <v>2.1179239275206396</v>
      </c>
      <c r="I236" s="25">
        <v>33.67</v>
      </c>
      <c r="J236" s="380">
        <v>0.87337312163381342</v>
      </c>
    </row>
    <row r="237" spans="1:10" x14ac:dyDescent="0.35">
      <c r="A237" s="5">
        <v>233</v>
      </c>
      <c r="B237" s="5">
        <v>10</v>
      </c>
      <c r="C237" s="5">
        <v>1</v>
      </c>
      <c r="D237" s="380">
        <v>49.524385159593308</v>
      </c>
      <c r="E237" s="25">
        <v>23.84</v>
      </c>
      <c r="F237" s="380">
        <v>1.2332642941861911</v>
      </c>
      <c r="G237" s="25">
        <v>31.42</v>
      </c>
      <c r="H237" s="380">
        <v>2.1179239275206396</v>
      </c>
      <c r="I237" s="25">
        <v>33.67</v>
      </c>
      <c r="J237" s="380">
        <v>0.88393026112842932</v>
      </c>
    </row>
    <row r="238" spans="1:10" x14ac:dyDescent="0.35">
      <c r="A238" s="5">
        <v>234</v>
      </c>
      <c r="B238" s="5">
        <v>10</v>
      </c>
      <c r="C238" s="5">
        <v>1</v>
      </c>
      <c r="D238" s="380">
        <v>49.356838303965645</v>
      </c>
      <c r="E238" s="25">
        <v>24.99</v>
      </c>
      <c r="F238" s="380">
        <v>1.3163054865364365</v>
      </c>
      <c r="G238" s="25">
        <v>43.39</v>
      </c>
      <c r="H238" s="380">
        <v>0.14480167642852412</v>
      </c>
      <c r="I238" s="25">
        <v>43.25</v>
      </c>
      <c r="J238" s="380">
        <v>7.9622299356524845E-2</v>
      </c>
    </row>
    <row r="239" spans="1:10" x14ac:dyDescent="0.35">
      <c r="A239" s="5">
        <v>235</v>
      </c>
      <c r="B239" s="5">
        <v>10</v>
      </c>
      <c r="C239" s="5">
        <v>1</v>
      </c>
      <c r="D239" s="380">
        <v>58.386246543448443</v>
      </c>
      <c r="E239" s="25">
        <v>24.99</v>
      </c>
      <c r="F239" s="380">
        <v>1.3814401134209</v>
      </c>
      <c r="G239" s="25">
        <v>43.84</v>
      </c>
      <c r="H239" s="380">
        <v>0.14480167642852412</v>
      </c>
      <c r="I239" s="25">
        <v>46.69</v>
      </c>
      <c r="J239" s="380">
        <v>1.2906509650451634</v>
      </c>
    </row>
    <row r="240" spans="1:10" x14ac:dyDescent="0.35">
      <c r="A240" s="5">
        <v>236</v>
      </c>
      <c r="B240" s="5">
        <v>10</v>
      </c>
      <c r="C240" s="5">
        <v>1</v>
      </c>
      <c r="D240" s="380">
        <v>45.172687174025604</v>
      </c>
      <c r="E240" s="25">
        <v>24.99</v>
      </c>
      <c r="F240" s="380">
        <v>0.88285332055283861</v>
      </c>
      <c r="G240" s="25">
        <v>43.44</v>
      </c>
      <c r="H240" s="380">
        <v>2.777777777777778E-2</v>
      </c>
      <c r="I240" s="25">
        <v>40.799999999999997</v>
      </c>
      <c r="J240" s="380">
        <v>1.2906509650451634</v>
      </c>
    </row>
    <row r="241" spans="1:10" x14ac:dyDescent="0.35">
      <c r="A241" s="5">
        <v>237</v>
      </c>
      <c r="B241" s="5">
        <v>10</v>
      </c>
      <c r="C241" s="5">
        <v>1</v>
      </c>
      <c r="D241" s="380">
        <v>39.252495765053915</v>
      </c>
      <c r="E241" s="25">
        <v>24.99</v>
      </c>
      <c r="F241" s="380">
        <v>5.7577711982579348E-2</v>
      </c>
      <c r="G241" s="25">
        <v>42.17</v>
      </c>
      <c r="H241" s="380">
        <v>1.875552840195911</v>
      </c>
      <c r="I241" s="25">
        <v>39.42</v>
      </c>
      <c r="J241" s="380">
        <v>1.2800938255505474</v>
      </c>
    </row>
    <row r="242" spans="1:10" x14ac:dyDescent="0.35">
      <c r="A242" s="5">
        <v>238</v>
      </c>
      <c r="B242" s="5">
        <v>10</v>
      </c>
      <c r="C242" s="5">
        <v>1</v>
      </c>
      <c r="D242" s="380">
        <v>49.510696308156277</v>
      </c>
      <c r="E242" s="25">
        <v>24.84</v>
      </c>
      <c r="F242" s="380">
        <v>2.523219231113385</v>
      </c>
      <c r="G242" s="25">
        <v>42.17</v>
      </c>
      <c r="H242" s="380">
        <v>1.875552840195911</v>
      </c>
      <c r="I242" s="25">
        <v>36.869999999999997</v>
      </c>
      <c r="J242" s="380">
        <v>1.2800938255505472</v>
      </c>
    </row>
    <row r="243" spans="1:10" x14ac:dyDescent="0.35">
      <c r="A243" s="5">
        <v>239</v>
      </c>
      <c r="B243" s="5">
        <v>10</v>
      </c>
      <c r="C243" s="5">
        <v>1</v>
      </c>
      <c r="D243" s="380">
        <v>37.359316001991857</v>
      </c>
      <c r="E243" s="25">
        <v>24.99</v>
      </c>
      <c r="F243" s="380">
        <v>2.483607470374229</v>
      </c>
      <c r="G243" s="25">
        <v>42.17</v>
      </c>
      <c r="H243" s="380">
        <v>1.875552840195911</v>
      </c>
      <c r="I243" s="25">
        <v>34.5</v>
      </c>
      <c r="J243" s="380">
        <v>1.2800938255505474</v>
      </c>
    </row>
    <row r="244" spans="1:10" x14ac:dyDescent="0.35">
      <c r="A244" s="5">
        <v>240</v>
      </c>
      <c r="B244" s="5">
        <v>10</v>
      </c>
      <c r="C244" s="5">
        <v>1</v>
      </c>
      <c r="D244" s="380">
        <v>33.576781384784219</v>
      </c>
      <c r="E244" s="25">
        <v>24.99</v>
      </c>
      <c r="F244" s="380">
        <v>2.483607470374229</v>
      </c>
      <c r="G244" s="25">
        <v>42.17</v>
      </c>
      <c r="H244" s="380">
        <v>1.875552840195911</v>
      </c>
      <c r="I244" s="25">
        <v>34.01</v>
      </c>
      <c r="J244" s="380">
        <v>1.2800938255505474</v>
      </c>
    </row>
    <row r="245" spans="1:10" x14ac:dyDescent="0.35">
      <c r="A245" s="5">
        <v>241</v>
      </c>
      <c r="B245" s="5">
        <v>11</v>
      </c>
      <c r="C245" s="5">
        <v>1</v>
      </c>
      <c r="D245" s="380">
        <v>31.549673358360131</v>
      </c>
      <c r="E245" s="25">
        <v>24.44</v>
      </c>
      <c r="F245" s="380">
        <v>2.0675984502711096</v>
      </c>
      <c r="G245" s="25">
        <v>35.85</v>
      </c>
      <c r="H245" s="380">
        <v>1.875552840195911</v>
      </c>
      <c r="I245" s="25">
        <v>33.67</v>
      </c>
      <c r="J245" s="380">
        <v>1.2800938255505474</v>
      </c>
    </row>
    <row r="246" spans="1:10" x14ac:dyDescent="0.35">
      <c r="A246" s="5">
        <v>242</v>
      </c>
      <c r="B246" s="5">
        <v>11</v>
      </c>
      <c r="C246" s="5">
        <v>1</v>
      </c>
      <c r="D246" s="380">
        <v>27.94518734516928</v>
      </c>
      <c r="E246" s="25">
        <v>24.44</v>
      </c>
      <c r="F246" s="380">
        <v>2.0419029641604127</v>
      </c>
      <c r="G246" s="25">
        <v>34.76</v>
      </c>
      <c r="H246" s="380">
        <v>1.875552840195911</v>
      </c>
      <c r="I246" s="25">
        <v>33.67</v>
      </c>
      <c r="J246" s="380">
        <v>1.2800938255505474</v>
      </c>
    </row>
    <row r="247" spans="1:10" x14ac:dyDescent="0.35">
      <c r="A247" s="5">
        <v>243</v>
      </c>
      <c r="B247" s="5">
        <v>11</v>
      </c>
      <c r="C247" s="5">
        <v>1</v>
      </c>
      <c r="D247" s="380">
        <v>43.966605598361703</v>
      </c>
      <c r="E247" s="25">
        <v>24.44</v>
      </c>
      <c r="F247" s="380">
        <v>2.0419029641604127</v>
      </c>
      <c r="G247" s="25">
        <v>30.91</v>
      </c>
      <c r="H247" s="380">
        <v>1.875552840195911</v>
      </c>
      <c r="I247" s="25">
        <v>33.67</v>
      </c>
      <c r="J247" s="380">
        <v>2.777777777777778E-2</v>
      </c>
    </row>
    <row r="248" spans="1:10" x14ac:dyDescent="0.35">
      <c r="A248" s="5">
        <v>244</v>
      </c>
      <c r="B248" s="5">
        <v>11</v>
      </c>
      <c r="C248" s="5">
        <v>1</v>
      </c>
      <c r="D248" s="380">
        <v>33.054374935528251</v>
      </c>
      <c r="E248" s="25">
        <v>22.9</v>
      </c>
      <c r="F248" s="380">
        <v>2.0419029641604127</v>
      </c>
      <c r="G248" s="25">
        <v>30.03</v>
      </c>
      <c r="H248" s="380">
        <v>1.875552840195911</v>
      </c>
      <c r="I248" s="25">
        <v>33.67</v>
      </c>
      <c r="J248" s="380">
        <v>2.777777777777778E-2</v>
      </c>
    </row>
    <row r="249" spans="1:10" x14ac:dyDescent="0.35">
      <c r="A249" s="5">
        <v>245</v>
      </c>
      <c r="B249" s="5">
        <v>11</v>
      </c>
      <c r="C249" s="5">
        <v>1</v>
      </c>
      <c r="D249" s="380">
        <v>33.664517855333315</v>
      </c>
      <c r="E249" s="25">
        <v>23.59</v>
      </c>
      <c r="F249" s="380">
        <v>2.0419029641604127</v>
      </c>
      <c r="G249" s="25">
        <v>30.57</v>
      </c>
      <c r="H249" s="380">
        <v>1.875552840195911</v>
      </c>
      <c r="I249" s="25">
        <v>33.67</v>
      </c>
      <c r="J249" s="380">
        <v>2.777777777777778E-2</v>
      </c>
    </row>
    <row r="250" spans="1:10" x14ac:dyDescent="0.35">
      <c r="A250" s="5">
        <v>246</v>
      </c>
      <c r="B250" s="5">
        <v>11</v>
      </c>
      <c r="C250" s="5">
        <v>1</v>
      </c>
      <c r="D250" s="380">
        <v>36.260052338423129</v>
      </c>
      <c r="E250" s="25">
        <v>24.73</v>
      </c>
      <c r="F250" s="380">
        <v>2.8752154517683559</v>
      </c>
      <c r="G250" s="25">
        <v>31.58</v>
      </c>
      <c r="H250" s="380">
        <v>1.875552840195911</v>
      </c>
      <c r="I250" s="25">
        <v>33.67</v>
      </c>
      <c r="J250" s="380">
        <v>2.777777777777778E-2</v>
      </c>
    </row>
    <row r="251" spans="1:10" x14ac:dyDescent="0.35">
      <c r="A251" s="5">
        <v>247</v>
      </c>
      <c r="B251" s="5">
        <v>11</v>
      </c>
      <c r="C251" s="5">
        <v>1</v>
      </c>
      <c r="D251" s="380">
        <v>28.983820009619709</v>
      </c>
      <c r="E251" s="25">
        <v>24.84</v>
      </c>
      <c r="F251" s="380">
        <v>3.2727733956087586</v>
      </c>
      <c r="G251" s="25">
        <v>42.17</v>
      </c>
      <c r="H251" s="380">
        <v>2.1179239275206396</v>
      </c>
      <c r="I251" s="25">
        <v>35.450000000000003</v>
      </c>
      <c r="J251" s="380">
        <v>2.777777777777778E-2</v>
      </c>
    </row>
    <row r="252" spans="1:10" x14ac:dyDescent="0.35">
      <c r="A252" s="5">
        <v>248</v>
      </c>
      <c r="B252" s="5">
        <v>11</v>
      </c>
      <c r="C252" s="5">
        <v>1</v>
      </c>
      <c r="D252" s="380">
        <v>58.857406814145378</v>
      </c>
      <c r="E252" s="25">
        <v>25.29</v>
      </c>
      <c r="F252" s="380">
        <v>3.2806526297709397</v>
      </c>
      <c r="G252" s="25">
        <v>44.94</v>
      </c>
      <c r="H252" s="380">
        <v>2.1179239275206396</v>
      </c>
      <c r="I252" s="25">
        <v>48.1</v>
      </c>
      <c r="J252" s="380">
        <v>2.777777777777778E-2</v>
      </c>
    </row>
    <row r="253" spans="1:10" x14ac:dyDescent="0.35">
      <c r="A253" s="5">
        <v>249</v>
      </c>
      <c r="B253" s="5">
        <v>11</v>
      </c>
      <c r="C253" s="5">
        <v>1</v>
      </c>
      <c r="D253" s="380">
        <v>43.379419183432653</v>
      </c>
      <c r="E253" s="25">
        <v>25.74</v>
      </c>
      <c r="F253" s="380">
        <v>3.2806526297709397</v>
      </c>
      <c r="G253" s="25">
        <v>46.11</v>
      </c>
      <c r="H253" s="380">
        <v>2.1179239275206396</v>
      </c>
      <c r="I253" s="25">
        <v>48.1</v>
      </c>
      <c r="J253" s="380">
        <v>2.777777777777778E-2</v>
      </c>
    </row>
    <row r="254" spans="1:10" x14ac:dyDescent="0.35">
      <c r="A254" s="5">
        <v>250</v>
      </c>
      <c r="B254" s="5">
        <v>11</v>
      </c>
      <c r="C254" s="5">
        <v>1</v>
      </c>
      <c r="D254" s="380">
        <v>46.68718056533119</v>
      </c>
      <c r="E254" s="25">
        <v>25.74</v>
      </c>
      <c r="F254" s="380">
        <v>5.6551191652182038E-2</v>
      </c>
      <c r="G254" s="25">
        <v>46.11</v>
      </c>
      <c r="H254" s="380">
        <v>2.1179239275206396</v>
      </c>
      <c r="I254" s="25">
        <v>48.1</v>
      </c>
      <c r="J254" s="380">
        <v>2.777777777777778E-2</v>
      </c>
    </row>
    <row r="255" spans="1:10" x14ac:dyDescent="0.35">
      <c r="A255" s="5">
        <v>251</v>
      </c>
      <c r="B255" s="5">
        <v>11</v>
      </c>
      <c r="C255" s="5">
        <v>1</v>
      </c>
      <c r="D255" s="380">
        <v>37.224463573189063</v>
      </c>
      <c r="E255" s="25">
        <v>25.74</v>
      </c>
      <c r="F255" s="380">
        <v>3.2727733956087586</v>
      </c>
      <c r="G255" s="25">
        <v>46.11</v>
      </c>
      <c r="H255" s="380">
        <v>2.1179239275206396</v>
      </c>
      <c r="I255" s="25">
        <v>48.1</v>
      </c>
      <c r="J255" s="380">
        <v>2.777777777777778E-2</v>
      </c>
    </row>
    <row r="256" spans="1:10" x14ac:dyDescent="0.35">
      <c r="A256" s="5">
        <v>252</v>
      </c>
      <c r="B256" s="5">
        <v>11</v>
      </c>
      <c r="C256" s="5">
        <v>1</v>
      </c>
      <c r="D256" s="380">
        <v>62.544089786625193</v>
      </c>
      <c r="E256" s="25">
        <v>25.74</v>
      </c>
      <c r="F256" s="380">
        <v>3.2727733956087586</v>
      </c>
      <c r="G256" s="25">
        <v>46.11</v>
      </c>
      <c r="H256" s="380">
        <v>2.1179239275206396</v>
      </c>
      <c r="I256" s="25">
        <v>46.77</v>
      </c>
      <c r="J256" s="380">
        <v>2.777777777777778E-2</v>
      </c>
    </row>
    <row r="257" spans="1:10" x14ac:dyDescent="0.35">
      <c r="A257" s="5">
        <v>253</v>
      </c>
      <c r="B257" s="5">
        <v>11</v>
      </c>
      <c r="C257" s="5">
        <v>1</v>
      </c>
      <c r="D257" s="380">
        <v>39.323411426788049</v>
      </c>
      <c r="E257" s="25">
        <v>25.07</v>
      </c>
      <c r="F257" s="380">
        <v>3.2727733956087586</v>
      </c>
      <c r="G257" s="25">
        <v>44.69</v>
      </c>
      <c r="H257" s="380">
        <v>2.1179239275206396</v>
      </c>
      <c r="I257" s="25">
        <v>48.1</v>
      </c>
      <c r="J257" s="380">
        <v>2.777777777777778E-2</v>
      </c>
    </row>
    <row r="258" spans="1:10" x14ac:dyDescent="0.35">
      <c r="A258" s="5">
        <v>254</v>
      </c>
      <c r="B258" s="5">
        <v>11</v>
      </c>
      <c r="C258" s="5">
        <v>1</v>
      </c>
      <c r="D258" s="380">
        <v>27.236111111111111</v>
      </c>
      <c r="E258" s="25">
        <v>25.74</v>
      </c>
      <c r="F258" s="380">
        <v>3.2727733956087586</v>
      </c>
      <c r="G258" s="25">
        <v>44.69</v>
      </c>
      <c r="H258" s="380">
        <v>2.1489510259609013</v>
      </c>
      <c r="I258" s="25">
        <v>48.1</v>
      </c>
      <c r="J258" s="380">
        <v>2.777777777777778E-2</v>
      </c>
    </row>
    <row r="259" spans="1:10" x14ac:dyDescent="0.35">
      <c r="A259" s="5">
        <v>255</v>
      </c>
      <c r="B259" s="5">
        <v>11</v>
      </c>
      <c r="C259" s="5">
        <v>1</v>
      </c>
      <c r="D259" s="380">
        <v>53.78972014082693</v>
      </c>
      <c r="E259" s="25">
        <v>25.74</v>
      </c>
      <c r="F259" s="380">
        <v>3.2727733956087586</v>
      </c>
      <c r="G259" s="25">
        <v>46.03</v>
      </c>
      <c r="H259" s="380">
        <v>2.1489510259609013</v>
      </c>
      <c r="I259" s="25">
        <v>48.1</v>
      </c>
      <c r="J259" s="380">
        <v>2.777777777777778E-2</v>
      </c>
    </row>
    <row r="260" spans="1:10" x14ac:dyDescent="0.35">
      <c r="A260" s="5">
        <v>256</v>
      </c>
      <c r="B260" s="5">
        <v>11</v>
      </c>
      <c r="C260" s="5">
        <v>1</v>
      </c>
      <c r="D260" s="380">
        <v>48.10311944711566</v>
      </c>
      <c r="E260" s="25">
        <v>25.74</v>
      </c>
      <c r="F260" s="380">
        <v>2.777777777777778E-2</v>
      </c>
      <c r="G260" s="25">
        <v>46.03</v>
      </c>
      <c r="H260" s="380">
        <v>2.1489510259609013</v>
      </c>
      <c r="I260" s="25">
        <v>48.1</v>
      </c>
      <c r="J260" s="380">
        <v>2.777777777777778E-2</v>
      </c>
    </row>
    <row r="261" spans="1:10" x14ac:dyDescent="0.35">
      <c r="A261" s="5">
        <v>257</v>
      </c>
      <c r="B261" s="5">
        <v>11</v>
      </c>
      <c r="C261" s="5">
        <v>1</v>
      </c>
      <c r="D261" s="380">
        <v>80.538888888888891</v>
      </c>
      <c r="E261" s="25">
        <v>25.74</v>
      </c>
      <c r="F261" s="380">
        <v>6.2429061149561794E-2</v>
      </c>
      <c r="G261" s="25">
        <v>46.11</v>
      </c>
      <c r="H261" s="380">
        <v>2.1489510259609013</v>
      </c>
      <c r="I261" s="25">
        <v>48.1</v>
      </c>
      <c r="J261" s="380">
        <v>2.777777777777778E-2</v>
      </c>
    </row>
    <row r="262" spans="1:10" x14ac:dyDescent="0.35">
      <c r="A262" s="5">
        <v>258</v>
      </c>
      <c r="B262" s="5">
        <v>11</v>
      </c>
      <c r="C262" s="5">
        <v>1</v>
      </c>
      <c r="D262" s="380">
        <v>72.754883274173281</v>
      </c>
      <c r="E262" s="25">
        <v>25.74</v>
      </c>
      <c r="F262" s="380">
        <v>0.14480167642852412</v>
      </c>
      <c r="G262" s="25">
        <v>46.11</v>
      </c>
      <c r="H262" s="380">
        <v>2.1489510259609013</v>
      </c>
      <c r="I262" s="25">
        <v>48.86</v>
      </c>
      <c r="J262" s="380">
        <v>9.2217494332741706E-2</v>
      </c>
    </row>
    <row r="263" spans="1:10" x14ac:dyDescent="0.35">
      <c r="A263" s="5">
        <v>259</v>
      </c>
      <c r="B263" s="5">
        <v>11</v>
      </c>
      <c r="C263" s="5">
        <v>1</v>
      </c>
      <c r="D263" s="380">
        <v>34.308333333333337</v>
      </c>
      <c r="E263" s="25">
        <v>25.74</v>
      </c>
      <c r="F263" s="380">
        <v>0.14480167642852412</v>
      </c>
      <c r="G263" s="25">
        <v>46.21</v>
      </c>
      <c r="H263" s="380">
        <v>2.1489510259609013</v>
      </c>
      <c r="I263" s="25">
        <v>48.67</v>
      </c>
      <c r="J263" s="380">
        <v>0.11121958545029406</v>
      </c>
    </row>
    <row r="264" spans="1:10" x14ac:dyDescent="0.35">
      <c r="A264" s="5">
        <v>260</v>
      </c>
      <c r="B264" s="5">
        <v>11</v>
      </c>
      <c r="C264" s="5">
        <v>1</v>
      </c>
      <c r="D264" s="380">
        <v>36.934344684989121</v>
      </c>
      <c r="E264" s="25">
        <v>25.74</v>
      </c>
      <c r="F264" s="380">
        <v>4.8726621685831563E-2</v>
      </c>
      <c r="G264" s="25">
        <v>46.11</v>
      </c>
      <c r="H264" s="380">
        <v>2.1489510259609013</v>
      </c>
      <c r="I264" s="25">
        <v>48.1</v>
      </c>
      <c r="J264" s="380">
        <v>9.2217494332741706E-2</v>
      </c>
    </row>
    <row r="265" spans="1:10" x14ac:dyDescent="0.35">
      <c r="A265" s="5">
        <v>261</v>
      </c>
      <c r="B265" s="5">
        <v>11</v>
      </c>
      <c r="C265" s="5">
        <v>1</v>
      </c>
      <c r="D265" s="380">
        <v>42.536111111111111</v>
      </c>
      <c r="E265" s="25">
        <v>25.29</v>
      </c>
      <c r="F265" s="380">
        <v>4.5650413789095998E-2</v>
      </c>
      <c r="G265" s="25">
        <v>46.03</v>
      </c>
      <c r="H265" s="380">
        <v>2.1489510259609013</v>
      </c>
      <c r="I265" s="25">
        <v>39</v>
      </c>
      <c r="J265" s="380">
        <v>9.2217494332741706E-2</v>
      </c>
    </row>
    <row r="266" spans="1:10" x14ac:dyDescent="0.35">
      <c r="A266" s="5">
        <v>262</v>
      </c>
      <c r="B266" s="5">
        <v>11</v>
      </c>
      <c r="C266" s="5">
        <v>1</v>
      </c>
      <c r="D266" s="380">
        <v>42.674999999999997</v>
      </c>
      <c r="E266" s="25">
        <v>24.84</v>
      </c>
      <c r="F266" s="380">
        <v>3.2727733956087586</v>
      </c>
      <c r="G266" s="25">
        <v>42.17</v>
      </c>
      <c r="H266" s="380">
        <v>2.1489510259609013</v>
      </c>
      <c r="I266" s="25">
        <v>34.42</v>
      </c>
      <c r="J266" s="380">
        <v>9.2217494332741706E-2</v>
      </c>
    </row>
    <row r="267" spans="1:10" x14ac:dyDescent="0.35">
      <c r="A267" s="5">
        <v>263</v>
      </c>
      <c r="B267" s="5">
        <v>11</v>
      </c>
      <c r="C267" s="5">
        <v>1</v>
      </c>
      <c r="D267" s="380">
        <v>60.68463467021413</v>
      </c>
      <c r="E267" s="25">
        <v>24.84</v>
      </c>
      <c r="F267" s="380">
        <v>3.2727733956087586</v>
      </c>
      <c r="G267" s="25">
        <v>42.17</v>
      </c>
      <c r="H267" s="380">
        <v>2.1489510259609013</v>
      </c>
      <c r="I267" s="25">
        <v>34.07</v>
      </c>
      <c r="J267" s="380">
        <v>9.2217494332741706E-2</v>
      </c>
    </row>
    <row r="268" spans="1:10" x14ac:dyDescent="0.35">
      <c r="A268" s="5">
        <v>264</v>
      </c>
      <c r="B268" s="5">
        <v>11</v>
      </c>
      <c r="C268" s="5">
        <v>1</v>
      </c>
      <c r="D268" s="380">
        <v>47.080555555555556</v>
      </c>
      <c r="E268" s="25">
        <v>24.84</v>
      </c>
      <c r="F268" s="380">
        <v>3.058748439132545</v>
      </c>
      <c r="G268" s="25">
        <v>41.75</v>
      </c>
      <c r="H268" s="380">
        <v>2.1489510259609013</v>
      </c>
      <c r="I268" s="25">
        <v>34.07</v>
      </c>
      <c r="J268" s="380">
        <v>0.11343688869486343</v>
      </c>
    </row>
    <row r="269" spans="1:10" x14ac:dyDescent="0.35">
      <c r="A269" s="5">
        <v>265</v>
      </c>
      <c r="B269" s="5">
        <v>12</v>
      </c>
      <c r="C269" s="5">
        <v>1</v>
      </c>
      <c r="D269" s="380">
        <v>51.367061515280092</v>
      </c>
      <c r="E269" s="25">
        <v>24.73</v>
      </c>
      <c r="F269" s="380">
        <v>2.5918486159734222</v>
      </c>
      <c r="G269" s="25">
        <v>39.75</v>
      </c>
      <c r="H269" s="380">
        <v>2.1489510259609013</v>
      </c>
      <c r="I269" s="25">
        <v>34.07</v>
      </c>
      <c r="J269" s="380">
        <v>0.11343688869486343</v>
      </c>
    </row>
    <row r="270" spans="1:10" x14ac:dyDescent="0.35">
      <c r="A270" s="5">
        <v>266</v>
      </c>
      <c r="B270" s="5">
        <v>12</v>
      </c>
      <c r="C270" s="5">
        <v>1</v>
      </c>
      <c r="D270" s="380">
        <v>39.133333333333333</v>
      </c>
      <c r="E270" s="25">
        <v>24.73</v>
      </c>
      <c r="F270" s="380">
        <v>2.5918486159734222</v>
      </c>
      <c r="G270" s="25">
        <v>36.950000000000003</v>
      </c>
      <c r="H270" s="380">
        <v>2.1489510259609013</v>
      </c>
      <c r="I270" s="25">
        <v>33.67</v>
      </c>
      <c r="J270" s="380">
        <v>8.004422054107499E-2</v>
      </c>
    </row>
    <row r="271" spans="1:10" x14ac:dyDescent="0.35">
      <c r="A271" s="5">
        <v>267</v>
      </c>
      <c r="B271" s="5">
        <v>12</v>
      </c>
      <c r="C271" s="5">
        <v>1</v>
      </c>
      <c r="D271" s="380">
        <v>46.165056653065136</v>
      </c>
      <c r="E271" s="25">
        <v>24.44</v>
      </c>
      <c r="F271" s="380">
        <v>2.5918486159734222</v>
      </c>
      <c r="G271" s="25">
        <v>30.91</v>
      </c>
      <c r="H271" s="380">
        <v>2.1489510259609013</v>
      </c>
      <c r="I271" s="25">
        <v>33.67</v>
      </c>
      <c r="J271" s="380">
        <v>8.004422054107499E-2</v>
      </c>
    </row>
    <row r="272" spans="1:10" x14ac:dyDescent="0.35">
      <c r="A272" s="5">
        <v>268</v>
      </c>
      <c r="B272" s="5">
        <v>12</v>
      </c>
      <c r="C272" s="5">
        <v>1</v>
      </c>
      <c r="D272" s="380">
        <v>47.765023814044746</v>
      </c>
      <c r="E272" s="25">
        <v>23.73</v>
      </c>
      <c r="F272" s="380">
        <v>2.5918486159734222</v>
      </c>
      <c r="G272" s="25">
        <v>30.91</v>
      </c>
      <c r="H272" s="380">
        <v>2.1489510259609013</v>
      </c>
      <c r="I272" s="25">
        <v>33.67</v>
      </c>
      <c r="J272" s="380">
        <v>8.004422054107499E-2</v>
      </c>
    </row>
    <row r="273" spans="1:10" x14ac:dyDescent="0.35">
      <c r="A273" s="5">
        <v>269</v>
      </c>
      <c r="B273" s="5">
        <v>12</v>
      </c>
      <c r="C273" s="5">
        <v>1</v>
      </c>
      <c r="D273" s="380">
        <v>37.594791413066645</v>
      </c>
      <c r="E273" s="25">
        <v>23.73</v>
      </c>
      <c r="F273" s="380">
        <v>2.5918486159734222</v>
      </c>
      <c r="G273" s="25">
        <v>30.91</v>
      </c>
      <c r="H273" s="380">
        <v>2.1489510259609013</v>
      </c>
      <c r="I273" s="25">
        <v>33.67</v>
      </c>
      <c r="J273" s="380">
        <v>8.004422054107499E-2</v>
      </c>
    </row>
    <row r="274" spans="1:10" x14ac:dyDescent="0.35">
      <c r="A274" s="5">
        <v>270</v>
      </c>
      <c r="B274" s="5">
        <v>12</v>
      </c>
      <c r="C274" s="5">
        <v>1</v>
      </c>
      <c r="D274" s="380">
        <v>46.985113578815444</v>
      </c>
      <c r="E274" s="25">
        <v>24.73</v>
      </c>
      <c r="F274" s="380">
        <v>3.2727733956087586</v>
      </c>
      <c r="G274" s="25">
        <v>36.950000000000003</v>
      </c>
      <c r="H274" s="380">
        <v>2.1489510259609013</v>
      </c>
      <c r="I274" s="25">
        <v>33.67</v>
      </c>
      <c r="J274" s="380">
        <v>0.25286946329864851</v>
      </c>
    </row>
    <row r="275" spans="1:10" x14ac:dyDescent="0.35">
      <c r="A275" s="5">
        <v>271</v>
      </c>
      <c r="B275" s="5">
        <v>12</v>
      </c>
      <c r="C275" s="5">
        <v>1</v>
      </c>
      <c r="D275" s="380">
        <v>32.677777777777777</v>
      </c>
      <c r="E275" s="25">
        <v>24.84</v>
      </c>
      <c r="F275" s="380">
        <v>5.2110189433060174</v>
      </c>
      <c r="G275" s="25">
        <v>42.17</v>
      </c>
      <c r="H275" s="380">
        <v>2.187596823451492</v>
      </c>
      <c r="I275" s="25">
        <v>36.42</v>
      </c>
      <c r="J275" s="380">
        <v>0.28415537493259246</v>
      </c>
    </row>
    <row r="276" spans="1:10" x14ac:dyDescent="0.35">
      <c r="A276" s="5">
        <v>272</v>
      </c>
      <c r="B276" s="5">
        <v>12</v>
      </c>
      <c r="C276" s="5">
        <v>1</v>
      </c>
      <c r="D276" s="380">
        <v>36.287523425306183</v>
      </c>
      <c r="E276" s="25">
        <v>25.29</v>
      </c>
      <c r="F276" s="380">
        <v>0.6281264206571151</v>
      </c>
      <c r="G276" s="25">
        <v>44.77</v>
      </c>
      <c r="H276" s="380">
        <v>2.4755183751233307</v>
      </c>
      <c r="I276" s="25">
        <v>40.89</v>
      </c>
      <c r="J276" s="380">
        <v>2.1901201777430801</v>
      </c>
    </row>
    <row r="277" spans="1:10" x14ac:dyDescent="0.35">
      <c r="A277" s="5">
        <v>273</v>
      </c>
      <c r="B277" s="5">
        <v>12</v>
      </c>
      <c r="C277" s="5">
        <v>1</v>
      </c>
      <c r="D277" s="380">
        <v>32.697222222222216</v>
      </c>
      <c r="E277" s="25">
        <v>25.74</v>
      </c>
      <c r="F277" s="380">
        <v>1.8089898549403021</v>
      </c>
      <c r="G277" s="25">
        <v>46.11</v>
      </c>
      <c r="H277" s="380">
        <v>2.777777777777778E-2</v>
      </c>
      <c r="I277" s="25">
        <v>47.44</v>
      </c>
      <c r="J277" s="380">
        <v>0.10861781333256593</v>
      </c>
    </row>
    <row r="278" spans="1:10" x14ac:dyDescent="0.35">
      <c r="A278" s="5">
        <v>274</v>
      </c>
      <c r="B278" s="5">
        <v>12</v>
      </c>
      <c r="C278" s="5">
        <v>1</v>
      </c>
      <c r="D278" s="380">
        <v>39.042400132714</v>
      </c>
      <c r="E278" s="25">
        <v>25.74</v>
      </c>
      <c r="F278" s="380">
        <v>1.442431869210054</v>
      </c>
      <c r="G278" s="25">
        <v>46.11</v>
      </c>
      <c r="H278" s="380">
        <v>2.5077965306414733</v>
      </c>
      <c r="I278" s="25">
        <v>45.88</v>
      </c>
      <c r="J278" s="380">
        <v>0.11066869060569368</v>
      </c>
    </row>
    <row r="279" spans="1:10" x14ac:dyDescent="0.35">
      <c r="A279" s="5">
        <v>275</v>
      </c>
      <c r="B279" s="5">
        <v>12</v>
      </c>
      <c r="C279" s="5">
        <v>1</v>
      </c>
      <c r="D279" s="380">
        <v>35.000977564730306</v>
      </c>
      <c r="E279" s="25">
        <v>25.74</v>
      </c>
      <c r="F279" s="380">
        <v>5.2110189433060174</v>
      </c>
      <c r="G279" s="25">
        <v>46.11</v>
      </c>
      <c r="H279" s="380">
        <v>2.5077965306414733</v>
      </c>
      <c r="I279" s="25">
        <v>45.88</v>
      </c>
      <c r="J279" s="380">
        <v>4.5304590318499129E-2</v>
      </c>
    </row>
    <row r="280" spans="1:10" x14ac:dyDescent="0.35">
      <c r="A280" s="5">
        <v>276</v>
      </c>
      <c r="B280" s="5">
        <v>12</v>
      </c>
      <c r="C280" s="5">
        <v>1</v>
      </c>
      <c r="D280" s="380">
        <v>32.697222222222223</v>
      </c>
      <c r="E280" s="25">
        <v>25.74</v>
      </c>
      <c r="F280" s="380">
        <v>1.4484542032643992</v>
      </c>
      <c r="G280" s="25">
        <v>46.03</v>
      </c>
      <c r="H280" s="380">
        <v>2.5077965306414733</v>
      </c>
      <c r="I280" s="25">
        <v>42.11</v>
      </c>
      <c r="J280" s="380">
        <v>2.777777777777778E-2</v>
      </c>
    </row>
    <row r="281" spans="1:10" x14ac:dyDescent="0.35">
      <c r="A281" s="5">
        <v>277</v>
      </c>
      <c r="B281" s="5">
        <v>12</v>
      </c>
      <c r="C281" s="5">
        <v>1</v>
      </c>
      <c r="D281" s="380">
        <v>61.151891227269878</v>
      </c>
      <c r="E281" s="25">
        <v>25.74</v>
      </c>
      <c r="F281" s="380">
        <v>1.9918617369288549</v>
      </c>
      <c r="G281" s="25">
        <v>46.03</v>
      </c>
      <c r="H281" s="380">
        <v>2.4011044524564795</v>
      </c>
      <c r="I281" s="25">
        <v>42.11</v>
      </c>
      <c r="J281" s="380">
        <v>2.777777777777778E-2</v>
      </c>
    </row>
    <row r="282" spans="1:10" x14ac:dyDescent="0.35">
      <c r="A282" s="5">
        <v>278</v>
      </c>
      <c r="B282" s="5">
        <v>12</v>
      </c>
      <c r="C282" s="5">
        <v>1</v>
      </c>
      <c r="D282" s="380">
        <v>38.62222222222222</v>
      </c>
      <c r="E282" s="25">
        <v>25.29</v>
      </c>
      <c r="F282" s="380">
        <v>2.0323557059790596</v>
      </c>
      <c r="G282" s="25">
        <v>45.19</v>
      </c>
      <c r="H282" s="380">
        <v>2.4011044524564795</v>
      </c>
      <c r="I282" s="25">
        <v>45.88</v>
      </c>
      <c r="J282" s="380">
        <v>2.777777777777778E-2</v>
      </c>
    </row>
    <row r="283" spans="1:10" x14ac:dyDescent="0.35">
      <c r="A283" s="5">
        <v>279</v>
      </c>
      <c r="B283" s="5">
        <v>12</v>
      </c>
      <c r="C283" s="5">
        <v>1</v>
      </c>
      <c r="D283" s="380">
        <v>47.266342017726345</v>
      </c>
      <c r="E283" s="25">
        <v>24.99</v>
      </c>
      <c r="F283" s="380">
        <v>3.0836857478456245</v>
      </c>
      <c r="G283" s="25">
        <v>44.93</v>
      </c>
      <c r="H283" s="380">
        <v>2.4011044524564795</v>
      </c>
      <c r="I283" s="25">
        <v>48.1</v>
      </c>
      <c r="J283" s="380">
        <v>2.777777777777778E-2</v>
      </c>
    </row>
    <row r="284" spans="1:10" x14ac:dyDescent="0.35">
      <c r="A284" s="5">
        <v>280</v>
      </c>
      <c r="B284" s="5">
        <v>12</v>
      </c>
      <c r="C284" s="5">
        <v>1</v>
      </c>
      <c r="D284" s="380">
        <v>70.8</v>
      </c>
      <c r="E284" s="25">
        <v>25.59</v>
      </c>
      <c r="F284" s="380">
        <v>3.2265207601750143</v>
      </c>
      <c r="G284" s="25">
        <v>45.19</v>
      </c>
      <c r="H284" s="380">
        <v>2.4644097064148842</v>
      </c>
      <c r="I284" s="25">
        <v>48.09</v>
      </c>
      <c r="J284" s="380">
        <v>2.777777777777778E-2</v>
      </c>
    </row>
    <row r="285" spans="1:10" x14ac:dyDescent="0.35">
      <c r="A285" s="5">
        <v>281</v>
      </c>
      <c r="B285" s="5">
        <v>12</v>
      </c>
      <c r="C285" s="5">
        <v>1</v>
      </c>
      <c r="D285" s="380">
        <v>51.190555555555555</v>
      </c>
      <c r="E285" s="25">
        <v>25.74</v>
      </c>
      <c r="F285" s="380">
        <v>2.1243566751493872</v>
      </c>
      <c r="G285" s="25">
        <v>46.11</v>
      </c>
      <c r="H285" s="380">
        <v>2.4117461136322356</v>
      </c>
      <c r="I285" s="25">
        <v>46.24</v>
      </c>
      <c r="J285" s="380">
        <v>2.777777777777778E-2</v>
      </c>
    </row>
    <row r="286" spans="1:10" x14ac:dyDescent="0.35">
      <c r="A286" s="5">
        <v>282</v>
      </c>
      <c r="B286" s="5">
        <v>12</v>
      </c>
      <c r="C286" s="5">
        <v>1</v>
      </c>
      <c r="D286" s="380">
        <v>67.415006061572811</v>
      </c>
      <c r="E286" s="25">
        <v>25.74</v>
      </c>
      <c r="F286" s="380">
        <v>3.1924488426168489</v>
      </c>
      <c r="G286" s="25">
        <v>46.21</v>
      </c>
      <c r="H286" s="380">
        <v>0.1448016764285241</v>
      </c>
      <c r="I286" s="25">
        <v>48.1</v>
      </c>
      <c r="J286" s="380">
        <v>8.6382550944390499E-2</v>
      </c>
    </row>
    <row r="287" spans="1:10" x14ac:dyDescent="0.35">
      <c r="A287" s="5">
        <v>283</v>
      </c>
      <c r="B287" s="5">
        <v>12</v>
      </c>
      <c r="C287" s="5">
        <v>1</v>
      </c>
      <c r="D287" s="380">
        <v>29.355555555555558</v>
      </c>
      <c r="E287" s="25">
        <v>25.74</v>
      </c>
      <c r="F287" s="380">
        <v>2.6142077919696312</v>
      </c>
      <c r="G287" s="25">
        <v>47.85</v>
      </c>
      <c r="H287" s="380">
        <v>0.14480167642852412</v>
      </c>
      <c r="I287" s="25">
        <v>48.1</v>
      </c>
      <c r="J287" s="380">
        <v>8.6756951899988263E-2</v>
      </c>
    </row>
    <row r="288" spans="1:10" x14ac:dyDescent="0.35">
      <c r="A288" s="5">
        <v>284</v>
      </c>
      <c r="B288" s="5">
        <v>12</v>
      </c>
      <c r="C288" s="5">
        <v>1</v>
      </c>
      <c r="D288" s="380">
        <v>45.853415749022574</v>
      </c>
      <c r="E288" s="25">
        <v>25.74</v>
      </c>
      <c r="F288" s="380">
        <v>1.9576734229362724</v>
      </c>
      <c r="G288" s="25">
        <v>46.11</v>
      </c>
      <c r="H288" s="380">
        <v>2.1708278058828467</v>
      </c>
      <c r="I288" s="25">
        <v>48.1</v>
      </c>
      <c r="J288" s="380">
        <v>8.4904403966908071E-2</v>
      </c>
    </row>
    <row r="289" spans="1:10" x14ac:dyDescent="0.35">
      <c r="A289" s="5">
        <v>285</v>
      </c>
      <c r="B289" s="5">
        <v>12</v>
      </c>
      <c r="C289" s="5">
        <v>1</v>
      </c>
      <c r="D289" s="380">
        <v>22.122222222222224</v>
      </c>
      <c r="E289" s="25">
        <v>25.29</v>
      </c>
      <c r="F289" s="380">
        <v>3.0500590913550352</v>
      </c>
      <c r="G289" s="25">
        <v>44.86</v>
      </c>
      <c r="H289" s="380">
        <v>2.1179239275206396</v>
      </c>
      <c r="I289" s="25">
        <v>48.1</v>
      </c>
      <c r="J289" s="380">
        <v>3.24179375022427E-2</v>
      </c>
    </row>
    <row r="290" spans="1:10" x14ac:dyDescent="0.35">
      <c r="A290" s="5">
        <v>286</v>
      </c>
      <c r="B290" s="5">
        <v>12</v>
      </c>
      <c r="C290" s="5">
        <v>1</v>
      </c>
      <c r="D290" s="380">
        <v>49.09489145525685</v>
      </c>
      <c r="E290" s="25">
        <v>24.84</v>
      </c>
      <c r="F290" s="380">
        <v>3.4991202279065203</v>
      </c>
      <c r="G290" s="25">
        <v>43.56</v>
      </c>
      <c r="H290" s="380">
        <v>2.1179239275206396</v>
      </c>
      <c r="I290" s="25">
        <v>40.89</v>
      </c>
      <c r="J290" s="380">
        <v>3.24179375022427E-2</v>
      </c>
    </row>
    <row r="291" spans="1:10" x14ac:dyDescent="0.35">
      <c r="A291" s="5">
        <v>287</v>
      </c>
      <c r="B291" s="5">
        <v>12</v>
      </c>
      <c r="C291" s="5">
        <v>1</v>
      </c>
      <c r="D291" s="380">
        <v>51.116692711089158</v>
      </c>
      <c r="E291" s="25">
        <v>24.84</v>
      </c>
      <c r="F291" s="380">
        <v>3.3262915025990298</v>
      </c>
      <c r="G291" s="25">
        <v>42.17</v>
      </c>
      <c r="H291" s="380">
        <v>2.1179239275206396</v>
      </c>
      <c r="I291" s="25">
        <v>37.159999999999997</v>
      </c>
      <c r="J291" s="380">
        <v>3.24179375022427E-2</v>
      </c>
    </row>
    <row r="292" spans="1:10" x14ac:dyDescent="0.35">
      <c r="A292" s="5">
        <v>288</v>
      </c>
      <c r="B292" s="5">
        <v>12</v>
      </c>
      <c r="C292" s="5">
        <v>1</v>
      </c>
      <c r="D292" s="380">
        <v>53.376979328391378</v>
      </c>
      <c r="E292" s="25">
        <v>24.84</v>
      </c>
      <c r="F292" s="380">
        <v>0.46975328444269526</v>
      </c>
      <c r="G292" s="25">
        <v>40.32</v>
      </c>
      <c r="H292" s="380">
        <v>1.875552840195911</v>
      </c>
      <c r="I292" s="25">
        <v>36.79</v>
      </c>
      <c r="J292" s="380">
        <v>7.1365210372388535E-2</v>
      </c>
    </row>
    <row r="293" spans="1:10" x14ac:dyDescent="0.35">
      <c r="A293" s="5">
        <v>289</v>
      </c>
      <c r="B293" s="5">
        <v>13</v>
      </c>
      <c r="C293" s="5">
        <v>1</v>
      </c>
      <c r="D293" s="380">
        <v>39.045312323101072</v>
      </c>
      <c r="E293" s="25">
        <v>24.84</v>
      </c>
      <c r="F293" s="380">
        <v>2.3447730637773838</v>
      </c>
      <c r="G293" s="25">
        <v>38.130000000000003</v>
      </c>
      <c r="H293" s="380">
        <v>1.875552840195911</v>
      </c>
      <c r="I293" s="25">
        <v>38.54</v>
      </c>
      <c r="J293" s="380">
        <v>2.777777777777778E-2</v>
      </c>
    </row>
    <row r="294" spans="1:10" x14ac:dyDescent="0.35">
      <c r="A294" s="5">
        <v>290</v>
      </c>
      <c r="B294" s="5">
        <v>13</v>
      </c>
      <c r="C294" s="5">
        <v>1</v>
      </c>
      <c r="D294" s="380">
        <v>51.786928939050895</v>
      </c>
      <c r="E294" s="25">
        <v>24.73</v>
      </c>
      <c r="F294" s="380">
        <v>2.3447730637773838</v>
      </c>
      <c r="G294" s="25">
        <v>36.950000000000003</v>
      </c>
      <c r="H294" s="380">
        <v>1.875552840195911</v>
      </c>
      <c r="I294" s="25">
        <v>36.08</v>
      </c>
      <c r="J294" s="380">
        <v>2.777777777777778E-2</v>
      </c>
    </row>
    <row r="295" spans="1:10" x14ac:dyDescent="0.35">
      <c r="A295" s="5">
        <v>291</v>
      </c>
      <c r="B295" s="5">
        <v>13</v>
      </c>
      <c r="C295" s="5">
        <v>1</v>
      </c>
      <c r="D295" s="380">
        <v>46.363237841755037</v>
      </c>
      <c r="E295" s="25">
        <v>24.73</v>
      </c>
      <c r="F295" s="380">
        <v>2.3447730637773838</v>
      </c>
      <c r="G295" s="25">
        <v>36.92</v>
      </c>
      <c r="H295" s="380">
        <v>1.875552840195911</v>
      </c>
      <c r="I295" s="25">
        <v>36.08</v>
      </c>
      <c r="J295" s="380">
        <v>2.777777777777778E-2</v>
      </c>
    </row>
    <row r="296" spans="1:10" x14ac:dyDescent="0.35">
      <c r="A296" s="5">
        <v>292</v>
      </c>
      <c r="B296" s="5">
        <v>13</v>
      </c>
      <c r="C296" s="5">
        <v>1</v>
      </c>
      <c r="D296" s="380">
        <v>46.425482545014496</v>
      </c>
      <c r="E296" s="25">
        <v>24.26</v>
      </c>
      <c r="F296" s="380">
        <v>2.8593916794399075</v>
      </c>
      <c r="G296" s="25">
        <v>33.79</v>
      </c>
      <c r="H296" s="380">
        <v>1.875552840195911</v>
      </c>
      <c r="I296" s="25">
        <v>38.54</v>
      </c>
      <c r="J296" s="380">
        <v>2.777777777777778E-2</v>
      </c>
    </row>
    <row r="297" spans="1:10" x14ac:dyDescent="0.35">
      <c r="A297" s="5">
        <v>293</v>
      </c>
      <c r="B297" s="5">
        <v>13</v>
      </c>
      <c r="C297" s="5">
        <v>1</v>
      </c>
      <c r="D297" s="380">
        <v>31.961920473302545</v>
      </c>
      <c r="E297" s="25">
        <v>24.26</v>
      </c>
      <c r="F297" s="380">
        <v>2.8593916794399075</v>
      </c>
      <c r="G297" s="25">
        <v>37.020000000000003</v>
      </c>
      <c r="H297" s="380">
        <v>1.875552840195911</v>
      </c>
      <c r="I297" s="25">
        <v>46.06</v>
      </c>
      <c r="J297" s="380">
        <v>2.777777777777778E-2</v>
      </c>
    </row>
    <row r="298" spans="1:10" x14ac:dyDescent="0.35">
      <c r="A298" s="5">
        <v>294</v>
      </c>
      <c r="B298" s="5">
        <v>13</v>
      </c>
      <c r="C298" s="5">
        <v>1</v>
      </c>
      <c r="D298" s="380">
        <v>45.727470327345848</v>
      </c>
      <c r="E298" s="25">
        <v>24.84</v>
      </c>
      <c r="F298" s="380">
        <v>2.8593916794399075</v>
      </c>
      <c r="G298" s="25">
        <v>40.56</v>
      </c>
      <c r="H298" s="380">
        <v>2.1179239275206396</v>
      </c>
      <c r="I298" s="25">
        <v>46.69</v>
      </c>
      <c r="J298" s="380">
        <v>2.777777777777778E-2</v>
      </c>
    </row>
    <row r="299" spans="1:10" x14ac:dyDescent="0.35">
      <c r="A299" s="5">
        <v>295</v>
      </c>
      <c r="B299" s="5">
        <v>13</v>
      </c>
      <c r="C299" s="5">
        <v>1</v>
      </c>
      <c r="D299" s="380">
        <v>30.086709768887832</v>
      </c>
      <c r="E299" s="25">
        <v>25.29</v>
      </c>
      <c r="F299" s="380">
        <v>3.4465463149287956</v>
      </c>
      <c r="G299" s="25">
        <v>44.77</v>
      </c>
      <c r="H299" s="380">
        <v>2.1179239275206396</v>
      </c>
      <c r="I299" s="25">
        <v>50.13</v>
      </c>
      <c r="J299" s="380">
        <v>2.777777777777778E-2</v>
      </c>
    </row>
    <row r="300" spans="1:10" x14ac:dyDescent="0.35">
      <c r="A300" s="5">
        <v>296</v>
      </c>
      <c r="B300" s="5">
        <v>13</v>
      </c>
      <c r="C300" s="5">
        <v>1</v>
      </c>
      <c r="D300" s="380">
        <v>66.884768575281015</v>
      </c>
      <c r="E300" s="25">
        <v>25.74</v>
      </c>
      <c r="F300" s="380">
        <v>3.8898570249751385</v>
      </c>
      <c r="G300" s="25">
        <v>50.35</v>
      </c>
      <c r="H300" s="380">
        <v>2.1179239275206396</v>
      </c>
      <c r="I300" s="25">
        <v>53.71</v>
      </c>
      <c r="J300" s="380">
        <v>2.777777777777778E-2</v>
      </c>
    </row>
    <row r="301" spans="1:10" x14ac:dyDescent="0.35">
      <c r="A301" s="5">
        <v>297</v>
      </c>
      <c r="B301" s="5">
        <v>13</v>
      </c>
      <c r="C301" s="5">
        <v>1</v>
      </c>
      <c r="D301" s="380">
        <v>36.847222222222221</v>
      </c>
      <c r="E301" s="25">
        <v>25.74</v>
      </c>
      <c r="F301" s="380">
        <v>3.8898570249751385</v>
      </c>
      <c r="G301" s="25">
        <v>51.86</v>
      </c>
      <c r="H301" s="380">
        <v>2.1179239275206396</v>
      </c>
      <c r="I301" s="25">
        <v>54.87</v>
      </c>
      <c r="J301" s="380">
        <v>2.777777777777778E-2</v>
      </c>
    </row>
    <row r="302" spans="1:10" x14ac:dyDescent="0.35">
      <c r="A302" s="5">
        <v>298</v>
      </c>
      <c r="B302" s="5">
        <v>13</v>
      </c>
      <c r="C302" s="5">
        <v>1</v>
      </c>
      <c r="D302" s="380">
        <v>65.647650097364277</v>
      </c>
      <c r="E302" s="25">
        <v>25.74</v>
      </c>
      <c r="F302" s="380">
        <v>6.3183445896472637E-2</v>
      </c>
      <c r="G302" s="25">
        <v>50.76</v>
      </c>
      <c r="H302" s="380">
        <v>2.777777777777778E-2</v>
      </c>
      <c r="I302" s="25">
        <v>54.32</v>
      </c>
      <c r="J302" s="380">
        <v>2.777777777777778E-2</v>
      </c>
    </row>
    <row r="303" spans="1:10" x14ac:dyDescent="0.35">
      <c r="A303" s="5">
        <v>299</v>
      </c>
      <c r="B303" s="5">
        <v>13</v>
      </c>
      <c r="C303" s="5">
        <v>1</v>
      </c>
      <c r="D303" s="380">
        <v>60.879418765822528</v>
      </c>
      <c r="E303" s="25">
        <v>25.74</v>
      </c>
      <c r="F303" s="380">
        <v>6.3183445896472637E-2</v>
      </c>
      <c r="G303" s="25">
        <v>46.98</v>
      </c>
      <c r="H303" s="380">
        <v>2.777777777777778E-2</v>
      </c>
      <c r="I303" s="25">
        <v>50.13</v>
      </c>
      <c r="J303" s="380">
        <v>2.777777777777778E-2</v>
      </c>
    </row>
    <row r="304" spans="1:10" x14ac:dyDescent="0.35">
      <c r="A304" s="5">
        <v>300</v>
      </c>
      <c r="B304" s="5">
        <v>13</v>
      </c>
      <c r="C304" s="5">
        <v>1</v>
      </c>
      <c r="D304" s="380">
        <v>63.319444444444443</v>
      </c>
      <c r="E304" s="25">
        <v>25.74</v>
      </c>
      <c r="F304" s="380">
        <v>0.81123211004809814</v>
      </c>
      <c r="G304" s="25">
        <v>46.11</v>
      </c>
      <c r="H304" s="380">
        <v>2.777777777777778E-2</v>
      </c>
      <c r="I304" s="25">
        <v>50.64</v>
      </c>
      <c r="J304" s="380">
        <v>2.777777777777778E-2</v>
      </c>
    </row>
    <row r="305" spans="1:10" x14ac:dyDescent="0.35">
      <c r="A305" s="5">
        <v>301</v>
      </c>
      <c r="B305" s="5">
        <v>13</v>
      </c>
      <c r="C305" s="5">
        <v>1</v>
      </c>
      <c r="D305" s="380">
        <v>43.080789373324542</v>
      </c>
      <c r="E305" s="25">
        <v>25.74</v>
      </c>
      <c r="F305" s="380">
        <v>0.64814118732392967</v>
      </c>
      <c r="G305" s="25">
        <v>46.11</v>
      </c>
      <c r="H305" s="380">
        <v>2.777777777777778E-2</v>
      </c>
      <c r="I305" s="25">
        <v>50.64</v>
      </c>
      <c r="J305" s="380">
        <v>2.777777777777778E-2</v>
      </c>
    </row>
    <row r="306" spans="1:10" x14ac:dyDescent="0.35">
      <c r="A306" s="5">
        <v>302</v>
      </c>
      <c r="B306" s="5">
        <v>13</v>
      </c>
      <c r="C306" s="5">
        <v>1</v>
      </c>
      <c r="D306" s="380">
        <v>61.483333333333334</v>
      </c>
      <c r="E306" s="25">
        <v>25.74</v>
      </c>
      <c r="F306" s="380">
        <v>1.7155814338674353</v>
      </c>
      <c r="G306" s="25">
        <v>46.11</v>
      </c>
      <c r="H306" s="380">
        <v>3.2624029066295364E-2</v>
      </c>
      <c r="I306" s="25">
        <v>53.27</v>
      </c>
      <c r="J306" s="380">
        <v>2.777777777777778E-2</v>
      </c>
    </row>
    <row r="307" spans="1:10" x14ac:dyDescent="0.35">
      <c r="A307" s="5">
        <v>303</v>
      </c>
      <c r="B307" s="5">
        <v>13</v>
      </c>
      <c r="C307" s="5">
        <v>1</v>
      </c>
      <c r="D307" s="380">
        <v>48.066731798935095</v>
      </c>
      <c r="E307" s="25">
        <v>25.74</v>
      </c>
      <c r="F307" s="380">
        <v>0.61267351465950393</v>
      </c>
      <c r="G307" s="25">
        <v>46.11</v>
      </c>
      <c r="H307" s="380">
        <v>2.1179239275206396</v>
      </c>
      <c r="I307" s="25">
        <v>60.46</v>
      </c>
      <c r="J307" s="380">
        <v>2.777777777777778E-2</v>
      </c>
    </row>
    <row r="308" spans="1:10" x14ac:dyDescent="0.35">
      <c r="A308" s="5">
        <v>304</v>
      </c>
      <c r="B308" s="5">
        <v>13</v>
      </c>
      <c r="C308" s="5">
        <v>1</v>
      </c>
      <c r="D308" s="380">
        <v>47.8105890403302</v>
      </c>
      <c r="E308" s="25">
        <v>25.74</v>
      </c>
      <c r="F308" s="380">
        <v>1.1524521608304601</v>
      </c>
      <c r="G308" s="25">
        <v>47.85</v>
      </c>
      <c r="H308" s="380">
        <v>2.1179239275206396</v>
      </c>
      <c r="I308" s="25">
        <v>61.65</v>
      </c>
      <c r="J308" s="380">
        <v>2.777777777777778E-2</v>
      </c>
    </row>
    <row r="309" spans="1:10" x14ac:dyDescent="0.35">
      <c r="A309" s="5">
        <v>305</v>
      </c>
      <c r="B309" s="5">
        <v>13</v>
      </c>
      <c r="C309" s="5">
        <v>1</v>
      </c>
      <c r="D309" s="380">
        <v>54.782857778535181</v>
      </c>
      <c r="E309" s="25">
        <v>25.74</v>
      </c>
      <c r="F309" s="380">
        <v>1.077710922771917</v>
      </c>
      <c r="G309" s="25">
        <v>50.35</v>
      </c>
      <c r="H309" s="380">
        <v>2.8356224728265215E-2</v>
      </c>
      <c r="I309" s="25">
        <v>62.27</v>
      </c>
      <c r="J309" s="380">
        <v>2.777777777777778E-2</v>
      </c>
    </row>
    <row r="310" spans="1:10" x14ac:dyDescent="0.35">
      <c r="A310" s="5">
        <v>306</v>
      </c>
      <c r="B310" s="5">
        <v>13</v>
      </c>
      <c r="C310" s="5">
        <v>1</v>
      </c>
      <c r="D310" s="380">
        <v>52.703839034931356</v>
      </c>
      <c r="E310" s="25">
        <v>33.81</v>
      </c>
      <c r="F310" s="380">
        <v>1.477329453217417</v>
      </c>
      <c r="G310" s="25">
        <v>52.78</v>
      </c>
      <c r="H310" s="380">
        <v>9.710134261402556E-2</v>
      </c>
      <c r="I310" s="25">
        <v>70.09</v>
      </c>
      <c r="J310" s="380">
        <v>4.9951969066107875E-2</v>
      </c>
    </row>
    <row r="311" spans="1:10" x14ac:dyDescent="0.35">
      <c r="A311" s="5">
        <v>307</v>
      </c>
      <c r="B311" s="5">
        <v>13</v>
      </c>
      <c r="C311" s="5">
        <v>1</v>
      </c>
      <c r="D311" s="380">
        <v>45.078333333333326</v>
      </c>
      <c r="E311" s="25">
        <v>29.11</v>
      </c>
      <c r="F311" s="380">
        <v>1.3730018211814619</v>
      </c>
      <c r="G311" s="25">
        <v>60.51</v>
      </c>
      <c r="H311" s="380">
        <v>0.11614616348510942</v>
      </c>
      <c r="I311" s="25">
        <v>66.430000000000007</v>
      </c>
      <c r="J311" s="380">
        <v>2.9650962538521099E-2</v>
      </c>
    </row>
    <row r="312" spans="1:10" x14ac:dyDescent="0.35">
      <c r="A312" s="5">
        <v>308</v>
      </c>
      <c r="B312" s="5">
        <v>13</v>
      </c>
      <c r="C312" s="5">
        <v>1</v>
      </c>
      <c r="D312" s="380">
        <v>49.713246963006668</v>
      </c>
      <c r="E312" s="25">
        <v>26.51</v>
      </c>
      <c r="F312" s="380">
        <v>1.8015893154430671</v>
      </c>
      <c r="G312" s="25">
        <v>52.67</v>
      </c>
      <c r="H312" s="380">
        <v>2.777777777777778E-2</v>
      </c>
      <c r="I312" s="25">
        <v>66.430000000000007</v>
      </c>
      <c r="J312" s="380">
        <v>3.652608991773864E-2</v>
      </c>
    </row>
    <row r="313" spans="1:10" x14ac:dyDescent="0.35">
      <c r="A313" s="5">
        <v>309</v>
      </c>
      <c r="B313" s="5">
        <v>13</v>
      </c>
      <c r="C313" s="5">
        <v>1</v>
      </c>
      <c r="D313" s="380">
        <v>45.89433479601594</v>
      </c>
      <c r="E313" s="25">
        <v>25.74</v>
      </c>
      <c r="F313" s="380">
        <v>1.8015893154430671</v>
      </c>
      <c r="G313" s="25">
        <v>49.65</v>
      </c>
      <c r="H313" s="380">
        <v>2.1179239275206396</v>
      </c>
      <c r="I313" s="25">
        <v>62.67</v>
      </c>
      <c r="J313" s="380">
        <v>2.777777777777778E-2</v>
      </c>
    </row>
    <row r="314" spans="1:10" x14ac:dyDescent="0.35">
      <c r="A314" s="5">
        <v>310</v>
      </c>
      <c r="B314" s="5">
        <v>13</v>
      </c>
      <c r="C314" s="5">
        <v>1</v>
      </c>
      <c r="D314" s="380">
        <v>46.663357564087136</v>
      </c>
      <c r="E314" s="25">
        <v>25.74</v>
      </c>
      <c r="F314" s="380">
        <v>1.0326169501147993</v>
      </c>
      <c r="G314" s="25">
        <v>46.11</v>
      </c>
      <c r="H314" s="380">
        <v>2.1179239275206396</v>
      </c>
      <c r="I314" s="25">
        <v>62.27</v>
      </c>
      <c r="J314" s="380">
        <v>9.2380369778792645E-2</v>
      </c>
    </row>
    <row r="315" spans="1:10" x14ac:dyDescent="0.35">
      <c r="A315" s="5">
        <v>311</v>
      </c>
      <c r="B315" s="5">
        <v>13</v>
      </c>
      <c r="C315" s="5">
        <v>1</v>
      </c>
      <c r="D315" s="380">
        <v>33.09018248532508</v>
      </c>
      <c r="E315" s="25">
        <v>25.59</v>
      </c>
      <c r="F315" s="380">
        <v>2.6586817079369287</v>
      </c>
      <c r="G315" s="25">
        <v>46.11</v>
      </c>
      <c r="H315" s="380">
        <v>2.1179239275206396</v>
      </c>
      <c r="I315" s="25">
        <v>55.48</v>
      </c>
      <c r="J315" s="380">
        <v>2.8277465877357716E-2</v>
      </c>
    </row>
    <row r="316" spans="1:10" x14ac:dyDescent="0.35">
      <c r="A316" s="5">
        <v>312</v>
      </c>
      <c r="B316" s="5">
        <v>13</v>
      </c>
      <c r="C316" s="5">
        <v>1</v>
      </c>
      <c r="D316" s="380">
        <v>48.981502612020229</v>
      </c>
      <c r="E316" s="25">
        <v>25.29</v>
      </c>
      <c r="F316" s="380">
        <v>2.5565215798229359</v>
      </c>
      <c r="G316" s="25">
        <v>44.86</v>
      </c>
      <c r="H316" s="380">
        <v>2.1179239275206396</v>
      </c>
      <c r="I316" s="25">
        <v>53.27</v>
      </c>
      <c r="J316" s="380">
        <v>2.777777777777778E-2</v>
      </c>
    </row>
    <row r="317" spans="1:10" x14ac:dyDescent="0.35">
      <c r="A317" s="5">
        <v>313</v>
      </c>
      <c r="B317" s="5">
        <v>14</v>
      </c>
      <c r="C317" s="5">
        <v>1</v>
      </c>
      <c r="D317" s="380">
        <v>33.998512885888552</v>
      </c>
      <c r="E317" s="25">
        <v>24.84</v>
      </c>
      <c r="F317" s="380">
        <v>2.5565215798229359</v>
      </c>
      <c r="G317" s="25">
        <v>44.86</v>
      </c>
      <c r="H317" s="380">
        <v>2.1179239275206396</v>
      </c>
      <c r="I317" s="25">
        <v>56.57</v>
      </c>
      <c r="J317" s="380">
        <v>2.777777777777778E-2</v>
      </c>
    </row>
    <row r="318" spans="1:10" x14ac:dyDescent="0.35">
      <c r="A318" s="5">
        <v>314</v>
      </c>
      <c r="B318" s="5">
        <v>14</v>
      </c>
      <c r="C318" s="5">
        <v>1</v>
      </c>
      <c r="D318" s="380">
        <v>46.875</v>
      </c>
      <c r="E318" s="25">
        <v>24.84</v>
      </c>
      <c r="F318" s="380">
        <v>2.5565215798229359</v>
      </c>
      <c r="G318" s="25">
        <v>44.24</v>
      </c>
      <c r="H318" s="380">
        <v>2.1179239275206396</v>
      </c>
      <c r="I318" s="25">
        <v>53.27</v>
      </c>
      <c r="J318" s="380">
        <v>2.777777777777778E-2</v>
      </c>
    </row>
    <row r="319" spans="1:10" x14ac:dyDescent="0.35">
      <c r="A319" s="5">
        <v>315</v>
      </c>
      <c r="B319" s="5">
        <v>14</v>
      </c>
      <c r="C319" s="5">
        <v>1</v>
      </c>
      <c r="D319" s="380">
        <v>43.388454065683312</v>
      </c>
      <c r="E319" s="25">
        <v>24.74</v>
      </c>
      <c r="F319" s="380">
        <v>2.5565215798229359</v>
      </c>
      <c r="G319" s="25">
        <v>43.56</v>
      </c>
      <c r="H319" s="380">
        <v>2.1179239275206396</v>
      </c>
      <c r="I319" s="25">
        <v>49.83</v>
      </c>
      <c r="J319" s="380">
        <v>2.777777777777778E-2</v>
      </c>
    </row>
    <row r="320" spans="1:10" x14ac:dyDescent="0.35">
      <c r="A320" s="5">
        <v>316</v>
      </c>
      <c r="B320" s="5">
        <v>14</v>
      </c>
      <c r="C320" s="5">
        <v>1</v>
      </c>
      <c r="D320" s="380">
        <v>34.147999006964632</v>
      </c>
      <c r="E320" s="25">
        <v>24.74</v>
      </c>
      <c r="F320" s="380">
        <v>2.5565215798229359</v>
      </c>
      <c r="G320" s="25">
        <v>43.56</v>
      </c>
      <c r="H320" s="380">
        <v>2.1179239275206396</v>
      </c>
      <c r="I320" s="25">
        <v>49.83</v>
      </c>
      <c r="J320" s="380">
        <v>2.777777777777778E-2</v>
      </c>
    </row>
    <row r="321" spans="1:10" x14ac:dyDescent="0.35">
      <c r="A321" s="5">
        <v>317</v>
      </c>
      <c r="B321" s="5">
        <v>14</v>
      </c>
      <c r="C321" s="5">
        <v>1</v>
      </c>
      <c r="D321" s="380">
        <v>31.572433391944418</v>
      </c>
      <c r="E321" s="25">
        <v>24.74</v>
      </c>
      <c r="F321" s="380">
        <v>2.5565215798229359</v>
      </c>
      <c r="G321" s="25">
        <v>43.56</v>
      </c>
      <c r="H321" s="380">
        <v>2.1179239275206396</v>
      </c>
      <c r="I321" s="25">
        <v>49.83</v>
      </c>
      <c r="J321" s="380">
        <v>2.777777777777778E-2</v>
      </c>
    </row>
    <row r="322" spans="1:10" x14ac:dyDescent="0.35">
      <c r="A322" s="5">
        <v>318</v>
      </c>
      <c r="B322" s="5">
        <v>14</v>
      </c>
      <c r="C322" s="5">
        <v>1</v>
      </c>
      <c r="D322" s="380">
        <v>38.119790180008287</v>
      </c>
      <c r="E322" s="25">
        <v>24.84</v>
      </c>
      <c r="F322" s="380">
        <v>2.5565215798229359</v>
      </c>
      <c r="G322" s="25">
        <v>44.24</v>
      </c>
      <c r="H322" s="380">
        <v>2.1179239275206396</v>
      </c>
      <c r="I322" s="25">
        <v>53.27</v>
      </c>
      <c r="J322" s="380">
        <v>2.777777777777778E-2</v>
      </c>
    </row>
    <row r="323" spans="1:10" x14ac:dyDescent="0.35">
      <c r="A323" s="5">
        <v>319</v>
      </c>
      <c r="B323" s="5">
        <v>14</v>
      </c>
      <c r="C323" s="5">
        <v>1</v>
      </c>
      <c r="D323" s="380">
        <v>51.30555555555555</v>
      </c>
      <c r="E323" s="25">
        <v>25.74</v>
      </c>
      <c r="F323" s="380">
        <v>2.5918486159734222</v>
      </c>
      <c r="G323" s="25">
        <v>47.37</v>
      </c>
      <c r="H323" s="380">
        <v>2.1179239275206396</v>
      </c>
      <c r="I323" s="25">
        <v>57.14</v>
      </c>
      <c r="J323" s="380">
        <v>2.777777777777778E-2</v>
      </c>
    </row>
    <row r="324" spans="1:10" x14ac:dyDescent="0.35">
      <c r="A324" s="5">
        <v>320</v>
      </c>
      <c r="B324" s="5">
        <v>14</v>
      </c>
      <c r="C324" s="5">
        <v>1</v>
      </c>
      <c r="D324" s="380">
        <v>49.996361588306499</v>
      </c>
      <c r="E324" s="25">
        <v>25.74</v>
      </c>
      <c r="F324" s="380">
        <v>2.5918486159734222</v>
      </c>
      <c r="G324" s="25">
        <v>52.67</v>
      </c>
      <c r="H324" s="380">
        <v>2.1179239275206396</v>
      </c>
      <c r="I324" s="25">
        <v>72.53</v>
      </c>
      <c r="J324" s="380">
        <v>2.777777777777778E-2</v>
      </c>
    </row>
    <row r="325" spans="1:10" x14ac:dyDescent="0.35">
      <c r="A325" s="5">
        <v>321</v>
      </c>
      <c r="B325" s="5">
        <v>14</v>
      </c>
      <c r="C325" s="5">
        <v>1</v>
      </c>
      <c r="D325" s="380">
        <v>41.859098390004199</v>
      </c>
      <c r="E325" s="25">
        <v>26.51</v>
      </c>
      <c r="F325" s="380">
        <v>2.6150028108143837</v>
      </c>
      <c r="G325" s="25">
        <v>52.67</v>
      </c>
      <c r="H325" s="380">
        <v>2.1442163350138723</v>
      </c>
      <c r="I325" s="25">
        <v>135.28</v>
      </c>
      <c r="J325" s="380">
        <v>2.777777777777778E-2</v>
      </c>
    </row>
    <row r="326" spans="1:10" x14ac:dyDescent="0.35">
      <c r="A326" s="5">
        <v>322</v>
      </c>
      <c r="B326" s="5">
        <v>14</v>
      </c>
      <c r="C326" s="5">
        <v>1</v>
      </c>
      <c r="D326" s="380">
        <v>67.009487680175084</v>
      </c>
      <c r="E326" s="25">
        <v>25.74</v>
      </c>
      <c r="F326" s="380">
        <v>3.0697561294436619</v>
      </c>
      <c r="G326" s="25">
        <v>52.67</v>
      </c>
      <c r="H326" s="380">
        <v>2.1489510259609013</v>
      </c>
      <c r="I326" s="25">
        <v>72.53</v>
      </c>
      <c r="J326" s="380">
        <v>2.777777777777778E-2</v>
      </c>
    </row>
    <row r="327" spans="1:10" x14ac:dyDescent="0.35">
      <c r="A327" s="5">
        <v>323</v>
      </c>
      <c r="B327" s="5">
        <v>14</v>
      </c>
      <c r="C327" s="5">
        <v>1</v>
      </c>
      <c r="D327" s="380">
        <v>62.853806172470385</v>
      </c>
      <c r="E327" s="25">
        <v>25.74</v>
      </c>
      <c r="F327" s="380">
        <v>3.2727733956087586</v>
      </c>
      <c r="G327" s="25">
        <v>51.24</v>
      </c>
      <c r="H327" s="380">
        <v>2.1179239275206396</v>
      </c>
      <c r="I327" s="25">
        <v>66.430000000000007</v>
      </c>
      <c r="J327" s="380">
        <v>2.777777777777778E-2</v>
      </c>
    </row>
    <row r="328" spans="1:10" x14ac:dyDescent="0.35">
      <c r="A328" s="5">
        <v>324</v>
      </c>
      <c r="B328" s="5">
        <v>14</v>
      </c>
      <c r="C328" s="5">
        <v>1</v>
      </c>
      <c r="D328" s="380">
        <v>49.434999999999995</v>
      </c>
      <c r="E328" s="25">
        <v>25.74</v>
      </c>
      <c r="F328" s="380">
        <v>3.2727733956087586</v>
      </c>
      <c r="G328" s="25">
        <v>49.65</v>
      </c>
      <c r="H328" s="380">
        <v>2.1179239275206396</v>
      </c>
      <c r="I328" s="25">
        <v>66.06</v>
      </c>
      <c r="J328" s="380">
        <v>2.777777777777778E-2</v>
      </c>
    </row>
    <row r="329" spans="1:10" x14ac:dyDescent="0.35">
      <c r="A329" s="5">
        <v>325</v>
      </c>
      <c r="B329" s="5">
        <v>14</v>
      </c>
      <c r="C329" s="5">
        <v>1</v>
      </c>
      <c r="D329" s="380">
        <v>59.111410749079894</v>
      </c>
      <c r="E329" s="25">
        <v>25.74</v>
      </c>
      <c r="F329" s="380">
        <v>3.2727733956087586</v>
      </c>
      <c r="G329" s="25">
        <v>47.85</v>
      </c>
      <c r="H329" s="380">
        <v>2.1179239275206396</v>
      </c>
      <c r="I329" s="25">
        <v>61.65</v>
      </c>
      <c r="J329" s="380">
        <v>2.777777777777778E-2</v>
      </c>
    </row>
    <row r="330" spans="1:10" x14ac:dyDescent="0.35">
      <c r="A330" s="5">
        <v>326</v>
      </c>
      <c r="B330" s="5">
        <v>14</v>
      </c>
      <c r="C330" s="5">
        <v>1</v>
      </c>
      <c r="D330" s="380">
        <v>51.299252551141485</v>
      </c>
      <c r="E330" s="25">
        <v>25.74</v>
      </c>
      <c r="F330" s="380">
        <v>2.777777777777778E-2</v>
      </c>
      <c r="G330" s="25">
        <v>47.85</v>
      </c>
      <c r="H330" s="380">
        <v>0.4106038279582519</v>
      </c>
      <c r="I330" s="25">
        <v>61.65</v>
      </c>
      <c r="J330" s="380">
        <v>2.777777777777778E-2</v>
      </c>
    </row>
    <row r="331" spans="1:10" x14ac:dyDescent="0.35">
      <c r="A331" s="5">
        <v>327</v>
      </c>
      <c r="B331" s="5">
        <v>14</v>
      </c>
      <c r="C331" s="5">
        <v>1</v>
      </c>
      <c r="D331" s="380">
        <v>36.870794474062428</v>
      </c>
      <c r="E331" s="25">
        <v>25.74</v>
      </c>
      <c r="F331" s="380">
        <v>3.2727733956087586</v>
      </c>
      <c r="G331" s="25">
        <v>47.85</v>
      </c>
      <c r="H331" s="380">
        <v>0.4106038279582519</v>
      </c>
      <c r="I331" s="25">
        <v>61.65</v>
      </c>
      <c r="J331" s="380">
        <v>2.777777777777778E-2</v>
      </c>
    </row>
    <row r="332" spans="1:10" x14ac:dyDescent="0.35">
      <c r="A332" s="5">
        <v>328</v>
      </c>
      <c r="B332" s="5">
        <v>14</v>
      </c>
      <c r="C332" s="5">
        <v>1</v>
      </c>
      <c r="D332" s="380">
        <v>60.875</v>
      </c>
      <c r="E332" s="25">
        <v>26.51</v>
      </c>
      <c r="F332" s="380">
        <v>3.2727733956087586</v>
      </c>
      <c r="G332" s="25">
        <v>51.24</v>
      </c>
      <c r="H332" s="380">
        <v>2.1489510259609013</v>
      </c>
      <c r="I332" s="25">
        <v>61.65</v>
      </c>
      <c r="J332" s="380">
        <v>2.777777777777778E-2</v>
      </c>
    </row>
    <row r="333" spans="1:10" x14ac:dyDescent="0.35">
      <c r="A333" s="5">
        <v>329</v>
      </c>
      <c r="B333" s="5">
        <v>14</v>
      </c>
      <c r="C333" s="5">
        <v>1</v>
      </c>
      <c r="D333" s="380">
        <v>59.77756606013358</v>
      </c>
      <c r="E333" s="25">
        <v>29.23</v>
      </c>
      <c r="F333" s="380">
        <v>1.4870152011949207</v>
      </c>
      <c r="G333" s="25">
        <v>52.67</v>
      </c>
      <c r="H333" s="380">
        <v>2.1489510259609013</v>
      </c>
      <c r="I333" s="25">
        <v>66.430000000000007</v>
      </c>
      <c r="J333" s="380">
        <v>2.777777777777778E-2</v>
      </c>
    </row>
    <row r="334" spans="1:10" x14ac:dyDescent="0.35">
      <c r="A334" s="5">
        <v>330</v>
      </c>
      <c r="B334" s="5">
        <v>14</v>
      </c>
      <c r="C334" s="5">
        <v>1</v>
      </c>
      <c r="D334" s="380">
        <v>57.288519004591933</v>
      </c>
      <c r="E334" s="25">
        <v>33.81</v>
      </c>
      <c r="F334" s="380">
        <v>0.34760135982928969</v>
      </c>
      <c r="G334" s="25">
        <v>64.2</v>
      </c>
      <c r="H334" s="380">
        <v>0.14480167642852412</v>
      </c>
      <c r="I334" s="25">
        <v>843.72</v>
      </c>
      <c r="J334" s="380">
        <v>0.10439639257053676</v>
      </c>
    </row>
    <row r="335" spans="1:10" x14ac:dyDescent="0.35">
      <c r="A335" s="5">
        <v>331</v>
      </c>
      <c r="B335" s="5">
        <v>14</v>
      </c>
      <c r="C335" s="5">
        <v>1</v>
      </c>
      <c r="D335" s="380">
        <v>59.575233205851902</v>
      </c>
      <c r="E335" s="25">
        <v>29.23</v>
      </c>
      <c r="F335" s="380">
        <v>1.0080079581956167</v>
      </c>
      <c r="G335" s="25">
        <v>63.98</v>
      </c>
      <c r="H335" s="380">
        <v>2.1489510259609013</v>
      </c>
      <c r="I335" s="25">
        <v>843.72</v>
      </c>
      <c r="J335" s="380">
        <v>2.8277465877357716E-2</v>
      </c>
    </row>
    <row r="336" spans="1:10" x14ac:dyDescent="0.35">
      <c r="A336" s="5">
        <v>332</v>
      </c>
      <c r="B336" s="5">
        <v>14</v>
      </c>
      <c r="C336" s="5">
        <v>1</v>
      </c>
      <c r="D336" s="380">
        <v>50.85213680938012</v>
      </c>
      <c r="E336" s="25">
        <v>27.3</v>
      </c>
      <c r="F336" s="380">
        <v>0.29248780625334808</v>
      </c>
      <c r="G336" s="25">
        <v>62.12</v>
      </c>
      <c r="H336" s="380">
        <v>2.1489510259609013</v>
      </c>
      <c r="I336" s="25">
        <v>795.29</v>
      </c>
      <c r="J336" s="380">
        <v>2.8277465877357716E-2</v>
      </c>
    </row>
    <row r="337" spans="1:10" x14ac:dyDescent="0.35">
      <c r="A337" s="5">
        <v>333</v>
      </c>
      <c r="B337" s="5">
        <v>14</v>
      </c>
      <c r="C337" s="5">
        <v>1</v>
      </c>
      <c r="D337" s="380">
        <v>49.151026936696603</v>
      </c>
      <c r="E337" s="25">
        <v>25.74</v>
      </c>
      <c r="F337" s="380">
        <v>0.94813916658600295</v>
      </c>
      <c r="G337" s="25">
        <v>51.24</v>
      </c>
      <c r="H337" s="380">
        <v>2.1489510259609013</v>
      </c>
      <c r="I337" s="25">
        <v>64.14</v>
      </c>
      <c r="J337" s="380">
        <v>2.8277465877357716E-2</v>
      </c>
    </row>
    <row r="338" spans="1:10" x14ac:dyDescent="0.35">
      <c r="A338" s="5">
        <v>334</v>
      </c>
      <c r="B338" s="5">
        <v>14</v>
      </c>
      <c r="C338" s="5">
        <v>1</v>
      </c>
      <c r="D338" s="380">
        <v>60.877777777777773</v>
      </c>
      <c r="E338" s="25">
        <v>25.74</v>
      </c>
      <c r="F338" s="380">
        <v>0.2973946047618809</v>
      </c>
      <c r="G338" s="25">
        <v>47.37</v>
      </c>
      <c r="H338" s="380">
        <v>2.1489510259609013</v>
      </c>
      <c r="I338" s="25">
        <v>57.14</v>
      </c>
      <c r="J338" s="380">
        <v>2.8277465877357716E-2</v>
      </c>
    </row>
    <row r="339" spans="1:10" x14ac:dyDescent="0.35">
      <c r="A339" s="5">
        <v>335</v>
      </c>
      <c r="B339" s="5">
        <v>14</v>
      </c>
      <c r="C339" s="5">
        <v>1</v>
      </c>
      <c r="D339" s="380">
        <v>51.368022309323457</v>
      </c>
      <c r="E339" s="25">
        <v>25.59</v>
      </c>
      <c r="F339" s="380">
        <v>0.18687805667946453</v>
      </c>
      <c r="G339" s="25">
        <v>47.37</v>
      </c>
      <c r="H339" s="380">
        <v>2.1489510259609013</v>
      </c>
      <c r="I339" s="25">
        <v>56.57</v>
      </c>
      <c r="J339" s="380">
        <v>2.8277465877357716E-2</v>
      </c>
    </row>
    <row r="340" spans="1:10" x14ac:dyDescent="0.35">
      <c r="A340" s="5">
        <v>336</v>
      </c>
      <c r="B340" s="5">
        <v>14</v>
      </c>
      <c r="C340" s="5">
        <v>1</v>
      </c>
      <c r="D340" s="380">
        <v>49.629456206245486</v>
      </c>
      <c r="E340" s="25">
        <v>25.29</v>
      </c>
      <c r="F340" s="380">
        <v>0.19000779309972668</v>
      </c>
      <c r="G340" s="25">
        <v>46.11</v>
      </c>
      <c r="H340" s="380">
        <v>2.1489510259609013</v>
      </c>
      <c r="I340" s="25">
        <v>51.2</v>
      </c>
      <c r="J340" s="380">
        <v>2.8277465877357716E-2</v>
      </c>
    </row>
    <row r="341" spans="1:10" x14ac:dyDescent="0.35">
      <c r="A341" s="5">
        <v>337</v>
      </c>
      <c r="B341" s="5">
        <v>15</v>
      </c>
      <c r="C341" s="5">
        <v>1</v>
      </c>
      <c r="D341" s="380">
        <v>53.355564363126469</v>
      </c>
      <c r="E341" s="25">
        <v>24.84</v>
      </c>
      <c r="F341" s="380">
        <v>0.17528026886249579</v>
      </c>
      <c r="G341" s="25">
        <v>44.08</v>
      </c>
      <c r="H341" s="380">
        <v>2.1489510259609013</v>
      </c>
      <c r="I341" s="25">
        <v>49.53</v>
      </c>
      <c r="J341" s="380">
        <v>2.777777777777778E-2</v>
      </c>
    </row>
    <row r="342" spans="1:10" x14ac:dyDescent="0.35">
      <c r="A342" s="5">
        <v>338</v>
      </c>
      <c r="B342" s="5">
        <v>15</v>
      </c>
      <c r="C342" s="5">
        <v>1</v>
      </c>
      <c r="D342" s="380">
        <v>49.215555555555561</v>
      </c>
      <c r="E342" s="25">
        <v>24.84</v>
      </c>
      <c r="F342" s="380">
        <v>0.18683693929594822</v>
      </c>
      <c r="G342" s="25">
        <v>43.56</v>
      </c>
      <c r="H342" s="380">
        <v>2.1489510259609013</v>
      </c>
      <c r="I342" s="25">
        <v>49.53</v>
      </c>
      <c r="J342" s="380">
        <v>2.777777777777778E-2</v>
      </c>
    </row>
    <row r="343" spans="1:10" x14ac:dyDescent="0.35">
      <c r="A343" s="5">
        <v>339</v>
      </c>
      <c r="B343" s="5">
        <v>15</v>
      </c>
      <c r="C343" s="5">
        <v>1</v>
      </c>
      <c r="D343" s="380">
        <v>52.326610012201073</v>
      </c>
      <c r="E343" s="25">
        <v>24.84</v>
      </c>
      <c r="F343" s="380">
        <v>0.17571569290928465</v>
      </c>
      <c r="G343" s="25">
        <v>43.56</v>
      </c>
      <c r="H343" s="380">
        <v>2.1489510259609013</v>
      </c>
      <c r="I343" s="25">
        <v>48.86</v>
      </c>
      <c r="J343" s="380">
        <v>2.777777777777778E-2</v>
      </c>
    </row>
    <row r="344" spans="1:10" x14ac:dyDescent="0.35">
      <c r="A344" s="5">
        <v>340</v>
      </c>
      <c r="B344" s="5">
        <v>15</v>
      </c>
      <c r="C344" s="5">
        <v>1</v>
      </c>
      <c r="D344" s="380">
        <v>50.923985936462273</v>
      </c>
      <c r="E344" s="25">
        <v>24.84</v>
      </c>
      <c r="F344" s="380">
        <v>0.27701095164802619</v>
      </c>
      <c r="G344" s="25">
        <v>43.56</v>
      </c>
      <c r="H344" s="380">
        <v>2.1489510259609013</v>
      </c>
      <c r="I344" s="25">
        <v>48.86</v>
      </c>
      <c r="J344" s="380">
        <v>2.777777777777778E-2</v>
      </c>
    </row>
    <row r="345" spans="1:10" x14ac:dyDescent="0.35">
      <c r="A345" s="5">
        <v>341</v>
      </c>
      <c r="B345" s="5">
        <v>15</v>
      </c>
      <c r="C345" s="5">
        <v>1</v>
      </c>
      <c r="D345" s="380">
        <v>53.771064505308274</v>
      </c>
      <c r="E345" s="25">
        <v>24.84</v>
      </c>
      <c r="F345" s="380">
        <v>0.28339340620927828</v>
      </c>
      <c r="G345" s="25">
        <v>43.56</v>
      </c>
      <c r="H345" s="380">
        <v>2.1489510259609013</v>
      </c>
      <c r="I345" s="25">
        <v>48.86</v>
      </c>
      <c r="J345" s="380">
        <v>2.777777777777778E-2</v>
      </c>
    </row>
    <row r="346" spans="1:10" x14ac:dyDescent="0.35">
      <c r="A346" s="5">
        <v>342</v>
      </c>
      <c r="B346" s="5">
        <v>15</v>
      </c>
      <c r="C346" s="5">
        <v>1</v>
      </c>
      <c r="D346" s="380">
        <v>51.737385398450357</v>
      </c>
      <c r="E346" s="25">
        <v>24.84</v>
      </c>
      <c r="F346" s="380">
        <v>0.27546296296296302</v>
      </c>
      <c r="G346" s="25">
        <v>43.56</v>
      </c>
      <c r="H346" s="380">
        <v>2.1489510259609013</v>
      </c>
      <c r="I346" s="25">
        <v>49.53</v>
      </c>
      <c r="J346" s="380">
        <v>0.14480167642852412</v>
      </c>
    </row>
    <row r="347" spans="1:10" x14ac:dyDescent="0.35">
      <c r="A347" s="5">
        <v>343</v>
      </c>
      <c r="B347" s="5">
        <v>15</v>
      </c>
      <c r="C347" s="5">
        <v>1</v>
      </c>
      <c r="D347" s="380">
        <v>47.074469682716064</v>
      </c>
      <c r="E347" s="25">
        <v>25.29</v>
      </c>
      <c r="F347" s="380">
        <v>0.27736827328984243</v>
      </c>
      <c r="G347" s="25">
        <v>45.31</v>
      </c>
      <c r="H347" s="380">
        <v>2.1489510259609013</v>
      </c>
      <c r="I347" s="25">
        <v>50.03</v>
      </c>
      <c r="J347" s="380">
        <v>0.14480167642852412</v>
      </c>
    </row>
    <row r="348" spans="1:10" x14ac:dyDescent="0.35">
      <c r="A348" s="5">
        <v>344</v>
      </c>
      <c r="B348" s="5">
        <v>15</v>
      </c>
      <c r="C348" s="5">
        <v>1</v>
      </c>
      <c r="D348" s="380">
        <v>51.851328018293046</v>
      </c>
      <c r="E348" s="25">
        <v>25.74</v>
      </c>
      <c r="F348" s="380">
        <v>1.1660655111894547</v>
      </c>
      <c r="G348" s="25">
        <v>48.88</v>
      </c>
      <c r="H348" s="380">
        <v>0.14480167642852412</v>
      </c>
      <c r="I348" s="25">
        <v>50.13</v>
      </c>
      <c r="J348" s="380">
        <v>0.14480167642852412</v>
      </c>
    </row>
    <row r="349" spans="1:10" x14ac:dyDescent="0.35">
      <c r="A349" s="5">
        <v>345</v>
      </c>
      <c r="B349" s="5">
        <v>15</v>
      </c>
      <c r="C349" s="5">
        <v>1</v>
      </c>
      <c r="D349" s="380">
        <v>59.956688262950678</v>
      </c>
      <c r="E349" s="25">
        <v>25.74</v>
      </c>
      <c r="F349" s="380">
        <v>0.35633380335800491</v>
      </c>
      <c r="G349" s="25">
        <v>51.86</v>
      </c>
      <c r="H349" s="380">
        <v>0.14480167642852412</v>
      </c>
      <c r="I349" s="25">
        <v>54.87</v>
      </c>
      <c r="J349" s="380">
        <v>2.777777777777778E-2</v>
      </c>
    </row>
    <row r="350" spans="1:10" x14ac:dyDescent="0.35">
      <c r="A350" s="5">
        <v>346</v>
      </c>
      <c r="B350" s="5">
        <v>15</v>
      </c>
      <c r="C350" s="5">
        <v>1</v>
      </c>
      <c r="D350" s="380">
        <v>64.810664902493684</v>
      </c>
      <c r="E350" s="25">
        <v>25.74</v>
      </c>
      <c r="F350" s="380">
        <v>0.35009358336625174</v>
      </c>
      <c r="G350" s="25">
        <v>51.86</v>
      </c>
      <c r="H350" s="380">
        <v>2.198238484627248</v>
      </c>
      <c r="I350" s="25">
        <v>53.71</v>
      </c>
      <c r="J350" s="380">
        <v>2.777777777777778E-2</v>
      </c>
    </row>
    <row r="351" spans="1:10" x14ac:dyDescent="0.35">
      <c r="A351" s="5">
        <v>347</v>
      </c>
      <c r="B351" s="5">
        <v>15</v>
      </c>
      <c r="C351" s="5">
        <v>1</v>
      </c>
      <c r="D351" s="380">
        <v>63.909180281993933</v>
      </c>
      <c r="E351" s="25">
        <v>25.74</v>
      </c>
      <c r="F351" s="380">
        <v>0.19003987581797357</v>
      </c>
      <c r="G351" s="25">
        <v>48.39</v>
      </c>
      <c r="H351" s="380">
        <v>2.1489510259609013</v>
      </c>
      <c r="I351" s="25">
        <v>50.03</v>
      </c>
      <c r="J351" s="380">
        <v>2.777777777777778E-2</v>
      </c>
    </row>
    <row r="352" spans="1:10" x14ac:dyDescent="0.35">
      <c r="A352" s="5">
        <v>348</v>
      </c>
      <c r="B352" s="5">
        <v>15</v>
      </c>
      <c r="C352" s="5">
        <v>1</v>
      </c>
      <c r="D352" s="380">
        <v>49.722222222222221</v>
      </c>
      <c r="E352" s="25">
        <v>25.74</v>
      </c>
      <c r="F352" s="380">
        <v>0.3058385568443821</v>
      </c>
      <c r="G352" s="25">
        <v>46.98</v>
      </c>
      <c r="H352" s="380">
        <v>2.1489510259609013</v>
      </c>
      <c r="I352" s="25">
        <v>50.03</v>
      </c>
      <c r="J352" s="380">
        <v>2.777777777777778E-2</v>
      </c>
    </row>
    <row r="353" spans="1:10" x14ac:dyDescent="0.35">
      <c r="A353" s="5">
        <v>349</v>
      </c>
      <c r="B353" s="5">
        <v>15</v>
      </c>
      <c r="C353" s="5">
        <v>1</v>
      </c>
      <c r="D353" s="380">
        <v>48.442606245402629</v>
      </c>
      <c r="E353" s="25">
        <v>25.74</v>
      </c>
      <c r="F353" s="380">
        <v>0.23054961564990084</v>
      </c>
      <c r="G353" s="25">
        <v>46.11</v>
      </c>
      <c r="H353" s="380">
        <v>2.1489510259609013</v>
      </c>
      <c r="I353" s="25">
        <v>50.03</v>
      </c>
      <c r="J353" s="380">
        <v>2.777777777777778E-2</v>
      </c>
    </row>
    <row r="354" spans="1:10" x14ac:dyDescent="0.35">
      <c r="A354" s="5">
        <v>350</v>
      </c>
      <c r="B354" s="5">
        <v>15</v>
      </c>
      <c r="C354" s="5">
        <v>1</v>
      </c>
      <c r="D354" s="380">
        <v>50.258333333333333</v>
      </c>
      <c r="E354" s="25">
        <v>25.74</v>
      </c>
      <c r="F354" s="380">
        <v>0.36019907205902463</v>
      </c>
      <c r="G354" s="25">
        <v>46.11</v>
      </c>
      <c r="H354" s="380">
        <v>2.1489510259609013</v>
      </c>
      <c r="I354" s="25">
        <v>50.03</v>
      </c>
      <c r="J354" s="380">
        <v>2.777777777777778E-2</v>
      </c>
    </row>
    <row r="355" spans="1:10" x14ac:dyDescent="0.35">
      <c r="A355" s="5">
        <v>351</v>
      </c>
      <c r="B355" s="5">
        <v>15</v>
      </c>
      <c r="C355" s="5">
        <v>1</v>
      </c>
      <c r="D355" s="380">
        <v>47.230327025325408</v>
      </c>
      <c r="E355" s="25">
        <v>25.74</v>
      </c>
      <c r="F355" s="380">
        <v>0.2409618265467989</v>
      </c>
      <c r="G355" s="25">
        <v>46.11</v>
      </c>
      <c r="H355" s="380">
        <v>2.1489510259609013</v>
      </c>
      <c r="I355" s="25">
        <v>49.83</v>
      </c>
      <c r="J355" s="380">
        <v>2.777777777777778E-2</v>
      </c>
    </row>
    <row r="356" spans="1:10" x14ac:dyDescent="0.35">
      <c r="A356" s="5">
        <v>352</v>
      </c>
      <c r="B356" s="5">
        <v>15</v>
      </c>
      <c r="C356" s="5">
        <v>1</v>
      </c>
      <c r="D356" s="380">
        <v>53.646492685280563</v>
      </c>
      <c r="E356" s="25">
        <v>25.74</v>
      </c>
      <c r="F356" s="380">
        <v>0.73382147669239817</v>
      </c>
      <c r="G356" s="25">
        <v>46.11</v>
      </c>
      <c r="H356" s="380">
        <v>2.1489510259609013</v>
      </c>
      <c r="I356" s="25">
        <v>49.83</v>
      </c>
      <c r="J356" s="380">
        <v>2.777777777777778E-2</v>
      </c>
    </row>
    <row r="357" spans="1:10" x14ac:dyDescent="0.35">
      <c r="A357" s="5">
        <v>353</v>
      </c>
      <c r="B357" s="5">
        <v>15</v>
      </c>
      <c r="C357" s="5">
        <v>1</v>
      </c>
      <c r="D357" s="380">
        <v>61.358333333333327</v>
      </c>
      <c r="E357" s="25">
        <v>25.74</v>
      </c>
      <c r="F357" s="380">
        <v>0.35776619362969209</v>
      </c>
      <c r="G357" s="25">
        <v>49.75</v>
      </c>
      <c r="H357" s="380">
        <v>2.1179239275206396</v>
      </c>
      <c r="I357" s="25">
        <v>51.39</v>
      </c>
      <c r="J357" s="380">
        <v>2.777777777777778E-2</v>
      </c>
    </row>
    <row r="358" spans="1:10" x14ac:dyDescent="0.35">
      <c r="A358" s="5">
        <v>354</v>
      </c>
      <c r="B358" s="5">
        <v>15</v>
      </c>
      <c r="C358" s="5">
        <v>1</v>
      </c>
      <c r="D358" s="380">
        <v>64.589197314489681</v>
      </c>
      <c r="E358" s="25">
        <v>25.74</v>
      </c>
      <c r="F358" s="380">
        <v>1.1078792358596721</v>
      </c>
      <c r="G358" s="25">
        <v>52.67</v>
      </c>
      <c r="H358" s="380">
        <v>0.14480167642852412</v>
      </c>
      <c r="I358" s="25">
        <v>53.71</v>
      </c>
      <c r="J358" s="380">
        <v>2.777777777777778E-2</v>
      </c>
    </row>
    <row r="359" spans="1:10" x14ac:dyDescent="0.35">
      <c r="A359" s="5">
        <v>355</v>
      </c>
      <c r="B359" s="5">
        <v>15</v>
      </c>
      <c r="C359" s="5">
        <v>1</v>
      </c>
      <c r="D359" s="380">
        <v>60.298333333333325</v>
      </c>
      <c r="E359" s="25">
        <v>26.51</v>
      </c>
      <c r="F359" s="380">
        <v>1.0663675037770139</v>
      </c>
      <c r="G359" s="25">
        <v>55.99</v>
      </c>
      <c r="H359" s="380">
        <v>0.14480167642852412</v>
      </c>
      <c r="I359" s="25">
        <v>56.51</v>
      </c>
      <c r="J359" s="380">
        <v>2.777777777777778E-2</v>
      </c>
    </row>
    <row r="360" spans="1:10" x14ac:dyDescent="0.35">
      <c r="A360" s="5">
        <v>356</v>
      </c>
      <c r="B360" s="5">
        <v>15</v>
      </c>
      <c r="C360" s="5">
        <v>1</v>
      </c>
      <c r="D360" s="380">
        <v>51.497622898292327</v>
      </c>
      <c r="E360" s="25">
        <v>26.05</v>
      </c>
      <c r="F360" s="380">
        <v>1.539981218256421</v>
      </c>
      <c r="G360" s="25">
        <v>51.86</v>
      </c>
      <c r="H360" s="380">
        <v>0.14480167642852412</v>
      </c>
      <c r="I360" s="25">
        <v>53.71</v>
      </c>
      <c r="J360" s="380">
        <v>2.777777777777778E-2</v>
      </c>
    </row>
    <row r="361" spans="1:10" x14ac:dyDescent="0.35">
      <c r="A361" s="5">
        <v>357</v>
      </c>
      <c r="B361" s="5">
        <v>15</v>
      </c>
      <c r="C361" s="5">
        <v>1</v>
      </c>
      <c r="D361" s="380">
        <v>44.461159054245279</v>
      </c>
      <c r="E361" s="25">
        <v>25.74</v>
      </c>
      <c r="F361" s="380">
        <v>1.3569558304240819</v>
      </c>
      <c r="G361" s="25">
        <v>48.39</v>
      </c>
      <c r="H361" s="380">
        <v>2.1179239275206396</v>
      </c>
      <c r="I361" s="25">
        <v>50.13</v>
      </c>
      <c r="J361" s="380">
        <v>1.2800938255505474</v>
      </c>
    </row>
    <row r="362" spans="1:10" x14ac:dyDescent="0.35">
      <c r="A362" s="5">
        <v>358</v>
      </c>
      <c r="B362" s="5">
        <v>15</v>
      </c>
      <c r="C362" s="5">
        <v>1</v>
      </c>
      <c r="D362" s="380">
        <v>41.263888888888893</v>
      </c>
      <c r="E362" s="25">
        <v>25.29</v>
      </c>
      <c r="F362" s="380">
        <v>0.13385966676792457</v>
      </c>
      <c r="G362" s="25">
        <v>46.11</v>
      </c>
      <c r="H362" s="380">
        <v>1.875552840195911</v>
      </c>
      <c r="I362" s="25">
        <v>50.03</v>
      </c>
      <c r="J362" s="380">
        <v>1.2800938255505474</v>
      </c>
    </row>
    <row r="363" spans="1:10" x14ac:dyDescent="0.35">
      <c r="A363" s="5">
        <v>359</v>
      </c>
      <c r="B363" s="5">
        <v>15</v>
      </c>
      <c r="C363" s="5">
        <v>1</v>
      </c>
      <c r="D363" s="380">
        <v>56.338378322234341</v>
      </c>
      <c r="E363" s="25">
        <v>25.29</v>
      </c>
      <c r="F363" s="380">
        <v>6.9801945198109172E-2</v>
      </c>
      <c r="G363" s="25">
        <v>46.11</v>
      </c>
      <c r="H363" s="380">
        <v>1.875552840195911</v>
      </c>
      <c r="I363" s="25">
        <v>50.03</v>
      </c>
      <c r="J363" s="380">
        <v>1.2800938255505474</v>
      </c>
    </row>
    <row r="364" spans="1:10" x14ac:dyDescent="0.35">
      <c r="A364" s="5">
        <v>360</v>
      </c>
      <c r="B364" s="5">
        <v>15</v>
      </c>
      <c r="C364" s="5">
        <v>1</v>
      </c>
      <c r="D364" s="380">
        <v>51.283333333333324</v>
      </c>
      <c r="E364" s="25">
        <v>25.29</v>
      </c>
      <c r="F364" s="380">
        <v>2.4410222144479166</v>
      </c>
      <c r="G364" s="25">
        <v>46.11</v>
      </c>
      <c r="H364" s="380">
        <v>1.875552840195911</v>
      </c>
      <c r="I364" s="25">
        <v>50.03</v>
      </c>
      <c r="J364" s="380">
        <v>1.2800938255505474</v>
      </c>
    </row>
    <row r="365" spans="1:10" x14ac:dyDescent="0.35">
      <c r="A365" s="5">
        <v>361</v>
      </c>
      <c r="B365" s="5">
        <v>16</v>
      </c>
      <c r="C365" s="5">
        <v>1</v>
      </c>
      <c r="D365" s="380">
        <v>59.612586465526142</v>
      </c>
      <c r="E365" s="25">
        <v>24.84</v>
      </c>
      <c r="F365" s="380">
        <v>2.4410222144479166</v>
      </c>
      <c r="G365" s="25">
        <v>46.11</v>
      </c>
      <c r="H365" s="380">
        <v>1.875552840195911</v>
      </c>
      <c r="I365" s="25">
        <v>49.06</v>
      </c>
      <c r="J365" s="380">
        <v>1.2800938255505474</v>
      </c>
    </row>
    <row r="366" spans="1:10" x14ac:dyDescent="0.35">
      <c r="A366" s="5">
        <v>362</v>
      </c>
      <c r="B366" s="5">
        <v>16</v>
      </c>
      <c r="C366" s="5">
        <v>1</v>
      </c>
      <c r="D366" s="380">
        <v>48.701111111111103</v>
      </c>
      <c r="E366" s="25">
        <v>24.84</v>
      </c>
      <c r="F366" s="380">
        <v>2.4410222144479166</v>
      </c>
      <c r="G366" s="25">
        <v>44.08</v>
      </c>
      <c r="H366" s="380">
        <v>1.875552840195911</v>
      </c>
      <c r="I366" s="25">
        <v>48.86</v>
      </c>
      <c r="J366" s="380">
        <v>1.2800938255505474</v>
      </c>
    </row>
    <row r="367" spans="1:10" x14ac:dyDescent="0.35">
      <c r="A367" s="5">
        <v>363</v>
      </c>
      <c r="B367" s="5">
        <v>16</v>
      </c>
      <c r="C367" s="5">
        <v>1</v>
      </c>
      <c r="D367" s="380">
        <v>52.068819161683955</v>
      </c>
      <c r="E367" s="25">
        <v>24.84</v>
      </c>
      <c r="F367" s="380">
        <v>2.4410222144479166</v>
      </c>
      <c r="G367" s="25">
        <v>43.56</v>
      </c>
      <c r="H367" s="380">
        <v>1.875552840195911</v>
      </c>
      <c r="I367" s="25">
        <v>48.86</v>
      </c>
      <c r="J367" s="380">
        <v>1.2800938255505474</v>
      </c>
    </row>
    <row r="368" spans="1:10" x14ac:dyDescent="0.35">
      <c r="A368" s="5">
        <v>364</v>
      </c>
      <c r="B368" s="5">
        <v>16</v>
      </c>
      <c r="C368" s="5">
        <v>1</v>
      </c>
      <c r="D368" s="380">
        <v>52.167468942443605</v>
      </c>
      <c r="E368" s="25">
        <v>24.84</v>
      </c>
      <c r="F368" s="380">
        <v>2.4410222144479166</v>
      </c>
      <c r="G368" s="25">
        <v>43.56</v>
      </c>
      <c r="H368" s="380">
        <v>1.875552840195911</v>
      </c>
      <c r="I368" s="25">
        <v>48.86</v>
      </c>
      <c r="J368" s="380">
        <v>1.2800938255505474</v>
      </c>
    </row>
    <row r="369" spans="1:10" x14ac:dyDescent="0.35">
      <c r="A369" s="5">
        <v>365</v>
      </c>
      <c r="B369" s="5">
        <v>16</v>
      </c>
      <c r="C369" s="5">
        <v>1</v>
      </c>
      <c r="D369" s="380">
        <v>45.508333333333333</v>
      </c>
      <c r="E369" s="25">
        <v>24.84</v>
      </c>
      <c r="F369" s="380">
        <v>0.12571988267563441</v>
      </c>
      <c r="G369" s="25">
        <v>43.56</v>
      </c>
      <c r="H369" s="380">
        <v>1.875552840195911</v>
      </c>
      <c r="I369" s="25">
        <v>48.86</v>
      </c>
      <c r="J369" s="380">
        <v>1.3832705093780044</v>
      </c>
    </row>
    <row r="370" spans="1:10" x14ac:dyDescent="0.35">
      <c r="A370" s="5">
        <v>366</v>
      </c>
      <c r="B370" s="5">
        <v>16</v>
      </c>
      <c r="C370" s="5">
        <v>1</v>
      </c>
      <c r="D370" s="380">
        <v>45.968504571248722</v>
      </c>
      <c r="E370" s="25">
        <v>24.84</v>
      </c>
      <c r="F370" s="380">
        <v>0.27961704177492369</v>
      </c>
      <c r="G370" s="25">
        <v>44.08</v>
      </c>
      <c r="H370" s="380">
        <v>1.875552840195911</v>
      </c>
      <c r="I370" s="25">
        <v>48.86</v>
      </c>
      <c r="J370" s="380">
        <v>3.8241036579825725</v>
      </c>
    </row>
    <row r="371" spans="1:10" x14ac:dyDescent="0.35">
      <c r="A371" s="5">
        <v>367</v>
      </c>
      <c r="B371" s="5">
        <v>16</v>
      </c>
      <c r="C371" s="5">
        <v>1</v>
      </c>
      <c r="D371" s="380">
        <v>49.719444444444449</v>
      </c>
      <c r="E371" s="25">
        <v>24.84</v>
      </c>
      <c r="F371" s="380">
        <v>4.6555028408719954</v>
      </c>
      <c r="G371" s="25">
        <v>44.69</v>
      </c>
      <c r="H371" s="380">
        <v>2.777777777777778E-2</v>
      </c>
      <c r="I371" s="25">
        <v>49.83</v>
      </c>
      <c r="J371" s="380">
        <v>3.8683198393568494</v>
      </c>
    </row>
    <row r="372" spans="1:10" x14ac:dyDescent="0.35">
      <c r="A372" s="5">
        <v>368</v>
      </c>
      <c r="B372" s="5">
        <v>16</v>
      </c>
      <c r="C372" s="5">
        <v>1</v>
      </c>
      <c r="D372" s="380">
        <v>44.175183210281652</v>
      </c>
      <c r="E372" s="25">
        <v>25.29</v>
      </c>
      <c r="F372" s="380">
        <v>4.8256306346864442</v>
      </c>
      <c r="G372" s="25">
        <v>47.85</v>
      </c>
      <c r="H372" s="380">
        <v>2.1879078613582523</v>
      </c>
      <c r="I372" s="25">
        <v>50.33</v>
      </c>
      <c r="J372" s="380">
        <v>3.8861314051209352</v>
      </c>
    </row>
    <row r="373" spans="1:10" x14ac:dyDescent="0.35">
      <c r="A373" s="5">
        <v>369</v>
      </c>
      <c r="B373" s="5">
        <v>16</v>
      </c>
      <c r="C373" s="5">
        <v>1</v>
      </c>
      <c r="D373" s="380">
        <v>55.072222222222216</v>
      </c>
      <c r="E373" s="25">
        <v>25.74</v>
      </c>
      <c r="F373" s="380">
        <v>8.1174834595959577</v>
      </c>
      <c r="G373" s="25">
        <v>49.15</v>
      </c>
      <c r="H373" s="380">
        <v>2.1879078613582523</v>
      </c>
      <c r="I373" s="25">
        <v>53.71</v>
      </c>
      <c r="J373" s="380">
        <v>3.8683198393568494</v>
      </c>
    </row>
    <row r="374" spans="1:10" x14ac:dyDescent="0.35">
      <c r="A374" s="5">
        <v>370</v>
      </c>
      <c r="B374" s="5">
        <v>16</v>
      </c>
      <c r="C374" s="5">
        <v>1</v>
      </c>
      <c r="D374" s="380">
        <v>49.109083569223159</v>
      </c>
      <c r="E374" s="25">
        <v>26.05</v>
      </c>
      <c r="F374" s="380">
        <v>8.1174834595959595</v>
      </c>
      <c r="G374" s="25">
        <v>52.67</v>
      </c>
      <c r="H374" s="380">
        <v>2.1879078613582523</v>
      </c>
      <c r="I374" s="25">
        <v>173.91</v>
      </c>
      <c r="J374" s="380">
        <v>3.8683198393568494</v>
      </c>
    </row>
    <row r="375" spans="1:10" x14ac:dyDescent="0.35">
      <c r="A375" s="5">
        <v>371</v>
      </c>
      <c r="B375" s="5">
        <v>16</v>
      </c>
      <c r="C375" s="5">
        <v>1</v>
      </c>
      <c r="D375" s="380">
        <v>54.332071613263615</v>
      </c>
      <c r="E375" s="25">
        <v>26.05</v>
      </c>
      <c r="F375" s="380">
        <v>8.1174834595959595</v>
      </c>
      <c r="G375" s="25">
        <v>52.67</v>
      </c>
      <c r="H375" s="380">
        <v>2.1179239275206396</v>
      </c>
      <c r="I375" s="25">
        <v>172.17</v>
      </c>
      <c r="J375" s="380">
        <v>3.5057197490800416</v>
      </c>
    </row>
    <row r="376" spans="1:10" x14ac:dyDescent="0.35">
      <c r="A376" s="5">
        <v>372</v>
      </c>
      <c r="B376" s="5">
        <v>16</v>
      </c>
      <c r="C376" s="5">
        <v>1</v>
      </c>
      <c r="D376" s="380">
        <v>43.732777777777777</v>
      </c>
      <c r="E376" s="25">
        <v>26.35</v>
      </c>
      <c r="F376" s="380">
        <v>7.6929844656192241</v>
      </c>
      <c r="G376" s="25">
        <v>52.67</v>
      </c>
      <c r="H376" s="380">
        <v>2.1489510259609013</v>
      </c>
      <c r="I376" s="25">
        <v>147.82</v>
      </c>
      <c r="J376" s="380">
        <v>3.0949654893710985</v>
      </c>
    </row>
    <row r="377" spans="1:10" x14ac:dyDescent="0.35">
      <c r="A377" s="5">
        <v>373</v>
      </c>
      <c r="B377" s="5">
        <v>16</v>
      </c>
      <c r="C377" s="5">
        <v>1</v>
      </c>
      <c r="D377" s="380">
        <v>52.005498147920335</v>
      </c>
      <c r="E377" s="25">
        <v>26.23</v>
      </c>
      <c r="F377" s="380">
        <v>7.3348672405140407</v>
      </c>
      <c r="G377" s="25">
        <v>52.67</v>
      </c>
      <c r="H377" s="380">
        <v>2.1179239275206396</v>
      </c>
      <c r="I377" s="25">
        <v>147.82</v>
      </c>
      <c r="J377" s="380">
        <v>3.0949654893710985</v>
      </c>
    </row>
    <row r="378" spans="1:10" x14ac:dyDescent="0.35">
      <c r="A378" s="5">
        <v>374</v>
      </c>
      <c r="B378" s="5">
        <v>16</v>
      </c>
      <c r="C378" s="5">
        <v>1</v>
      </c>
      <c r="D378" s="380">
        <v>39.144444444444439</v>
      </c>
      <c r="E378" s="25">
        <v>25.74</v>
      </c>
      <c r="F378" s="380">
        <v>7.3348672405140407</v>
      </c>
      <c r="G378" s="25">
        <v>52.67</v>
      </c>
      <c r="H378" s="380">
        <v>2.1179239275206396</v>
      </c>
      <c r="I378" s="25">
        <v>147.82</v>
      </c>
      <c r="J378" s="380">
        <v>3.0949654893710985</v>
      </c>
    </row>
    <row r="379" spans="1:10" x14ac:dyDescent="0.35">
      <c r="A379" s="5">
        <v>375</v>
      </c>
      <c r="B379" s="5">
        <v>16</v>
      </c>
      <c r="C379" s="5">
        <v>1</v>
      </c>
      <c r="D379" s="380">
        <v>36.258827852227078</v>
      </c>
      <c r="E379" s="25">
        <v>26.51</v>
      </c>
      <c r="F379" s="380">
        <v>7.514146507373022</v>
      </c>
      <c r="G379" s="25">
        <v>52.67</v>
      </c>
      <c r="H379" s="380">
        <v>5.6103132187909575</v>
      </c>
      <c r="I379" s="25">
        <v>155.25</v>
      </c>
      <c r="J379" s="380">
        <v>3.2934683105597138</v>
      </c>
    </row>
    <row r="380" spans="1:10" x14ac:dyDescent="0.35">
      <c r="A380" s="5">
        <v>376</v>
      </c>
      <c r="B380" s="5">
        <v>16</v>
      </c>
      <c r="C380" s="5">
        <v>1</v>
      </c>
      <c r="D380" s="380">
        <v>39.144444444444439</v>
      </c>
      <c r="E380" s="25">
        <v>28.11</v>
      </c>
      <c r="F380" s="380">
        <v>8.0405359949256816</v>
      </c>
      <c r="G380" s="25">
        <v>53.77</v>
      </c>
      <c r="H380" s="380">
        <v>7.4354343110545624</v>
      </c>
      <c r="I380" s="25">
        <v>155.25</v>
      </c>
      <c r="J380" s="380">
        <v>4.0074206706947759</v>
      </c>
    </row>
    <row r="381" spans="1:10" x14ac:dyDescent="0.35">
      <c r="A381" s="5">
        <v>377</v>
      </c>
      <c r="B381" s="5">
        <v>16</v>
      </c>
      <c r="C381" s="5">
        <v>1</v>
      </c>
      <c r="D381" s="380">
        <v>32.939526780447324</v>
      </c>
      <c r="E381" s="25">
        <v>28.12</v>
      </c>
      <c r="F381" s="380">
        <v>17.237577659828194</v>
      </c>
      <c r="G381" s="25">
        <v>59.23</v>
      </c>
      <c r="H381" s="380">
        <v>5.8450565733822044</v>
      </c>
      <c r="I381" s="25">
        <v>156.82</v>
      </c>
      <c r="J381" s="380">
        <v>5.2243917527275858</v>
      </c>
    </row>
    <row r="382" spans="1:10" x14ac:dyDescent="0.35">
      <c r="A382" s="5">
        <v>378</v>
      </c>
      <c r="B382" s="5">
        <v>16</v>
      </c>
      <c r="C382" s="5">
        <v>1</v>
      </c>
      <c r="D382" s="380">
        <v>46.417123459857862</v>
      </c>
      <c r="E382" s="25">
        <v>34.82</v>
      </c>
      <c r="F382" s="380">
        <v>20.392986336221171</v>
      </c>
      <c r="G382" s="25">
        <v>63.98</v>
      </c>
      <c r="H382" s="380">
        <v>6.0874730281835499</v>
      </c>
      <c r="I382" s="25">
        <v>843.72</v>
      </c>
      <c r="J382" s="380">
        <v>4.9031361541390099</v>
      </c>
    </row>
    <row r="383" spans="1:10" x14ac:dyDescent="0.35">
      <c r="A383" s="5">
        <v>379</v>
      </c>
      <c r="B383" s="5">
        <v>16</v>
      </c>
      <c r="C383" s="5">
        <v>1</v>
      </c>
      <c r="D383" s="380">
        <v>30.849435930366109</v>
      </c>
      <c r="E383" s="25">
        <v>35.869999999999997</v>
      </c>
      <c r="F383" s="380">
        <v>20.4695209479579</v>
      </c>
      <c r="G383" s="25">
        <v>64.2</v>
      </c>
      <c r="H383" s="380">
        <v>5.7627310740459068</v>
      </c>
      <c r="I383" s="25">
        <v>843.72</v>
      </c>
      <c r="J383" s="380">
        <v>5.0655383818482402</v>
      </c>
    </row>
    <row r="384" spans="1:10" x14ac:dyDescent="0.35">
      <c r="A384" s="5">
        <v>380</v>
      </c>
      <c r="B384" s="5">
        <v>16</v>
      </c>
      <c r="C384" s="5">
        <v>1</v>
      </c>
      <c r="D384" s="380">
        <v>55.118457297976846</v>
      </c>
      <c r="E384" s="25">
        <v>30.28</v>
      </c>
      <c r="F384" s="380">
        <v>19.900253593604759</v>
      </c>
      <c r="G384" s="25">
        <v>62.12</v>
      </c>
      <c r="H384" s="380">
        <v>5.7437211554218228</v>
      </c>
      <c r="I384" s="25">
        <v>843.72</v>
      </c>
      <c r="J384" s="380">
        <v>6.3029125627712457</v>
      </c>
    </row>
    <row r="385" spans="1:10" x14ac:dyDescent="0.35">
      <c r="A385" s="5">
        <v>381</v>
      </c>
      <c r="B385" s="5">
        <v>16</v>
      </c>
      <c r="C385" s="5">
        <v>1</v>
      </c>
      <c r="D385" s="380">
        <v>41.678333333333335</v>
      </c>
      <c r="E385" s="25">
        <v>28.12</v>
      </c>
      <c r="F385" s="380">
        <v>18.040096002530863</v>
      </c>
      <c r="G385" s="25">
        <v>59.23</v>
      </c>
      <c r="H385" s="380">
        <v>2.5365835048588048</v>
      </c>
      <c r="I385" s="25">
        <v>640.05999999999995</v>
      </c>
      <c r="J385" s="380">
        <v>4.2432717917255003</v>
      </c>
    </row>
    <row r="386" spans="1:10" x14ac:dyDescent="0.35">
      <c r="A386" s="5">
        <v>382</v>
      </c>
      <c r="B386" s="5">
        <v>16</v>
      </c>
      <c r="C386" s="5">
        <v>1</v>
      </c>
      <c r="D386" s="380">
        <v>57.597655554296892</v>
      </c>
      <c r="E386" s="25">
        <v>26.51</v>
      </c>
      <c r="F386" s="380">
        <v>18.552592469435677</v>
      </c>
      <c r="G386" s="25">
        <v>53.77</v>
      </c>
      <c r="H386" s="380">
        <v>6.4651101501579236</v>
      </c>
      <c r="I386" s="25">
        <v>603.30999999999995</v>
      </c>
      <c r="J386" s="380">
        <v>5.0086060324362407</v>
      </c>
    </row>
    <row r="387" spans="1:10" x14ac:dyDescent="0.35">
      <c r="A387" s="5">
        <v>383</v>
      </c>
      <c r="B387" s="5">
        <v>16</v>
      </c>
      <c r="C387" s="5">
        <v>1</v>
      </c>
      <c r="D387" s="380">
        <v>62.372167053102068</v>
      </c>
      <c r="E387" s="25">
        <v>26.51</v>
      </c>
      <c r="F387" s="380">
        <v>15.186536082835932</v>
      </c>
      <c r="G387" s="25">
        <v>59.23</v>
      </c>
      <c r="H387" s="380">
        <v>8.0687345801209478</v>
      </c>
      <c r="I387" s="25">
        <v>603.30999999999995</v>
      </c>
      <c r="J387" s="380">
        <v>2.2185066656048811</v>
      </c>
    </row>
    <row r="388" spans="1:10" x14ac:dyDescent="0.35">
      <c r="A388" s="5">
        <v>384</v>
      </c>
      <c r="B388" s="5">
        <v>16</v>
      </c>
      <c r="C388" s="5">
        <v>1</v>
      </c>
      <c r="D388" s="380">
        <v>48.183333333333337</v>
      </c>
      <c r="E388" s="25">
        <v>26.51</v>
      </c>
      <c r="F388" s="380">
        <v>13.196259401928288</v>
      </c>
      <c r="G388" s="25">
        <v>55.88</v>
      </c>
      <c r="H388" s="380">
        <v>6.4095714781257129</v>
      </c>
      <c r="I388" s="25">
        <v>603.30999999999995</v>
      </c>
      <c r="J388" s="380">
        <v>5.3120081374202899</v>
      </c>
    </row>
    <row r="389" spans="1:10" x14ac:dyDescent="0.35">
      <c r="A389" s="5">
        <v>385</v>
      </c>
      <c r="B389" s="5">
        <v>17</v>
      </c>
      <c r="C389" s="5">
        <v>1</v>
      </c>
      <c r="D389" s="380">
        <v>52.472010819983211</v>
      </c>
      <c r="E389" s="25">
        <v>25.74</v>
      </c>
      <c r="F389" s="380">
        <v>13.817791787265199</v>
      </c>
      <c r="G389" s="25">
        <v>51.44</v>
      </c>
      <c r="H389" s="380">
        <v>6.0952645779312267</v>
      </c>
      <c r="I389" s="25">
        <v>603.30999999999995</v>
      </c>
      <c r="J389" s="380">
        <v>5.6585973477302955</v>
      </c>
    </row>
    <row r="390" spans="1:10" x14ac:dyDescent="0.35">
      <c r="A390" s="5">
        <v>386</v>
      </c>
      <c r="B390" s="5">
        <v>17</v>
      </c>
      <c r="C390" s="5">
        <v>1</v>
      </c>
      <c r="D390" s="380">
        <v>30.826820000232587</v>
      </c>
      <c r="E390" s="25">
        <v>25.74</v>
      </c>
      <c r="F390" s="380">
        <v>11.346667519792941</v>
      </c>
      <c r="G390" s="25">
        <v>50.35</v>
      </c>
      <c r="H390" s="380">
        <v>7.2563048568963939</v>
      </c>
      <c r="I390" s="25">
        <v>147.82</v>
      </c>
      <c r="J390" s="380">
        <v>4.2646863033677143</v>
      </c>
    </row>
    <row r="391" spans="1:10" x14ac:dyDescent="0.35">
      <c r="A391" s="5">
        <v>387</v>
      </c>
      <c r="B391" s="5">
        <v>17</v>
      </c>
      <c r="C391" s="5">
        <v>1</v>
      </c>
      <c r="D391" s="380">
        <v>47.383757117608937</v>
      </c>
      <c r="E391" s="25">
        <v>25.74</v>
      </c>
      <c r="F391" s="380">
        <v>13.805702114061836</v>
      </c>
      <c r="G391" s="25">
        <v>50.35</v>
      </c>
      <c r="H391" s="380">
        <v>6.4896526806083603</v>
      </c>
      <c r="I391" s="25">
        <v>146.34</v>
      </c>
      <c r="J391" s="380">
        <v>4.3421374775024892</v>
      </c>
    </row>
    <row r="392" spans="1:10" x14ac:dyDescent="0.35">
      <c r="A392" s="5">
        <v>388</v>
      </c>
      <c r="B392" s="5">
        <v>17</v>
      </c>
      <c r="C392" s="5">
        <v>1</v>
      </c>
      <c r="D392" s="380">
        <v>37.964634586264324</v>
      </c>
      <c r="E392" s="25">
        <v>25.74</v>
      </c>
      <c r="F392" s="380">
        <v>15.094794939872756</v>
      </c>
      <c r="G392" s="25">
        <v>48.88</v>
      </c>
      <c r="H392" s="380">
        <v>6.656227887633265</v>
      </c>
      <c r="I392" s="25">
        <v>146.34</v>
      </c>
      <c r="J392" s="380">
        <v>6.0601684624565459</v>
      </c>
    </row>
    <row r="393" spans="1:10" x14ac:dyDescent="0.35">
      <c r="A393" s="5">
        <v>389</v>
      </c>
      <c r="B393" s="5">
        <v>17</v>
      </c>
      <c r="C393" s="5">
        <v>1</v>
      </c>
      <c r="D393" s="380">
        <v>50.0138888888889</v>
      </c>
      <c r="E393" s="25">
        <v>25.74</v>
      </c>
      <c r="F393" s="380">
        <v>14.805742839462859</v>
      </c>
      <c r="G393" s="25">
        <v>48.88</v>
      </c>
      <c r="H393" s="380">
        <v>7.0164667648367915</v>
      </c>
      <c r="I393" s="25">
        <v>146.34</v>
      </c>
      <c r="J393" s="380">
        <v>5.3228895868890005</v>
      </c>
    </row>
    <row r="394" spans="1:10" x14ac:dyDescent="0.35">
      <c r="A394" s="5">
        <v>390</v>
      </c>
      <c r="B394" s="5">
        <v>17</v>
      </c>
      <c r="C394" s="5">
        <v>1</v>
      </c>
      <c r="D394" s="380">
        <v>37.805421269804626</v>
      </c>
      <c r="E394" s="25">
        <v>25.74</v>
      </c>
      <c r="F394" s="380">
        <v>11.56063782717627</v>
      </c>
      <c r="G394" s="25">
        <v>48.88</v>
      </c>
      <c r="H394" s="380">
        <v>7.5384355574419839</v>
      </c>
      <c r="I394" s="25">
        <v>146.34</v>
      </c>
      <c r="J394" s="380">
        <v>5.1462558479593241</v>
      </c>
    </row>
    <row r="395" spans="1:10" x14ac:dyDescent="0.35">
      <c r="A395" s="5">
        <v>391</v>
      </c>
      <c r="B395" s="5">
        <v>17</v>
      </c>
      <c r="C395" s="5">
        <v>1</v>
      </c>
      <c r="D395" s="380">
        <v>27.025000000000002</v>
      </c>
      <c r="E395" s="25">
        <v>25.74</v>
      </c>
      <c r="F395" s="380">
        <v>11.756888354615167</v>
      </c>
      <c r="G395" s="25">
        <v>50.35</v>
      </c>
      <c r="H395" s="380">
        <v>9.2427187779790252</v>
      </c>
      <c r="I395" s="25">
        <v>146.34</v>
      </c>
      <c r="J395" s="380">
        <v>6.2204388229509728</v>
      </c>
    </row>
    <row r="396" spans="1:10" x14ac:dyDescent="0.35">
      <c r="A396" s="5">
        <v>392</v>
      </c>
      <c r="B396" s="5">
        <v>17</v>
      </c>
      <c r="C396" s="5">
        <v>1</v>
      </c>
      <c r="D396" s="380">
        <v>33.62174485596708</v>
      </c>
      <c r="E396" s="25">
        <v>25.74</v>
      </c>
      <c r="F396" s="380">
        <v>12.213919604615167</v>
      </c>
      <c r="G396" s="25">
        <v>50.35</v>
      </c>
      <c r="H396" s="380">
        <v>8.8842213152490626</v>
      </c>
      <c r="I396" s="25">
        <v>147.82</v>
      </c>
      <c r="J396" s="380">
        <v>6.1930547591141138</v>
      </c>
    </row>
    <row r="397" spans="1:10" x14ac:dyDescent="0.35">
      <c r="A397" s="5">
        <v>393</v>
      </c>
      <c r="B397" s="5">
        <v>17</v>
      </c>
      <c r="C397" s="5">
        <v>1</v>
      </c>
      <c r="D397" s="380">
        <v>23.472222222222221</v>
      </c>
      <c r="E397" s="25">
        <v>25.74</v>
      </c>
      <c r="F397" s="380">
        <v>11.979575391229892</v>
      </c>
      <c r="G397" s="25">
        <v>50.35</v>
      </c>
      <c r="H397" s="380">
        <v>8.686967751578317</v>
      </c>
      <c r="I397" s="25">
        <v>172.17</v>
      </c>
      <c r="J397" s="380">
        <v>4.8175256140810578</v>
      </c>
    </row>
    <row r="398" spans="1:10" x14ac:dyDescent="0.35">
      <c r="A398" s="5">
        <v>394</v>
      </c>
      <c r="B398" s="5">
        <v>17</v>
      </c>
      <c r="C398" s="5">
        <v>1</v>
      </c>
      <c r="D398" s="380">
        <v>20.041666666666668</v>
      </c>
      <c r="E398" s="25">
        <v>26.05</v>
      </c>
      <c r="F398" s="380">
        <v>8.3917344359209594</v>
      </c>
      <c r="G398" s="25">
        <v>51.44</v>
      </c>
      <c r="H398" s="380">
        <v>4.799693804694658</v>
      </c>
      <c r="I398" s="25">
        <v>172.17</v>
      </c>
      <c r="J398" s="380">
        <v>4.4781189532012817</v>
      </c>
    </row>
    <row r="399" spans="1:10" x14ac:dyDescent="0.35">
      <c r="A399" s="5">
        <v>395</v>
      </c>
      <c r="B399" s="5">
        <v>17</v>
      </c>
      <c r="C399" s="5">
        <v>1</v>
      </c>
      <c r="D399" s="380">
        <v>49.205992216254877</v>
      </c>
      <c r="E399" s="25">
        <v>26.35</v>
      </c>
      <c r="F399" s="380">
        <v>8.1174834595959595</v>
      </c>
      <c r="G399" s="25">
        <v>52.67</v>
      </c>
      <c r="H399" s="380">
        <v>8.4371386790852831</v>
      </c>
      <c r="I399" s="25">
        <v>147.82</v>
      </c>
      <c r="J399" s="380">
        <v>4.426697489487192</v>
      </c>
    </row>
    <row r="400" spans="1:10" x14ac:dyDescent="0.35">
      <c r="A400" s="5">
        <v>396</v>
      </c>
      <c r="B400" s="5">
        <v>17</v>
      </c>
      <c r="C400" s="5">
        <v>1</v>
      </c>
      <c r="D400" s="380">
        <v>21.241666666666667</v>
      </c>
      <c r="E400" s="25">
        <v>25.74</v>
      </c>
      <c r="F400" s="380">
        <v>8.1174834595959595</v>
      </c>
      <c r="G400" s="25">
        <v>52.67</v>
      </c>
      <c r="H400" s="380">
        <v>4.2825007580048435</v>
      </c>
      <c r="I400" s="25">
        <v>146.34</v>
      </c>
      <c r="J400" s="380">
        <v>3.5310443020440632</v>
      </c>
    </row>
    <row r="401" spans="1:10" x14ac:dyDescent="0.35">
      <c r="A401" s="5">
        <v>397</v>
      </c>
      <c r="B401" s="5">
        <v>17</v>
      </c>
      <c r="C401" s="5">
        <v>1</v>
      </c>
      <c r="D401" s="380">
        <v>65.286111111111097</v>
      </c>
      <c r="E401" s="25">
        <v>25.74</v>
      </c>
      <c r="F401" s="380">
        <v>8.1174834595959613</v>
      </c>
      <c r="G401" s="25">
        <v>52.67</v>
      </c>
      <c r="H401" s="380">
        <v>4.2825007580048435</v>
      </c>
      <c r="I401" s="25">
        <v>146.34</v>
      </c>
      <c r="J401" s="380">
        <v>3.5295530384823071</v>
      </c>
    </row>
    <row r="402" spans="1:10" x14ac:dyDescent="0.35">
      <c r="A402" s="5">
        <v>398</v>
      </c>
      <c r="B402" s="5">
        <v>17</v>
      </c>
      <c r="C402" s="5">
        <v>1</v>
      </c>
      <c r="D402" s="380">
        <v>40.557777777777773</v>
      </c>
      <c r="E402" s="25">
        <v>25.74</v>
      </c>
      <c r="F402" s="380">
        <v>8.1174834595959613</v>
      </c>
      <c r="G402" s="25">
        <v>50.35</v>
      </c>
      <c r="H402" s="380">
        <v>4.2825007580048435</v>
      </c>
      <c r="I402" s="25">
        <v>74.349999999999994</v>
      </c>
      <c r="J402" s="380">
        <v>3.5080790131297865</v>
      </c>
    </row>
    <row r="403" spans="1:10" x14ac:dyDescent="0.35">
      <c r="A403" s="5">
        <v>399</v>
      </c>
      <c r="B403" s="5">
        <v>17</v>
      </c>
      <c r="C403" s="5">
        <v>1</v>
      </c>
      <c r="D403" s="380">
        <v>43.533333333333324</v>
      </c>
      <c r="E403" s="25">
        <v>25.74</v>
      </c>
      <c r="F403" s="380">
        <v>8.1174834595959577</v>
      </c>
      <c r="G403" s="25">
        <v>50.35</v>
      </c>
      <c r="H403" s="380">
        <v>4.2825007580048426</v>
      </c>
      <c r="I403" s="25">
        <v>72.19</v>
      </c>
      <c r="J403" s="380">
        <v>3.5080790131297865</v>
      </c>
    </row>
    <row r="404" spans="1:10" x14ac:dyDescent="0.35">
      <c r="A404" s="5">
        <v>400</v>
      </c>
      <c r="B404" s="5">
        <v>17</v>
      </c>
      <c r="C404" s="5">
        <v>1</v>
      </c>
      <c r="D404" s="380">
        <v>36.552777777777777</v>
      </c>
      <c r="E404" s="25">
        <v>25.74</v>
      </c>
      <c r="F404" s="380">
        <v>8.1174834595959595</v>
      </c>
      <c r="G404" s="25">
        <v>50.35</v>
      </c>
      <c r="H404" s="380">
        <v>5.4886863943388251</v>
      </c>
      <c r="I404" s="25">
        <v>72.19</v>
      </c>
      <c r="J404" s="380">
        <v>3.7432723776270134</v>
      </c>
    </row>
    <row r="405" spans="1:10" x14ac:dyDescent="0.35">
      <c r="A405" s="5">
        <v>401</v>
      </c>
      <c r="B405" s="5">
        <v>17</v>
      </c>
      <c r="C405" s="5">
        <v>1</v>
      </c>
      <c r="D405" s="380">
        <v>40.241666666666667</v>
      </c>
      <c r="E405" s="25">
        <v>25.74</v>
      </c>
      <c r="F405" s="380">
        <v>12.31189190495027</v>
      </c>
      <c r="G405" s="25">
        <v>52.67</v>
      </c>
      <c r="H405" s="380">
        <v>8.8352095159744728</v>
      </c>
      <c r="I405" s="25">
        <v>146.34</v>
      </c>
      <c r="J405" s="380">
        <v>5.5994120213365237</v>
      </c>
    </row>
    <row r="406" spans="1:10" x14ac:dyDescent="0.35">
      <c r="A406" s="5">
        <v>402</v>
      </c>
      <c r="B406" s="5">
        <v>17</v>
      </c>
      <c r="C406" s="5">
        <v>1</v>
      </c>
      <c r="D406" s="380">
        <v>138.88888888888889</v>
      </c>
      <c r="E406" s="25">
        <v>27.29</v>
      </c>
      <c r="F406" s="380">
        <v>11.962298653462646</v>
      </c>
      <c r="G406" s="25">
        <v>59.23</v>
      </c>
      <c r="H406" s="380">
        <v>9.4504986776947764</v>
      </c>
      <c r="I406" s="25">
        <v>172.17</v>
      </c>
      <c r="J406" s="380">
        <v>4.7491520889778682</v>
      </c>
    </row>
    <row r="407" spans="1:10" x14ac:dyDescent="0.35">
      <c r="A407" s="5">
        <v>403</v>
      </c>
      <c r="B407" s="5">
        <v>17</v>
      </c>
      <c r="C407" s="5">
        <v>1</v>
      </c>
      <c r="D407" s="380">
        <v>41.655555555555559</v>
      </c>
      <c r="E407" s="25">
        <v>27.29</v>
      </c>
      <c r="F407" s="380">
        <v>13.508589320184045</v>
      </c>
      <c r="G407" s="25">
        <v>59.23</v>
      </c>
      <c r="H407" s="380">
        <v>9.4238520065629316</v>
      </c>
      <c r="I407" s="25">
        <v>173.91</v>
      </c>
      <c r="J407" s="380">
        <v>5.551425653989293</v>
      </c>
    </row>
    <row r="408" spans="1:10" x14ac:dyDescent="0.35">
      <c r="A408" s="5">
        <v>404</v>
      </c>
      <c r="B408" s="5">
        <v>17</v>
      </c>
      <c r="C408" s="5">
        <v>1</v>
      </c>
      <c r="D408" s="380">
        <v>39.496655745513735</v>
      </c>
      <c r="E408" s="25">
        <v>26.51</v>
      </c>
      <c r="F408" s="380">
        <v>12.509292804886524</v>
      </c>
      <c r="G408" s="25">
        <v>59.23</v>
      </c>
      <c r="H408" s="380">
        <v>8.9632638069538721</v>
      </c>
      <c r="I408" s="25">
        <v>146.34</v>
      </c>
      <c r="J408" s="380">
        <v>5.5261134342093969</v>
      </c>
    </row>
    <row r="409" spans="1:10" x14ac:dyDescent="0.35">
      <c r="A409" s="5">
        <v>405</v>
      </c>
      <c r="B409" s="5">
        <v>17</v>
      </c>
      <c r="C409" s="5">
        <v>1</v>
      </c>
      <c r="D409" s="380">
        <v>44.394124818039153</v>
      </c>
      <c r="E409" s="25">
        <v>25.74</v>
      </c>
      <c r="F409" s="380">
        <v>12.009638044462468</v>
      </c>
      <c r="G409" s="25">
        <v>52.67</v>
      </c>
      <c r="H409" s="380">
        <v>9.5404904527095749</v>
      </c>
      <c r="I409" s="25">
        <v>146.34</v>
      </c>
      <c r="J409" s="380">
        <v>5.6878110641508677</v>
      </c>
    </row>
    <row r="410" spans="1:10" x14ac:dyDescent="0.35">
      <c r="A410" s="5">
        <v>406</v>
      </c>
      <c r="B410" s="5">
        <v>17</v>
      </c>
      <c r="C410" s="5">
        <v>1</v>
      </c>
      <c r="D410" s="380">
        <v>52.935564127950776</v>
      </c>
      <c r="E410" s="25">
        <v>25.74</v>
      </c>
      <c r="F410" s="380">
        <v>11.667774761133636</v>
      </c>
      <c r="G410" s="25">
        <v>50.35</v>
      </c>
      <c r="H410" s="380">
        <v>9.5466765162085618</v>
      </c>
      <c r="I410" s="25">
        <v>146.34</v>
      </c>
      <c r="J410" s="380">
        <v>6.2859087949322578</v>
      </c>
    </row>
    <row r="411" spans="1:10" x14ac:dyDescent="0.35">
      <c r="A411" s="5">
        <v>407</v>
      </c>
      <c r="B411" s="5">
        <v>17</v>
      </c>
      <c r="C411" s="5">
        <v>1</v>
      </c>
      <c r="D411" s="380">
        <v>57.22950436652372</v>
      </c>
      <c r="E411" s="25">
        <v>25.74</v>
      </c>
      <c r="F411" s="380">
        <v>11.667808622858722</v>
      </c>
      <c r="G411" s="25">
        <v>50.85</v>
      </c>
      <c r="H411" s="380">
        <v>10.104247554718008</v>
      </c>
      <c r="I411" s="25">
        <v>146.34</v>
      </c>
      <c r="J411" s="380">
        <v>6.4417030341320833</v>
      </c>
    </row>
    <row r="412" spans="1:10" x14ac:dyDescent="0.35">
      <c r="A412" s="5">
        <v>408</v>
      </c>
      <c r="B412" s="5">
        <v>17</v>
      </c>
      <c r="C412" s="5">
        <v>1</v>
      </c>
      <c r="D412" s="380">
        <v>49.745784683929386</v>
      </c>
      <c r="E412" s="25">
        <v>25.74</v>
      </c>
      <c r="F412" s="380">
        <v>13.940022965488708</v>
      </c>
      <c r="G412" s="25">
        <v>51.44</v>
      </c>
      <c r="H412" s="380">
        <v>10.04121589415181</v>
      </c>
      <c r="I412" s="25">
        <v>146.34</v>
      </c>
      <c r="J412" s="380">
        <v>6.1734512024147499</v>
      </c>
    </row>
    <row r="413" spans="1:10" x14ac:dyDescent="0.35">
      <c r="A413" s="5">
        <v>409</v>
      </c>
      <c r="B413" s="5">
        <v>18</v>
      </c>
      <c r="C413" s="5">
        <v>1</v>
      </c>
      <c r="D413" s="380">
        <v>60.470886350811902</v>
      </c>
      <c r="E413" s="25">
        <v>25.74</v>
      </c>
      <c r="F413" s="380">
        <v>12.897312541724883</v>
      </c>
      <c r="G413" s="25">
        <v>52.67</v>
      </c>
      <c r="H413" s="380">
        <v>10.110367119074143</v>
      </c>
      <c r="I413" s="25">
        <v>146.34</v>
      </c>
      <c r="J413" s="380">
        <v>5.9855523479679098</v>
      </c>
    </row>
    <row r="414" spans="1:10" x14ac:dyDescent="0.35">
      <c r="A414" s="5">
        <v>410</v>
      </c>
      <c r="B414" s="5">
        <v>18</v>
      </c>
      <c r="C414" s="5">
        <v>1</v>
      </c>
      <c r="D414" s="380">
        <v>43.670555555555552</v>
      </c>
      <c r="E414" s="25">
        <v>25.74</v>
      </c>
      <c r="F414" s="380">
        <v>13.891344358743103</v>
      </c>
      <c r="G414" s="25">
        <v>52.67</v>
      </c>
      <c r="H414" s="380">
        <v>10.030694564986504</v>
      </c>
      <c r="I414" s="25">
        <v>146.34</v>
      </c>
      <c r="J414" s="380">
        <v>6.2680453826116072</v>
      </c>
    </row>
    <row r="415" spans="1:10" x14ac:dyDescent="0.35">
      <c r="A415" s="5">
        <v>411</v>
      </c>
      <c r="B415" s="5">
        <v>18</v>
      </c>
      <c r="C415" s="5">
        <v>1</v>
      </c>
      <c r="D415" s="380">
        <v>42.470555555555549</v>
      </c>
      <c r="E415" s="25">
        <v>25.74</v>
      </c>
      <c r="F415" s="380">
        <v>13.79487571597018</v>
      </c>
      <c r="G415" s="25">
        <v>50.35</v>
      </c>
      <c r="H415" s="380">
        <v>9.9350984283736761</v>
      </c>
      <c r="I415" s="25">
        <v>146.34</v>
      </c>
      <c r="J415" s="380">
        <v>6.4050230171173315</v>
      </c>
    </row>
    <row r="416" spans="1:10" x14ac:dyDescent="0.35">
      <c r="A416" s="5">
        <v>412</v>
      </c>
      <c r="B416" s="5">
        <v>18</v>
      </c>
      <c r="C416" s="5">
        <v>1</v>
      </c>
      <c r="D416" s="380">
        <v>39.774999999999999</v>
      </c>
      <c r="E416" s="25">
        <v>25.74</v>
      </c>
      <c r="F416" s="380">
        <v>14.251478894444009</v>
      </c>
      <c r="G416" s="25">
        <v>48.88</v>
      </c>
      <c r="H416" s="380">
        <v>10.166022640403067</v>
      </c>
      <c r="I416" s="25">
        <v>146.34</v>
      </c>
      <c r="J416" s="380">
        <v>6.4870400546687934</v>
      </c>
    </row>
    <row r="417" spans="1:10" x14ac:dyDescent="0.35">
      <c r="A417" s="5">
        <v>413</v>
      </c>
      <c r="B417" s="5">
        <v>18</v>
      </c>
      <c r="C417" s="5">
        <v>1</v>
      </c>
      <c r="D417" s="380">
        <v>42.579999999999991</v>
      </c>
      <c r="E417" s="25">
        <v>25.74</v>
      </c>
      <c r="F417" s="380">
        <v>13.257416997556643</v>
      </c>
      <c r="G417" s="25">
        <v>50.35</v>
      </c>
      <c r="H417" s="380">
        <v>10.097839119192809</v>
      </c>
      <c r="I417" s="25">
        <v>146.34</v>
      </c>
      <c r="J417" s="380">
        <v>6.7849751440572019</v>
      </c>
    </row>
    <row r="418" spans="1:10" x14ac:dyDescent="0.35">
      <c r="A418" s="5">
        <v>414</v>
      </c>
      <c r="B418" s="5">
        <v>18</v>
      </c>
      <c r="C418" s="5">
        <v>1</v>
      </c>
      <c r="D418" s="380">
        <v>60.219444444444441</v>
      </c>
      <c r="E418" s="25">
        <v>25.74</v>
      </c>
      <c r="F418" s="380">
        <v>18.75769711623472</v>
      </c>
      <c r="G418" s="25">
        <v>58.75</v>
      </c>
      <c r="H418" s="380">
        <v>16.188296548332275</v>
      </c>
      <c r="I418" s="25">
        <v>570.57000000000005</v>
      </c>
      <c r="J418" s="380">
        <v>6.8911645131285244</v>
      </c>
    </row>
    <row r="419" spans="1:10" x14ac:dyDescent="0.35">
      <c r="A419" s="5">
        <v>415</v>
      </c>
      <c r="B419" s="5">
        <v>18</v>
      </c>
      <c r="C419" s="5">
        <v>1</v>
      </c>
      <c r="D419" s="380">
        <v>50.500555555555543</v>
      </c>
      <c r="E419" s="25">
        <v>28.15</v>
      </c>
      <c r="F419" s="380">
        <v>18.810367588201888</v>
      </c>
      <c r="G419" s="25">
        <v>843.72</v>
      </c>
      <c r="H419" s="380">
        <v>18.134364705653827</v>
      </c>
      <c r="I419" s="25">
        <v>843.72</v>
      </c>
      <c r="J419" s="380">
        <v>7.5333596289529527</v>
      </c>
    </row>
    <row r="420" spans="1:10" x14ac:dyDescent="0.35">
      <c r="A420" s="5">
        <v>416</v>
      </c>
      <c r="B420" s="5">
        <v>18</v>
      </c>
      <c r="C420" s="5">
        <v>1</v>
      </c>
      <c r="D420" s="380">
        <v>66.162222222222226</v>
      </c>
      <c r="E420" s="25">
        <v>38.200000000000003</v>
      </c>
      <c r="F420" s="380">
        <v>20.999016394423904</v>
      </c>
      <c r="G420" s="25">
        <v>843.72</v>
      </c>
      <c r="H420" s="380">
        <v>22.503997609060754</v>
      </c>
      <c r="I420" s="25">
        <v>843.72</v>
      </c>
      <c r="J420" s="380">
        <v>7.6361587482344104</v>
      </c>
    </row>
    <row r="421" spans="1:10" x14ac:dyDescent="0.35">
      <c r="A421" s="5">
        <v>417</v>
      </c>
      <c r="B421" s="5">
        <v>18</v>
      </c>
      <c r="C421" s="5">
        <v>1</v>
      </c>
      <c r="D421" s="380">
        <v>71.721666666666664</v>
      </c>
      <c r="E421" s="25">
        <v>39.51</v>
      </c>
      <c r="F421" s="380">
        <v>21.900184724146715</v>
      </c>
      <c r="G421" s="25">
        <v>843.72</v>
      </c>
      <c r="H421" s="380">
        <v>24.009379598094274</v>
      </c>
      <c r="I421" s="25">
        <v>843.72</v>
      </c>
      <c r="J421" s="380">
        <v>7.6232463406333908</v>
      </c>
    </row>
    <row r="422" spans="1:10" x14ac:dyDescent="0.35">
      <c r="A422" s="5">
        <v>418</v>
      </c>
      <c r="B422" s="5">
        <v>18</v>
      </c>
      <c r="C422" s="5">
        <v>1</v>
      </c>
      <c r="D422" s="380">
        <v>66.405555555555551</v>
      </c>
      <c r="E422" s="25">
        <v>39.51</v>
      </c>
      <c r="F422" s="380">
        <v>18.723347032243307</v>
      </c>
      <c r="G422" s="25">
        <v>843.72</v>
      </c>
      <c r="H422" s="380">
        <v>18.526420386499428</v>
      </c>
      <c r="I422" s="25">
        <v>843.72</v>
      </c>
      <c r="J422" s="380">
        <v>7.2850870347811894</v>
      </c>
    </row>
    <row r="423" spans="1:10" x14ac:dyDescent="0.35">
      <c r="A423" s="5">
        <v>419</v>
      </c>
      <c r="B423" s="5">
        <v>18</v>
      </c>
      <c r="C423" s="5">
        <v>1</v>
      </c>
      <c r="D423" s="380">
        <v>52.617139394907852</v>
      </c>
      <c r="E423" s="25">
        <v>39.51</v>
      </c>
      <c r="F423" s="380">
        <v>21.538023785730907</v>
      </c>
      <c r="G423" s="25">
        <v>843.72</v>
      </c>
      <c r="H423" s="380">
        <v>25.91416531917351</v>
      </c>
      <c r="I423" s="25">
        <v>843.72</v>
      </c>
      <c r="J423" s="380">
        <v>7.6687662603635198</v>
      </c>
    </row>
    <row r="424" spans="1:10" x14ac:dyDescent="0.35">
      <c r="A424" s="5">
        <v>420</v>
      </c>
      <c r="B424" s="5">
        <v>18</v>
      </c>
      <c r="C424" s="5">
        <v>1</v>
      </c>
      <c r="D424" s="380">
        <v>54.193158365682528</v>
      </c>
      <c r="E424" s="25">
        <v>39.51</v>
      </c>
      <c r="F424" s="380">
        <v>19.586143171572516</v>
      </c>
      <c r="G424" s="25">
        <v>843.72</v>
      </c>
      <c r="H424" s="380">
        <v>24.122647530896938</v>
      </c>
      <c r="I424" s="25">
        <v>843.72</v>
      </c>
      <c r="J424" s="380">
        <v>7.574179039219076</v>
      </c>
    </row>
    <row r="425" spans="1:10" x14ac:dyDescent="0.35">
      <c r="A425" s="5">
        <v>421</v>
      </c>
      <c r="B425" s="5">
        <v>18</v>
      </c>
      <c r="C425" s="5">
        <v>1</v>
      </c>
      <c r="D425" s="380">
        <v>58.267742929155034</v>
      </c>
      <c r="E425" s="25">
        <v>38.200000000000003</v>
      </c>
      <c r="F425" s="380">
        <v>17.510899025521308</v>
      </c>
      <c r="G425" s="25">
        <v>843.72</v>
      </c>
      <c r="H425" s="380">
        <v>24.145547857906408</v>
      </c>
      <c r="I425" s="25">
        <v>843.72</v>
      </c>
      <c r="J425" s="380">
        <v>7.5425951084817004</v>
      </c>
    </row>
    <row r="426" spans="1:10" x14ac:dyDescent="0.35">
      <c r="A426" s="5">
        <v>422</v>
      </c>
      <c r="B426" s="5">
        <v>18</v>
      </c>
      <c r="C426" s="5">
        <v>1</v>
      </c>
      <c r="D426" s="380">
        <v>53.297535985040717</v>
      </c>
      <c r="E426" s="25">
        <v>38.200000000000003</v>
      </c>
      <c r="F426" s="380">
        <v>17.510899025521308</v>
      </c>
      <c r="G426" s="25">
        <v>843.72</v>
      </c>
      <c r="H426" s="380">
        <v>24.174960997478699</v>
      </c>
      <c r="I426" s="25">
        <v>843.72</v>
      </c>
      <c r="J426" s="380">
        <v>7.5264239582491124</v>
      </c>
    </row>
    <row r="427" spans="1:10" x14ac:dyDescent="0.35">
      <c r="A427" s="5">
        <v>423</v>
      </c>
      <c r="B427" s="5">
        <v>18</v>
      </c>
      <c r="C427" s="5">
        <v>1</v>
      </c>
      <c r="D427" s="380">
        <v>60.26232582398714</v>
      </c>
      <c r="E427" s="25">
        <v>38.200000000000003</v>
      </c>
      <c r="F427" s="380">
        <v>19.481900176717041</v>
      </c>
      <c r="G427" s="25">
        <v>869.03</v>
      </c>
      <c r="H427" s="380">
        <v>24.075470880182344</v>
      </c>
      <c r="I427" s="25">
        <v>843.72</v>
      </c>
      <c r="J427" s="380">
        <v>7.5105951786565992</v>
      </c>
    </row>
    <row r="428" spans="1:10" x14ac:dyDescent="0.35">
      <c r="A428" s="5">
        <v>424</v>
      </c>
      <c r="B428" s="5">
        <v>18</v>
      </c>
      <c r="C428" s="5">
        <v>1</v>
      </c>
      <c r="D428" s="380">
        <v>60.905485540640669</v>
      </c>
      <c r="E428" s="25">
        <v>38.200000000000003</v>
      </c>
      <c r="F428" s="380">
        <v>21.538023785730907</v>
      </c>
      <c r="G428" s="25">
        <v>869.03</v>
      </c>
      <c r="H428" s="380">
        <v>28.179142247296941</v>
      </c>
      <c r="I428" s="25">
        <v>869.03</v>
      </c>
      <c r="J428" s="380">
        <v>7.6587639965839092</v>
      </c>
    </row>
    <row r="429" spans="1:10" x14ac:dyDescent="0.35">
      <c r="A429" s="5">
        <v>425</v>
      </c>
      <c r="B429" s="5">
        <v>18</v>
      </c>
      <c r="C429" s="5">
        <v>1</v>
      </c>
      <c r="D429" s="380">
        <v>72.913948592020759</v>
      </c>
      <c r="E429" s="25">
        <v>39.51</v>
      </c>
      <c r="F429" s="380">
        <v>28.854005676853109</v>
      </c>
      <c r="G429" s="25">
        <v>869.03</v>
      </c>
      <c r="H429" s="380">
        <v>138.88888888888889</v>
      </c>
      <c r="I429" s="25">
        <v>869.03</v>
      </c>
      <c r="J429" s="380">
        <v>15.743597313718034</v>
      </c>
    </row>
    <row r="430" spans="1:10" x14ac:dyDescent="0.35">
      <c r="A430" s="5">
        <v>426</v>
      </c>
      <c r="B430" s="5">
        <v>18</v>
      </c>
      <c r="C430" s="5">
        <v>1</v>
      </c>
      <c r="D430" s="380">
        <v>63.525495662457175</v>
      </c>
      <c r="E430" s="25">
        <v>869.03</v>
      </c>
      <c r="F430" s="380">
        <v>138.88888888888889</v>
      </c>
      <c r="G430" s="25">
        <v>869.03</v>
      </c>
      <c r="H430" s="380">
        <v>138.88888888888889</v>
      </c>
      <c r="I430" s="25">
        <v>869.03</v>
      </c>
      <c r="J430" s="380">
        <v>18.409014377648663</v>
      </c>
    </row>
    <row r="431" spans="1:10" x14ac:dyDescent="0.35">
      <c r="A431" s="5">
        <v>427</v>
      </c>
      <c r="B431" s="5">
        <v>18</v>
      </c>
      <c r="C431" s="5">
        <v>1</v>
      </c>
      <c r="D431" s="380">
        <v>76.774999999999991</v>
      </c>
      <c r="E431" s="25">
        <v>869.03</v>
      </c>
      <c r="F431" s="380">
        <v>138.88888888888889</v>
      </c>
      <c r="G431" s="25">
        <v>869.03</v>
      </c>
      <c r="H431" s="380">
        <v>138.88888888888889</v>
      </c>
      <c r="I431" s="25">
        <v>869.03</v>
      </c>
      <c r="J431" s="380">
        <v>18.493050620302299</v>
      </c>
    </row>
    <row r="432" spans="1:10" x14ac:dyDescent="0.35">
      <c r="A432" s="5">
        <v>428</v>
      </c>
      <c r="B432" s="5">
        <v>18</v>
      </c>
      <c r="C432" s="5">
        <v>1</v>
      </c>
      <c r="D432" s="380">
        <v>65.863888888888894</v>
      </c>
      <c r="E432" s="25">
        <v>39.81</v>
      </c>
      <c r="F432" s="380">
        <v>26.299532973862238</v>
      </c>
      <c r="G432" s="25">
        <v>869.03</v>
      </c>
      <c r="H432" s="380">
        <v>138.88888888888889</v>
      </c>
      <c r="I432" s="25">
        <v>869.03</v>
      </c>
      <c r="J432" s="380">
        <v>18.493030148414029</v>
      </c>
    </row>
    <row r="433" spans="1:10" x14ac:dyDescent="0.35">
      <c r="A433" s="5">
        <v>429</v>
      </c>
      <c r="B433" s="5">
        <v>18</v>
      </c>
      <c r="C433" s="5">
        <v>1</v>
      </c>
      <c r="D433" s="380">
        <v>61.208333333333329</v>
      </c>
      <c r="E433" s="25">
        <v>38.200000000000003</v>
      </c>
      <c r="F433" s="380">
        <v>28.363644341650186</v>
      </c>
      <c r="G433" s="25">
        <v>869.03</v>
      </c>
      <c r="H433" s="380">
        <v>138.88888888888889</v>
      </c>
      <c r="I433" s="25">
        <v>869.03</v>
      </c>
      <c r="J433" s="380">
        <v>17.67309433072316</v>
      </c>
    </row>
    <row r="434" spans="1:10" x14ac:dyDescent="0.35">
      <c r="A434" s="5">
        <v>430</v>
      </c>
      <c r="B434" s="5">
        <v>18</v>
      </c>
      <c r="C434" s="5">
        <v>1</v>
      </c>
      <c r="D434" s="380">
        <v>59.258333333333333</v>
      </c>
      <c r="E434" s="25">
        <v>37.090000000000003</v>
      </c>
      <c r="F434" s="380">
        <v>28.955158988954654</v>
      </c>
      <c r="G434" s="25">
        <v>843.72</v>
      </c>
      <c r="H434" s="380">
        <v>138.88888888888889</v>
      </c>
      <c r="I434" s="25">
        <v>869.03</v>
      </c>
      <c r="J434" s="380">
        <v>17.67311480261143</v>
      </c>
    </row>
    <row r="435" spans="1:10" x14ac:dyDescent="0.35">
      <c r="A435" s="5">
        <v>431</v>
      </c>
      <c r="B435" s="5">
        <v>18</v>
      </c>
      <c r="C435" s="5">
        <v>1</v>
      </c>
      <c r="D435" s="380">
        <v>52.855555555555554</v>
      </c>
      <c r="E435" s="25">
        <v>37.090000000000003</v>
      </c>
      <c r="F435" s="380">
        <v>22.097507969556521</v>
      </c>
      <c r="G435" s="25">
        <v>843.72</v>
      </c>
      <c r="H435" s="380">
        <v>138.88888888888889</v>
      </c>
      <c r="I435" s="25">
        <v>869.03</v>
      </c>
      <c r="J435" s="380">
        <v>18.286369273652966</v>
      </c>
    </row>
    <row r="436" spans="1:10" x14ac:dyDescent="0.35">
      <c r="A436" s="5">
        <v>432</v>
      </c>
      <c r="B436" s="5">
        <v>18</v>
      </c>
      <c r="C436" s="5">
        <v>1</v>
      </c>
      <c r="D436" s="380">
        <v>41</v>
      </c>
      <c r="E436" s="25">
        <v>36.64</v>
      </c>
      <c r="F436" s="380">
        <v>22.351286770769658</v>
      </c>
      <c r="G436" s="25">
        <v>869.03</v>
      </c>
      <c r="H436" s="380">
        <v>138.88888888888889</v>
      </c>
      <c r="I436" s="25">
        <v>869.03</v>
      </c>
      <c r="J436" s="380">
        <v>15.945304451990921</v>
      </c>
    </row>
    <row r="437" spans="1:10" x14ac:dyDescent="0.35">
      <c r="A437" s="5">
        <v>433</v>
      </c>
      <c r="B437" s="5">
        <v>19</v>
      </c>
      <c r="C437" s="5">
        <v>1</v>
      </c>
      <c r="D437" s="380">
        <v>52.849999999999994</v>
      </c>
      <c r="E437" s="25">
        <v>33.58</v>
      </c>
      <c r="F437" s="380">
        <v>22.442909978524185</v>
      </c>
      <c r="G437" s="25">
        <v>843.72</v>
      </c>
      <c r="H437" s="380">
        <v>138.88888888888889</v>
      </c>
      <c r="I437" s="25">
        <v>869.03</v>
      </c>
      <c r="J437" s="380">
        <v>15.945324923879191</v>
      </c>
    </row>
    <row r="438" spans="1:10" x14ac:dyDescent="0.35">
      <c r="A438" s="5">
        <v>434</v>
      </c>
      <c r="B438" s="5">
        <v>19</v>
      </c>
      <c r="C438" s="5">
        <v>1</v>
      </c>
      <c r="D438" s="380">
        <v>39.924444444444447</v>
      </c>
      <c r="E438" s="25">
        <v>33.58</v>
      </c>
      <c r="F438" s="380">
        <v>22.442909978524185</v>
      </c>
      <c r="G438" s="25">
        <v>843.72</v>
      </c>
      <c r="H438" s="380">
        <v>138.88888888888889</v>
      </c>
      <c r="I438" s="25">
        <v>869.03</v>
      </c>
      <c r="J438" s="380">
        <v>15.95507735156173</v>
      </c>
    </row>
    <row r="439" spans="1:10" x14ac:dyDescent="0.35">
      <c r="A439" s="5">
        <v>435</v>
      </c>
      <c r="B439" s="5">
        <v>19</v>
      </c>
      <c r="C439" s="5">
        <v>1</v>
      </c>
      <c r="D439" s="380">
        <v>38.397222222222219</v>
      </c>
      <c r="E439" s="25">
        <v>32.79</v>
      </c>
      <c r="F439" s="380">
        <v>22.442909978524185</v>
      </c>
      <c r="G439" s="25">
        <v>760.84</v>
      </c>
      <c r="H439" s="380">
        <v>138.88888888888889</v>
      </c>
      <c r="I439" s="25">
        <v>869.03</v>
      </c>
      <c r="J439" s="380">
        <v>15.95507735156173</v>
      </c>
    </row>
    <row r="440" spans="1:10" x14ac:dyDescent="0.35">
      <c r="A440" s="5">
        <v>436</v>
      </c>
      <c r="B440" s="5">
        <v>19</v>
      </c>
      <c r="C440" s="5">
        <v>1</v>
      </c>
      <c r="D440" s="380">
        <v>46.449999999999996</v>
      </c>
      <c r="E440" s="25">
        <v>32.79</v>
      </c>
      <c r="F440" s="380">
        <v>22.442909978524185</v>
      </c>
      <c r="G440" s="25">
        <v>738.68</v>
      </c>
      <c r="H440" s="380">
        <v>138.88888888888889</v>
      </c>
      <c r="I440" s="25">
        <v>869.03</v>
      </c>
      <c r="J440" s="380">
        <v>16.656932642615828</v>
      </c>
    </row>
    <row r="441" spans="1:10" x14ac:dyDescent="0.35">
      <c r="A441" s="5">
        <v>437</v>
      </c>
      <c r="B441" s="5">
        <v>19</v>
      </c>
      <c r="C441" s="5">
        <v>1</v>
      </c>
      <c r="D441" s="380">
        <v>47.87222222222222</v>
      </c>
      <c r="E441" s="25">
        <v>33.58</v>
      </c>
      <c r="F441" s="380">
        <v>22.442909978524185</v>
      </c>
      <c r="G441" s="25">
        <v>738.68</v>
      </c>
      <c r="H441" s="380">
        <v>138.88888888888889</v>
      </c>
      <c r="I441" s="25">
        <v>860.34</v>
      </c>
      <c r="J441" s="380">
        <v>16.661957028582876</v>
      </c>
    </row>
    <row r="442" spans="1:10" x14ac:dyDescent="0.35">
      <c r="A442" s="5">
        <v>438</v>
      </c>
      <c r="B442" s="5">
        <v>19</v>
      </c>
      <c r="C442" s="5">
        <v>1</v>
      </c>
      <c r="D442" s="380">
        <v>38.054134182446582</v>
      </c>
      <c r="E442" s="25">
        <v>33.58</v>
      </c>
      <c r="F442" s="380">
        <v>24.552393928529675</v>
      </c>
      <c r="G442" s="25">
        <v>843.72</v>
      </c>
      <c r="H442" s="380">
        <v>138.88888888888889</v>
      </c>
      <c r="I442" s="25">
        <v>869.03</v>
      </c>
      <c r="J442" s="380">
        <v>19.443364482939401</v>
      </c>
    </row>
    <row r="443" spans="1:10" x14ac:dyDescent="0.35">
      <c r="A443" s="5">
        <v>439</v>
      </c>
      <c r="B443" s="5">
        <v>19</v>
      </c>
      <c r="C443" s="5">
        <v>1</v>
      </c>
      <c r="D443" s="380">
        <v>7.0944444444444441</v>
      </c>
      <c r="E443" s="25">
        <v>869.03</v>
      </c>
      <c r="F443" s="380">
        <v>21.502602317523486</v>
      </c>
      <c r="G443" s="25">
        <v>869.03</v>
      </c>
      <c r="H443" s="380">
        <v>138.88888888888889</v>
      </c>
      <c r="I443" s="25">
        <v>869.03</v>
      </c>
      <c r="J443" s="380">
        <v>19.44703712468247</v>
      </c>
    </row>
    <row r="444" spans="1:10" x14ac:dyDescent="0.35">
      <c r="A444" s="5">
        <v>440</v>
      </c>
      <c r="B444" s="5">
        <v>19</v>
      </c>
      <c r="C444" s="5">
        <v>1</v>
      </c>
      <c r="D444" s="380">
        <v>35.658116923522179</v>
      </c>
      <c r="E444" s="25">
        <v>869.03</v>
      </c>
      <c r="F444" s="380">
        <v>29.327437471891113</v>
      </c>
      <c r="G444" s="25">
        <v>869.03</v>
      </c>
      <c r="H444" s="380">
        <v>138.88888888888889</v>
      </c>
      <c r="I444" s="25">
        <v>869.03</v>
      </c>
      <c r="J444" s="380">
        <v>22.473338074468266</v>
      </c>
    </row>
    <row r="445" spans="1:10" x14ac:dyDescent="0.35">
      <c r="A445" s="5">
        <v>441</v>
      </c>
      <c r="B445" s="5">
        <v>19</v>
      </c>
      <c r="C445" s="5">
        <v>1</v>
      </c>
      <c r="D445" s="380">
        <v>24.877777777777776</v>
      </c>
      <c r="E445" s="25">
        <v>869.03</v>
      </c>
      <c r="F445" s="380">
        <v>29.034249952899692</v>
      </c>
      <c r="G445" s="25">
        <v>869.03</v>
      </c>
      <c r="H445" s="380">
        <v>138.88888888888889</v>
      </c>
      <c r="I445" s="25">
        <v>869.03</v>
      </c>
      <c r="J445" s="380">
        <v>25.033834129420285</v>
      </c>
    </row>
    <row r="446" spans="1:10" x14ac:dyDescent="0.35">
      <c r="A446" s="5">
        <v>442</v>
      </c>
      <c r="B446" s="5">
        <v>19</v>
      </c>
      <c r="C446" s="5">
        <v>1</v>
      </c>
      <c r="D446" s="380">
        <v>59.445426714812626</v>
      </c>
      <c r="E446" s="25">
        <v>869.03</v>
      </c>
      <c r="F446" s="380">
        <v>32.424385904277919</v>
      </c>
      <c r="G446" s="25">
        <v>869.03</v>
      </c>
      <c r="H446" s="380">
        <v>138.88888888888889</v>
      </c>
      <c r="I446" s="25">
        <v>869.03</v>
      </c>
      <c r="J446" s="380">
        <v>25.16370932681555</v>
      </c>
    </row>
    <row r="447" spans="1:10" x14ac:dyDescent="0.35">
      <c r="A447" s="5">
        <v>443</v>
      </c>
      <c r="B447" s="5">
        <v>19</v>
      </c>
      <c r="C447" s="5">
        <v>1</v>
      </c>
      <c r="D447" s="380">
        <v>54.724428768011926</v>
      </c>
      <c r="E447" s="25">
        <v>869.03</v>
      </c>
      <c r="F447" s="380">
        <v>26.885995422130698</v>
      </c>
      <c r="G447" s="25">
        <v>869.03</v>
      </c>
      <c r="H447" s="380">
        <v>138.88888888888889</v>
      </c>
      <c r="I447" s="25">
        <v>869.03</v>
      </c>
      <c r="J447" s="380">
        <v>24.904006166041313</v>
      </c>
    </row>
    <row r="448" spans="1:10" x14ac:dyDescent="0.35">
      <c r="A448" s="5">
        <v>444</v>
      </c>
      <c r="B448" s="5">
        <v>19</v>
      </c>
      <c r="C448" s="5">
        <v>1</v>
      </c>
      <c r="D448" s="380">
        <v>18.483333333333334</v>
      </c>
      <c r="E448" s="25">
        <v>869.03</v>
      </c>
      <c r="F448" s="380">
        <v>26.945432849571453</v>
      </c>
      <c r="G448" s="25">
        <v>869.03</v>
      </c>
      <c r="H448" s="380">
        <v>138.88888888888889</v>
      </c>
      <c r="I448" s="25">
        <v>869.03</v>
      </c>
      <c r="J448" s="380">
        <v>23.428461505979033</v>
      </c>
    </row>
    <row r="449" spans="1:10" x14ac:dyDescent="0.35">
      <c r="A449" s="5">
        <v>445</v>
      </c>
      <c r="B449" s="5">
        <v>19</v>
      </c>
      <c r="C449" s="5">
        <v>1</v>
      </c>
      <c r="D449" s="380">
        <v>28.89653520195165</v>
      </c>
      <c r="E449" s="25">
        <v>869.03</v>
      </c>
      <c r="F449" s="380">
        <v>26.781443179971255</v>
      </c>
      <c r="G449" s="25">
        <v>869.03</v>
      </c>
      <c r="H449" s="380">
        <v>138.88888888888889</v>
      </c>
      <c r="I449" s="25">
        <v>869.03</v>
      </c>
      <c r="J449" s="380">
        <v>22.956609823440107</v>
      </c>
    </row>
    <row r="450" spans="1:10" x14ac:dyDescent="0.35">
      <c r="A450" s="5">
        <v>446</v>
      </c>
      <c r="B450" s="5">
        <v>19</v>
      </c>
      <c r="C450" s="5">
        <v>1</v>
      </c>
      <c r="D450" s="380">
        <v>19.786943970174612</v>
      </c>
      <c r="E450" s="25">
        <v>869.03</v>
      </c>
      <c r="F450" s="380">
        <v>26.693308280508596</v>
      </c>
      <c r="G450" s="25">
        <v>869.03</v>
      </c>
      <c r="H450" s="380">
        <v>138.88888888888889</v>
      </c>
      <c r="I450" s="25">
        <v>869.03</v>
      </c>
      <c r="J450" s="380">
        <v>21.123544753831155</v>
      </c>
    </row>
    <row r="451" spans="1:10" x14ac:dyDescent="0.35">
      <c r="A451" s="5">
        <v>447</v>
      </c>
      <c r="B451" s="5">
        <v>19</v>
      </c>
      <c r="C451" s="5">
        <v>1</v>
      </c>
      <c r="D451" s="380">
        <v>9.5461019977930395</v>
      </c>
      <c r="E451" s="25">
        <v>869.03</v>
      </c>
      <c r="F451" s="380">
        <v>26.945432849571453</v>
      </c>
      <c r="G451" s="25">
        <v>869.03</v>
      </c>
      <c r="H451" s="380">
        <v>138.88888888888889</v>
      </c>
      <c r="I451" s="25">
        <v>869.03</v>
      </c>
      <c r="J451" s="380">
        <v>22.562090436956865</v>
      </c>
    </row>
    <row r="452" spans="1:10" x14ac:dyDescent="0.35">
      <c r="A452" s="5">
        <v>448</v>
      </c>
      <c r="B452" s="5">
        <v>19</v>
      </c>
      <c r="C452" s="5">
        <v>1</v>
      </c>
      <c r="D452" s="380">
        <v>33.459868449505983</v>
      </c>
      <c r="E452" s="25">
        <v>869.03</v>
      </c>
      <c r="F452" s="380">
        <v>26.947518187064961</v>
      </c>
      <c r="G452" s="25">
        <v>869.03</v>
      </c>
      <c r="H452" s="380">
        <v>138.88888888888889</v>
      </c>
      <c r="I452" s="25">
        <v>869.03</v>
      </c>
      <c r="J452" s="380">
        <v>25.400502696940926</v>
      </c>
    </row>
    <row r="453" spans="1:10" x14ac:dyDescent="0.35">
      <c r="A453" s="5">
        <v>449</v>
      </c>
      <c r="B453" s="5">
        <v>19</v>
      </c>
      <c r="C453" s="5">
        <v>1</v>
      </c>
      <c r="D453" s="380">
        <v>26.601325106906231</v>
      </c>
      <c r="E453" s="25">
        <v>869.03</v>
      </c>
      <c r="F453" s="380">
        <v>138.88888888888889</v>
      </c>
      <c r="G453" s="25">
        <v>869.03</v>
      </c>
      <c r="H453" s="380">
        <v>138.88888888888889</v>
      </c>
      <c r="I453" s="25">
        <v>869.03</v>
      </c>
      <c r="J453" s="380">
        <v>25.400502696940929</v>
      </c>
    </row>
    <row r="454" spans="1:10" x14ac:dyDescent="0.35">
      <c r="A454" s="5">
        <v>450</v>
      </c>
      <c r="B454" s="5">
        <v>19</v>
      </c>
      <c r="C454" s="5">
        <v>1</v>
      </c>
      <c r="D454" s="380">
        <v>49.919143425080058</v>
      </c>
      <c r="E454" s="25">
        <v>869.03</v>
      </c>
      <c r="F454" s="380">
        <v>138.88888888888889</v>
      </c>
      <c r="G454" s="25">
        <v>869.03</v>
      </c>
      <c r="H454" s="380">
        <v>138.88888888888889</v>
      </c>
      <c r="I454" s="25">
        <v>869.03</v>
      </c>
      <c r="J454" s="380">
        <v>25.400502696940926</v>
      </c>
    </row>
    <row r="455" spans="1:10" x14ac:dyDescent="0.35">
      <c r="A455" s="5">
        <v>451</v>
      </c>
      <c r="B455" s="5">
        <v>19</v>
      </c>
      <c r="C455" s="5">
        <v>1</v>
      </c>
      <c r="D455" s="380">
        <v>10.1</v>
      </c>
      <c r="E455" s="25">
        <v>869.03</v>
      </c>
      <c r="F455" s="380">
        <v>138.88888888888889</v>
      </c>
      <c r="G455" s="25">
        <v>869.03</v>
      </c>
      <c r="H455" s="380">
        <v>138.88888888888889</v>
      </c>
      <c r="I455" s="25">
        <v>869.03</v>
      </c>
      <c r="J455" s="380">
        <v>25.400502696940926</v>
      </c>
    </row>
    <row r="456" spans="1:10" x14ac:dyDescent="0.35">
      <c r="A456" s="5">
        <v>452</v>
      </c>
      <c r="B456" s="5">
        <v>19</v>
      </c>
      <c r="C456" s="5">
        <v>1</v>
      </c>
      <c r="D456" s="380">
        <v>28.309558838338067</v>
      </c>
      <c r="E456" s="25">
        <v>869.03</v>
      </c>
      <c r="F456" s="380">
        <v>138.88888888888889</v>
      </c>
      <c r="G456" s="25">
        <v>869.03</v>
      </c>
      <c r="H456" s="380">
        <v>138.88888888888889</v>
      </c>
      <c r="I456" s="25">
        <v>869.03</v>
      </c>
      <c r="J456" s="380">
        <v>25.400502696940926</v>
      </c>
    </row>
    <row r="457" spans="1:10" x14ac:dyDescent="0.35">
      <c r="A457" s="5">
        <v>453</v>
      </c>
      <c r="B457" s="5">
        <v>19</v>
      </c>
      <c r="C457" s="5">
        <v>1</v>
      </c>
      <c r="D457" s="380">
        <v>25.853515197259892</v>
      </c>
      <c r="E457" s="25">
        <v>869.03</v>
      </c>
      <c r="F457" s="380">
        <v>138.88888888888889</v>
      </c>
      <c r="G457" s="25">
        <v>869.03</v>
      </c>
      <c r="H457" s="380">
        <v>138.88888888888889</v>
      </c>
      <c r="I457" s="25">
        <v>869.03</v>
      </c>
      <c r="J457" s="380">
        <v>25.400502696940926</v>
      </c>
    </row>
    <row r="458" spans="1:10" x14ac:dyDescent="0.35">
      <c r="A458" s="5">
        <v>454</v>
      </c>
      <c r="B458" s="5">
        <v>19</v>
      </c>
      <c r="C458" s="5">
        <v>1</v>
      </c>
      <c r="D458" s="380">
        <v>30.516189316899478</v>
      </c>
      <c r="E458" s="25">
        <v>38.200000000000003</v>
      </c>
      <c r="F458" s="380">
        <v>33.932340170020851</v>
      </c>
      <c r="G458" s="25">
        <v>869.03</v>
      </c>
      <c r="H458" s="380">
        <v>138.88888888888889</v>
      </c>
      <c r="I458" s="25">
        <v>869.03</v>
      </c>
      <c r="J458" s="380">
        <v>25.400502696940926</v>
      </c>
    </row>
    <row r="459" spans="1:10" x14ac:dyDescent="0.35">
      <c r="A459" s="5">
        <v>455</v>
      </c>
      <c r="B459" s="5">
        <v>19</v>
      </c>
      <c r="C459" s="5">
        <v>1</v>
      </c>
      <c r="D459" s="380">
        <v>39.490970347699438</v>
      </c>
      <c r="E459" s="25">
        <v>37.090000000000003</v>
      </c>
      <c r="F459" s="380">
        <v>32.515170180682865</v>
      </c>
      <c r="G459" s="25">
        <v>869.03</v>
      </c>
      <c r="H459" s="380">
        <v>138.88888888888889</v>
      </c>
      <c r="I459" s="25">
        <v>869.03</v>
      </c>
      <c r="J459" s="380">
        <v>22.449698111628489</v>
      </c>
    </row>
    <row r="460" spans="1:10" x14ac:dyDescent="0.35">
      <c r="A460" s="5">
        <v>456</v>
      </c>
      <c r="B460" s="5">
        <v>19</v>
      </c>
      <c r="C460" s="5">
        <v>1</v>
      </c>
      <c r="D460" s="380">
        <v>57.944444444444443</v>
      </c>
      <c r="E460" s="25">
        <v>37.090000000000003</v>
      </c>
      <c r="F460" s="380">
        <v>25.678755935244748</v>
      </c>
      <c r="G460" s="25">
        <v>869.03</v>
      </c>
      <c r="H460" s="380">
        <v>138.88888888888889</v>
      </c>
      <c r="I460" s="25">
        <v>869.03</v>
      </c>
      <c r="J460" s="380">
        <v>17.6636827988923</v>
      </c>
    </row>
    <row r="461" spans="1:10" x14ac:dyDescent="0.35">
      <c r="A461" s="5">
        <v>457</v>
      </c>
      <c r="B461" s="5">
        <v>20</v>
      </c>
      <c r="C461" s="5">
        <v>1</v>
      </c>
      <c r="D461" s="380">
        <v>30.347687523369004</v>
      </c>
      <c r="E461" s="25">
        <v>37.090000000000003</v>
      </c>
      <c r="F461" s="380">
        <v>22.130761263132761</v>
      </c>
      <c r="G461" s="25">
        <v>860.34</v>
      </c>
      <c r="H461" s="380">
        <v>138.88888888888889</v>
      </c>
      <c r="I461" s="25">
        <v>869.03</v>
      </c>
      <c r="J461" s="380">
        <v>16.552160862754548</v>
      </c>
    </row>
    <row r="462" spans="1:10" x14ac:dyDescent="0.35">
      <c r="A462" s="5">
        <v>458</v>
      </c>
      <c r="B462" s="5">
        <v>20</v>
      </c>
      <c r="C462" s="5">
        <v>1</v>
      </c>
      <c r="D462" s="380">
        <v>16.593916735252531</v>
      </c>
      <c r="E462" s="25">
        <v>37.090000000000003</v>
      </c>
      <c r="F462" s="380">
        <v>21.965453521506664</v>
      </c>
      <c r="G462" s="25">
        <v>843.72</v>
      </c>
      <c r="H462" s="380">
        <v>138.88888888888889</v>
      </c>
      <c r="I462" s="25">
        <v>869.03</v>
      </c>
      <c r="J462" s="380">
        <v>16.552160862754548</v>
      </c>
    </row>
    <row r="463" spans="1:10" x14ac:dyDescent="0.35">
      <c r="A463" s="5">
        <v>459</v>
      </c>
      <c r="B463" s="5">
        <v>20</v>
      </c>
      <c r="C463" s="5">
        <v>1</v>
      </c>
      <c r="D463" s="380">
        <v>27.954812860322882</v>
      </c>
      <c r="E463" s="25">
        <v>36.94</v>
      </c>
      <c r="F463" s="380">
        <v>21.965453521506664</v>
      </c>
      <c r="G463" s="25">
        <v>760.84</v>
      </c>
      <c r="H463" s="380">
        <v>138.88888888888889</v>
      </c>
      <c r="I463" s="25">
        <v>869.03</v>
      </c>
      <c r="J463" s="380">
        <v>16.515761453454456</v>
      </c>
    </row>
    <row r="464" spans="1:10" x14ac:dyDescent="0.35">
      <c r="A464" s="5">
        <v>460</v>
      </c>
      <c r="B464" s="5">
        <v>20</v>
      </c>
      <c r="C464" s="5">
        <v>1</v>
      </c>
      <c r="D464" s="380">
        <v>48.305555555555557</v>
      </c>
      <c r="E464" s="25">
        <v>36.94</v>
      </c>
      <c r="F464" s="380">
        <v>21.965453521506664</v>
      </c>
      <c r="G464" s="25">
        <v>760.84</v>
      </c>
      <c r="H464" s="380">
        <v>138.88888888888889</v>
      </c>
      <c r="I464" s="25">
        <v>869.03</v>
      </c>
      <c r="J464" s="380">
        <v>16.515761453454456</v>
      </c>
    </row>
    <row r="465" spans="1:10" x14ac:dyDescent="0.35">
      <c r="A465" s="5">
        <v>461</v>
      </c>
      <c r="B465" s="5">
        <v>20</v>
      </c>
      <c r="C465" s="5">
        <v>1</v>
      </c>
      <c r="D465" s="380">
        <v>32.124444444444443</v>
      </c>
      <c r="E465" s="25">
        <v>36.94</v>
      </c>
      <c r="F465" s="380">
        <v>21.96545352150666</v>
      </c>
      <c r="G465" s="25">
        <v>738.68</v>
      </c>
      <c r="H465" s="380">
        <v>138.88888888888889</v>
      </c>
      <c r="I465" s="25">
        <v>869.03</v>
      </c>
      <c r="J465" s="380">
        <v>16.515761453454456</v>
      </c>
    </row>
    <row r="466" spans="1:10" x14ac:dyDescent="0.35">
      <c r="A466" s="5">
        <v>462</v>
      </c>
      <c r="B466" s="5">
        <v>20</v>
      </c>
      <c r="C466" s="5">
        <v>1</v>
      </c>
      <c r="D466" s="380">
        <v>39.306085000959378</v>
      </c>
      <c r="E466" s="25">
        <v>36.94</v>
      </c>
      <c r="F466" s="380">
        <v>21.96545352150666</v>
      </c>
      <c r="G466" s="25">
        <v>860.34</v>
      </c>
      <c r="H466" s="380">
        <v>138.88888888888889</v>
      </c>
      <c r="I466" s="25">
        <v>869.03</v>
      </c>
      <c r="J466" s="380">
        <v>16.515761453454456</v>
      </c>
    </row>
    <row r="467" spans="1:10" x14ac:dyDescent="0.35">
      <c r="A467" s="5">
        <v>463</v>
      </c>
      <c r="B467" s="5">
        <v>20</v>
      </c>
      <c r="C467" s="5">
        <v>1</v>
      </c>
      <c r="D467" s="380">
        <v>36.263888888888893</v>
      </c>
      <c r="E467" s="25">
        <v>869.03</v>
      </c>
      <c r="F467" s="380">
        <v>20.940368207974647</v>
      </c>
      <c r="G467" s="25">
        <v>869.03</v>
      </c>
      <c r="H467" s="380">
        <v>138.88888888888889</v>
      </c>
      <c r="I467" s="25">
        <v>869.03</v>
      </c>
      <c r="J467" s="380">
        <v>16.515761453454456</v>
      </c>
    </row>
    <row r="468" spans="1:10" x14ac:dyDescent="0.35">
      <c r="A468" s="5">
        <v>464</v>
      </c>
      <c r="B468" s="5">
        <v>20</v>
      </c>
      <c r="C468" s="5">
        <v>1</v>
      </c>
      <c r="D468" s="380">
        <v>19.693888376279453</v>
      </c>
      <c r="E468" s="25">
        <v>869.03</v>
      </c>
      <c r="F468" s="380">
        <v>22.13055306473828</v>
      </c>
      <c r="G468" s="25">
        <v>869.03</v>
      </c>
      <c r="H468" s="380">
        <v>138.88888888888889</v>
      </c>
      <c r="I468" s="25">
        <v>869.03</v>
      </c>
      <c r="J468" s="380">
        <v>17.042024652264828</v>
      </c>
    </row>
    <row r="469" spans="1:10" x14ac:dyDescent="0.35">
      <c r="A469" s="5">
        <v>465</v>
      </c>
      <c r="B469" s="5">
        <v>20</v>
      </c>
      <c r="C469" s="5">
        <v>1</v>
      </c>
      <c r="D469" s="380">
        <v>25.494444444444444</v>
      </c>
      <c r="E469" s="25">
        <v>869.03</v>
      </c>
      <c r="F469" s="380">
        <v>20.67616619760808</v>
      </c>
      <c r="G469" s="25">
        <v>869.03</v>
      </c>
      <c r="H469" s="380">
        <v>138.88888888888889</v>
      </c>
      <c r="I469" s="25">
        <v>869.03</v>
      </c>
      <c r="J469" s="380">
        <v>17.019580023665313</v>
      </c>
    </row>
    <row r="470" spans="1:10" x14ac:dyDescent="0.35">
      <c r="A470" s="5">
        <v>466</v>
      </c>
      <c r="B470" s="5">
        <v>20</v>
      </c>
      <c r="C470" s="5">
        <v>1</v>
      </c>
      <c r="D470" s="380">
        <v>23.880555555555556</v>
      </c>
      <c r="E470" s="25">
        <v>869.03</v>
      </c>
      <c r="F470" s="380">
        <v>20.413323760416556</v>
      </c>
      <c r="G470" s="25">
        <v>869.03</v>
      </c>
      <c r="H470" s="380">
        <v>138.88888888888889</v>
      </c>
      <c r="I470" s="25">
        <v>869.03</v>
      </c>
      <c r="J470" s="380">
        <v>16.95880518955704</v>
      </c>
    </row>
    <row r="471" spans="1:10" x14ac:dyDescent="0.35">
      <c r="A471" s="5">
        <v>467</v>
      </c>
      <c r="B471" s="5">
        <v>20</v>
      </c>
      <c r="C471" s="5">
        <v>1</v>
      </c>
      <c r="D471" s="380">
        <v>47.696683537906047</v>
      </c>
      <c r="E471" s="25">
        <v>869.03</v>
      </c>
      <c r="F471" s="380">
        <v>21.660286904054214</v>
      </c>
      <c r="G471" s="25">
        <v>869.03</v>
      </c>
      <c r="H471" s="380">
        <v>138.88888888888889</v>
      </c>
      <c r="I471" s="25">
        <v>869.03</v>
      </c>
      <c r="J471" s="380">
        <v>13.875982377454793</v>
      </c>
    </row>
    <row r="472" spans="1:10" x14ac:dyDescent="0.35">
      <c r="A472" s="5">
        <v>468</v>
      </c>
      <c r="B472" s="5">
        <v>20</v>
      </c>
      <c r="C472" s="5">
        <v>1</v>
      </c>
      <c r="D472" s="380">
        <v>19.202777777777776</v>
      </c>
      <c r="E472" s="25">
        <v>869.03</v>
      </c>
      <c r="F472" s="380">
        <v>20.625309023022687</v>
      </c>
      <c r="G472" s="25">
        <v>869.03</v>
      </c>
      <c r="H472" s="380">
        <v>28.994875743713322</v>
      </c>
      <c r="I472" s="25">
        <v>869.03</v>
      </c>
      <c r="J472" s="380">
        <v>14.498942150277367</v>
      </c>
    </row>
    <row r="473" spans="1:10" x14ac:dyDescent="0.35">
      <c r="A473" s="5">
        <v>469</v>
      </c>
      <c r="B473" s="5">
        <v>20</v>
      </c>
      <c r="C473" s="5">
        <v>1</v>
      </c>
      <c r="D473" s="380">
        <v>36.862362746041427</v>
      </c>
      <c r="E473" s="25">
        <v>869.03</v>
      </c>
      <c r="F473" s="380">
        <v>15.320177739107958</v>
      </c>
      <c r="G473" s="25">
        <v>869.03</v>
      </c>
      <c r="H473" s="380">
        <v>13.071325066314827</v>
      </c>
      <c r="I473" s="25">
        <v>869.03</v>
      </c>
      <c r="J473" s="380">
        <v>8.8672522950792096</v>
      </c>
    </row>
    <row r="474" spans="1:10" x14ac:dyDescent="0.35">
      <c r="A474" s="5">
        <v>470</v>
      </c>
      <c r="B474" s="5">
        <v>20</v>
      </c>
      <c r="C474" s="5">
        <v>1</v>
      </c>
      <c r="D474" s="380">
        <v>21.263888888888889</v>
      </c>
      <c r="E474" s="25">
        <v>760.84</v>
      </c>
      <c r="F474" s="380">
        <v>21.965453521506664</v>
      </c>
      <c r="G474" s="25">
        <v>869.03</v>
      </c>
      <c r="H474" s="380">
        <v>138.88888888888889</v>
      </c>
      <c r="I474" s="25">
        <v>869.03</v>
      </c>
      <c r="J474" s="380">
        <v>11.557586011964208</v>
      </c>
    </row>
    <row r="475" spans="1:10" x14ac:dyDescent="0.35">
      <c r="A475" s="5">
        <v>471</v>
      </c>
      <c r="B475" s="5">
        <v>20</v>
      </c>
      <c r="C475" s="5">
        <v>1</v>
      </c>
      <c r="D475" s="380">
        <v>20.480555555555558</v>
      </c>
      <c r="E475" s="25">
        <v>760.84</v>
      </c>
      <c r="F475" s="380">
        <v>21.965453521506664</v>
      </c>
      <c r="G475" s="25">
        <v>869.03</v>
      </c>
      <c r="H475" s="380">
        <v>138.88888888888889</v>
      </c>
      <c r="I475" s="25">
        <v>869.03</v>
      </c>
      <c r="J475" s="380">
        <v>12.509827889497656</v>
      </c>
    </row>
    <row r="476" spans="1:10" x14ac:dyDescent="0.35">
      <c r="A476" s="5">
        <v>472</v>
      </c>
      <c r="B476" s="5">
        <v>20</v>
      </c>
      <c r="C476" s="5">
        <v>1</v>
      </c>
      <c r="D476" s="380">
        <v>33.089173949656335</v>
      </c>
      <c r="E476" s="25">
        <v>869.03</v>
      </c>
      <c r="F476" s="380">
        <v>21.965453521506664</v>
      </c>
      <c r="G476" s="25">
        <v>869.03</v>
      </c>
      <c r="H476" s="380">
        <v>138.88888888888889</v>
      </c>
      <c r="I476" s="25">
        <v>869.03</v>
      </c>
      <c r="J476" s="380">
        <v>15.698704708914583</v>
      </c>
    </row>
    <row r="477" spans="1:10" x14ac:dyDescent="0.35">
      <c r="A477" s="5">
        <v>473</v>
      </c>
      <c r="B477" s="5">
        <v>20</v>
      </c>
      <c r="C477" s="5">
        <v>1</v>
      </c>
      <c r="D477" s="380">
        <v>42.341165784189208</v>
      </c>
      <c r="E477" s="25">
        <v>869.03</v>
      </c>
      <c r="F477" s="380">
        <v>24.872265225160888</v>
      </c>
      <c r="G477" s="25">
        <v>869.03</v>
      </c>
      <c r="H477" s="380">
        <v>138.88888888888889</v>
      </c>
      <c r="I477" s="25">
        <v>869.03</v>
      </c>
      <c r="J477" s="380">
        <v>14.745783408520483</v>
      </c>
    </row>
    <row r="478" spans="1:10" x14ac:dyDescent="0.35">
      <c r="A478" s="5">
        <v>474</v>
      </c>
      <c r="B478" s="5">
        <v>20</v>
      </c>
      <c r="C478" s="5">
        <v>1</v>
      </c>
      <c r="D478" s="380">
        <v>62.047653827780593</v>
      </c>
      <c r="E478" s="25">
        <v>869.03</v>
      </c>
      <c r="F478" s="380">
        <v>19.278837072923807</v>
      </c>
      <c r="G478" s="25">
        <v>869.03</v>
      </c>
      <c r="H478" s="380">
        <v>138.88888888888889</v>
      </c>
      <c r="I478" s="25">
        <v>869.03</v>
      </c>
      <c r="J478" s="380">
        <v>14.251185036223868</v>
      </c>
    </row>
    <row r="479" spans="1:10" x14ac:dyDescent="0.35">
      <c r="A479" s="5">
        <v>475</v>
      </c>
      <c r="B479" s="5">
        <v>20</v>
      </c>
      <c r="C479" s="5">
        <v>1</v>
      </c>
      <c r="D479" s="380">
        <v>50.470555555555549</v>
      </c>
      <c r="E479" s="25">
        <v>869.03</v>
      </c>
      <c r="F479" s="380">
        <v>25.681972123602463</v>
      </c>
      <c r="G479" s="25">
        <v>869.03</v>
      </c>
      <c r="H479" s="380">
        <v>138.88888888888889</v>
      </c>
      <c r="I479" s="25">
        <v>869.03</v>
      </c>
      <c r="J479" s="380">
        <v>15.013708173925259</v>
      </c>
    </row>
    <row r="480" spans="1:10" x14ac:dyDescent="0.35">
      <c r="A480" s="5">
        <v>476</v>
      </c>
      <c r="B480" s="5">
        <v>20</v>
      </c>
      <c r="C480" s="5">
        <v>1</v>
      </c>
      <c r="D480" s="380">
        <v>56.957592985499772</v>
      </c>
      <c r="E480" s="25">
        <v>869.03</v>
      </c>
      <c r="F480" s="380">
        <v>28.842227735894596</v>
      </c>
      <c r="G480" s="25">
        <v>869.03</v>
      </c>
      <c r="H480" s="380">
        <v>138.88888888888889</v>
      </c>
      <c r="I480" s="25">
        <v>869.03</v>
      </c>
      <c r="J480" s="380">
        <v>14.908379294950029</v>
      </c>
    </row>
    <row r="481" spans="1:10" x14ac:dyDescent="0.35">
      <c r="A481" s="5">
        <v>477</v>
      </c>
      <c r="B481" s="5">
        <v>20</v>
      </c>
      <c r="C481" s="5">
        <v>1</v>
      </c>
      <c r="D481" s="380">
        <v>46.564766945675366</v>
      </c>
      <c r="E481" s="25">
        <v>39.340000000000003</v>
      </c>
      <c r="F481" s="380">
        <v>28.128523335990767</v>
      </c>
      <c r="G481" s="25">
        <v>869.03</v>
      </c>
      <c r="H481" s="380">
        <v>138.88888888888889</v>
      </c>
      <c r="I481" s="25">
        <v>869.03</v>
      </c>
      <c r="J481" s="380">
        <v>14.350856754124173</v>
      </c>
    </row>
    <row r="482" spans="1:10" x14ac:dyDescent="0.35">
      <c r="A482" s="5">
        <v>478</v>
      </c>
      <c r="B482" s="5">
        <v>20</v>
      </c>
      <c r="C482" s="5">
        <v>1</v>
      </c>
      <c r="D482" s="380">
        <v>25.669444444444444</v>
      </c>
      <c r="E482" s="25">
        <v>37.090000000000003</v>
      </c>
      <c r="F482" s="380">
        <v>29.177985822076526</v>
      </c>
      <c r="G482" s="25">
        <v>860.34</v>
      </c>
      <c r="H482" s="380">
        <v>138.88888888888889</v>
      </c>
      <c r="I482" s="25">
        <v>869.03</v>
      </c>
      <c r="J482" s="380">
        <v>12.703432606629415</v>
      </c>
    </row>
    <row r="483" spans="1:10" x14ac:dyDescent="0.35">
      <c r="A483" s="5">
        <v>479</v>
      </c>
      <c r="B483" s="5">
        <v>20</v>
      </c>
      <c r="C483" s="5">
        <v>1</v>
      </c>
      <c r="D483" s="380">
        <v>57.986111111111107</v>
      </c>
      <c r="E483" s="25">
        <v>36.94</v>
      </c>
      <c r="F483" s="380">
        <v>21.791078689041782</v>
      </c>
      <c r="G483" s="25">
        <v>860.34</v>
      </c>
      <c r="H483" s="380">
        <v>138.88888888888889</v>
      </c>
      <c r="I483" s="25">
        <v>860.34</v>
      </c>
      <c r="J483" s="380">
        <v>12.730014082220869</v>
      </c>
    </row>
    <row r="484" spans="1:10" x14ac:dyDescent="0.35">
      <c r="A484" s="5">
        <v>480</v>
      </c>
      <c r="B484" s="5">
        <v>20</v>
      </c>
      <c r="C484" s="5">
        <v>1</v>
      </c>
      <c r="D484" s="380">
        <v>32.292500591252761</v>
      </c>
      <c r="E484" s="25">
        <v>32.47</v>
      </c>
      <c r="F484" s="380">
        <v>21.606199557476771</v>
      </c>
      <c r="G484" s="25">
        <v>843.72</v>
      </c>
      <c r="H484" s="380">
        <v>27.752643651115758</v>
      </c>
      <c r="I484" s="25">
        <v>860.34</v>
      </c>
      <c r="J484" s="380">
        <v>12.912718748963909</v>
      </c>
    </row>
    <row r="485" spans="1:10" x14ac:dyDescent="0.35">
      <c r="A485" s="5">
        <v>481</v>
      </c>
      <c r="B485" s="5">
        <v>21</v>
      </c>
      <c r="C485" s="5">
        <v>1</v>
      </c>
      <c r="D485" s="380">
        <v>32.708974759176279</v>
      </c>
      <c r="E485" s="25">
        <v>31.84</v>
      </c>
      <c r="F485" s="380">
        <v>21.606199557476774</v>
      </c>
      <c r="G485" s="25">
        <v>843.72</v>
      </c>
      <c r="H485" s="380">
        <v>21.691050763252644</v>
      </c>
      <c r="I485" s="25">
        <v>860.34</v>
      </c>
      <c r="J485" s="380">
        <v>12.456942915626527</v>
      </c>
    </row>
    <row r="486" spans="1:10" x14ac:dyDescent="0.35">
      <c r="A486" s="5">
        <v>482</v>
      </c>
      <c r="B486" s="5">
        <v>21</v>
      </c>
      <c r="C486" s="5">
        <v>1</v>
      </c>
      <c r="D486" s="380">
        <v>28.754685817797608</v>
      </c>
      <c r="E486" s="25">
        <v>30.91</v>
      </c>
      <c r="F486" s="380">
        <v>21.606199557476767</v>
      </c>
      <c r="G486" s="25">
        <v>783.66</v>
      </c>
      <c r="H486" s="380">
        <v>21.728563799471726</v>
      </c>
      <c r="I486" s="25">
        <v>843.72</v>
      </c>
      <c r="J486" s="380">
        <v>13.435329604217603</v>
      </c>
    </row>
    <row r="487" spans="1:10" x14ac:dyDescent="0.35">
      <c r="A487" s="5">
        <v>483</v>
      </c>
      <c r="B487" s="5">
        <v>21</v>
      </c>
      <c r="C487" s="5">
        <v>1</v>
      </c>
      <c r="D487" s="380">
        <v>27.769305873879894</v>
      </c>
      <c r="E487" s="25">
        <v>28.12</v>
      </c>
      <c r="F487" s="380">
        <v>21.606199557476767</v>
      </c>
      <c r="G487" s="25">
        <v>760.84</v>
      </c>
      <c r="H487" s="380">
        <v>21.763349282047724</v>
      </c>
      <c r="I487" s="25">
        <v>843.72</v>
      </c>
      <c r="J487" s="380">
        <v>12.452741020587831</v>
      </c>
    </row>
    <row r="488" spans="1:10" x14ac:dyDescent="0.35">
      <c r="A488" s="5">
        <v>484</v>
      </c>
      <c r="B488" s="5">
        <v>21</v>
      </c>
      <c r="C488" s="5">
        <v>1</v>
      </c>
      <c r="D488" s="380">
        <v>46.897222222222226</v>
      </c>
      <c r="E488" s="25">
        <v>27.83</v>
      </c>
      <c r="F488" s="380">
        <v>21.606199557476767</v>
      </c>
      <c r="G488" s="25">
        <v>738.68</v>
      </c>
      <c r="H488" s="380">
        <v>20.876520507443235</v>
      </c>
      <c r="I488" s="25">
        <v>843.72</v>
      </c>
      <c r="J488" s="380">
        <v>12.235344198664132</v>
      </c>
    </row>
    <row r="489" spans="1:10" x14ac:dyDescent="0.35">
      <c r="A489" s="5">
        <v>485</v>
      </c>
      <c r="B489" s="5">
        <v>21</v>
      </c>
      <c r="C489" s="5">
        <v>1</v>
      </c>
      <c r="D489" s="380">
        <v>43.772222222222226</v>
      </c>
      <c r="E489" s="25">
        <v>28.12</v>
      </c>
      <c r="F489" s="380">
        <v>21.606199557476767</v>
      </c>
      <c r="G489" s="25">
        <v>738.68</v>
      </c>
      <c r="H489" s="380">
        <v>20.124373894627634</v>
      </c>
      <c r="I489" s="25">
        <v>843.72</v>
      </c>
      <c r="J489" s="380">
        <v>7.056751521478402</v>
      </c>
    </row>
    <row r="490" spans="1:10" x14ac:dyDescent="0.35">
      <c r="A490" s="5">
        <v>486</v>
      </c>
      <c r="B490" s="5">
        <v>21</v>
      </c>
      <c r="C490" s="5">
        <v>1</v>
      </c>
      <c r="D490" s="380">
        <v>43.191529314505658</v>
      </c>
      <c r="E490" s="25">
        <v>32.47</v>
      </c>
      <c r="F490" s="380">
        <v>21.606199557476767</v>
      </c>
      <c r="G490" s="25">
        <v>843.72</v>
      </c>
      <c r="H490" s="380">
        <v>20.942655236828404</v>
      </c>
      <c r="I490" s="25">
        <v>843.72</v>
      </c>
      <c r="J490" s="380">
        <v>7.0076479820538715</v>
      </c>
    </row>
    <row r="491" spans="1:10" x14ac:dyDescent="0.35">
      <c r="A491" s="5">
        <v>487</v>
      </c>
      <c r="B491" s="5">
        <v>21</v>
      </c>
      <c r="C491" s="5">
        <v>1</v>
      </c>
      <c r="D491" s="380">
        <v>44.254703037102068</v>
      </c>
      <c r="E491" s="25">
        <v>38.200000000000003</v>
      </c>
      <c r="F491" s="380">
        <v>21.965453521506664</v>
      </c>
      <c r="G491" s="25">
        <v>860.34</v>
      </c>
      <c r="H491" s="380">
        <v>20.242172170542048</v>
      </c>
      <c r="I491" s="25">
        <v>843.72</v>
      </c>
      <c r="J491" s="380">
        <v>7.1072776996655325</v>
      </c>
    </row>
    <row r="492" spans="1:10" x14ac:dyDescent="0.35">
      <c r="A492" s="5">
        <v>488</v>
      </c>
      <c r="B492" s="5">
        <v>21</v>
      </c>
      <c r="C492" s="5">
        <v>1</v>
      </c>
      <c r="D492" s="380">
        <v>67.219173996045555</v>
      </c>
      <c r="E492" s="25">
        <v>44.94</v>
      </c>
      <c r="F492" s="380">
        <v>22.014940105258354</v>
      </c>
      <c r="G492" s="25">
        <v>869.03</v>
      </c>
      <c r="H492" s="380">
        <v>21.72071128674407</v>
      </c>
      <c r="I492" s="25">
        <v>869.03</v>
      </c>
      <c r="J492" s="380">
        <v>7.3441700132962966</v>
      </c>
    </row>
    <row r="493" spans="1:10" x14ac:dyDescent="0.35">
      <c r="A493" s="5">
        <v>489</v>
      </c>
      <c r="B493" s="5">
        <v>21</v>
      </c>
      <c r="C493" s="5">
        <v>1</v>
      </c>
      <c r="D493" s="380">
        <v>49.145555555555553</v>
      </c>
      <c r="E493" s="25">
        <v>869.03</v>
      </c>
      <c r="F493" s="380">
        <v>22.014940105258354</v>
      </c>
      <c r="G493" s="25">
        <v>869.03</v>
      </c>
      <c r="H493" s="380">
        <v>21.654487662422131</v>
      </c>
      <c r="I493" s="25">
        <v>869.03</v>
      </c>
      <c r="J493" s="380">
        <v>7.1653550230848637</v>
      </c>
    </row>
    <row r="494" spans="1:10" x14ac:dyDescent="0.35">
      <c r="A494" s="5">
        <v>490</v>
      </c>
      <c r="B494" s="5">
        <v>21</v>
      </c>
      <c r="C494" s="5">
        <v>1</v>
      </c>
      <c r="D494" s="380">
        <v>48.618483966420179</v>
      </c>
      <c r="E494" s="25">
        <v>44.94</v>
      </c>
      <c r="F494" s="380">
        <v>22.362149115156068</v>
      </c>
      <c r="G494" s="25">
        <v>869.03</v>
      </c>
      <c r="H494" s="380">
        <v>23.859092021471707</v>
      </c>
      <c r="I494" s="25">
        <v>869.03</v>
      </c>
      <c r="J494" s="380">
        <v>7.1893198528213391</v>
      </c>
    </row>
    <row r="495" spans="1:10" x14ac:dyDescent="0.35">
      <c r="A495" s="5">
        <v>491</v>
      </c>
      <c r="B495" s="5">
        <v>21</v>
      </c>
      <c r="C495" s="5">
        <v>1</v>
      </c>
      <c r="D495" s="380">
        <v>67.794444444444451</v>
      </c>
      <c r="E495" s="25">
        <v>44.94</v>
      </c>
      <c r="F495" s="380">
        <v>22.969574877423792</v>
      </c>
      <c r="G495" s="25">
        <v>869.03</v>
      </c>
      <c r="H495" s="380">
        <v>21.683801986967666</v>
      </c>
      <c r="I495" s="25">
        <v>869.03</v>
      </c>
      <c r="J495" s="380">
        <v>7.2339745154796598</v>
      </c>
    </row>
    <row r="496" spans="1:10" x14ac:dyDescent="0.35">
      <c r="A496" s="5">
        <v>492</v>
      </c>
      <c r="B496" s="5">
        <v>21</v>
      </c>
      <c r="C496" s="5">
        <v>1</v>
      </c>
      <c r="D496" s="380">
        <v>46.866111111111117</v>
      </c>
      <c r="E496" s="25">
        <v>44.94</v>
      </c>
      <c r="F496" s="380">
        <v>20.791910358065099</v>
      </c>
      <c r="G496" s="25">
        <v>869.03</v>
      </c>
      <c r="H496" s="380">
        <v>22.172150938469937</v>
      </c>
      <c r="I496" s="25">
        <v>869.03</v>
      </c>
      <c r="J496" s="380">
        <v>7.1490769775438672</v>
      </c>
    </row>
    <row r="497" spans="1:10" x14ac:dyDescent="0.35">
      <c r="A497" s="5">
        <v>493</v>
      </c>
      <c r="B497" s="5">
        <v>21</v>
      </c>
      <c r="C497" s="5">
        <v>1</v>
      </c>
      <c r="D497" s="380">
        <v>43.66624554875365</v>
      </c>
      <c r="E497" s="25">
        <v>39.81</v>
      </c>
      <c r="F497" s="380">
        <v>11.028229469775724</v>
      </c>
      <c r="G497" s="25">
        <v>869.03</v>
      </c>
      <c r="H497" s="380">
        <v>13.045286817080299</v>
      </c>
      <c r="I497" s="25">
        <v>860.34</v>
      </c>
      <c r="J497" s="380">
        <v>7.0755114111131796</v>
      </c>
    </row>
    <row r="498" spans="1:10" x14ac:dyDescent="0.35">
      <c r="A498" s="5">
        <v>494</v>
      </c>
      <c r="B498" s="5">
        <v>21</v>
      </c>
      <c r="C498" s="5">
        <v>1</v>
      </c>
      <c r="D498" s="380">
        <v>30.986111111111111</v>
      </c>
      <c r="E498" s="25">
        <v>38.200000000000003</v>
      </c>
      <c r="F498" s="380">
        <v>16.525104209991646</v>
      </c>
      <c r="G498" s="25">
        <v>869.03</v>
      </c>
      <c r="H498" s="380">
        <v>25.392021289016103</v>
      </c>
      <c r="I498" s="25">
        <v>860.34</v>
      </c>
      <c r="J498" s="380">
        <v>7.2476710054755378</v>
      </c>
    </row>
    <row r="499" spans="1:10" x14ac:dyDescent="0.35">
      <c r="A499" s="5">
        <v>495</v>
      </c>
      <c r="B499" s="5">
        <v>21</v>
      </c>
      <c r="C499" s="5">
        <v>1</v>
      </c>
      <c r="D499" s="380">
        <v>48.838819089820134</v>
      </c>
      <c r="E499" s="25">
        <v>38.200000000000003</v>
      </c>
      <c r="F499" s="380">
        <v>16.687388176514947</v>
      </c>
      <c r="G499" s="25">
        <v>869.03</v>
      </c>
      <c r="H499" s="380">
        <v>28.081267718258609</v>
      </c>
      <c r="I499" s="25">
        <v>869.03</v>
      </c>
      <c r="J499" s="380">
        <v>7.3710753159093851</v>
      </c>
    </row>
    <row r="500" spans="1:10" x14ac:dyDescent="0.35">
      <c r="A500" s="5">
        <v>496</v>
      </c>
      <c r="B500" s="5">
        <v>21</v>
      </c>
      <c r="C500" s="5">
        <v>1</v>
      </c>
      <c r="D500" s="380">
        <v>49.852549254895735</v>
      </c>
      <c r="E500" s="25">
        <v>38.33</v>
      </c>
      <c r="F500" s="380">
        <v>23.097422898373832</v>
      </c>
      <c r="G500" s="25">
        <v>869.03</v>
      </c>
      <c r="H500" s="380">
        <v>28.166100881736181</v>
      </c>
      <c r="I500" s="25">
        <v>869.03</v>
      </c>
      <c r="J500" s="380">
        <v>7.3710753159093851</v>
      </c>
    </row>
    <row r="501" spans="1:10" x14ac:dyDescent="0.35">
      <c r="A501" s="5">
        <v>497</v>
      </c>
      <c r="B501" s="5">
        <v>21</v>
      </c>
      <c r="C501" s="5">
        <v>1</v>
      </c>
      <c r="D501" s="380">
        <v>38.694602715845484</v>
      </c>
      <c r="E501" s="25">
        <v>44.94</v>
      </c>
      <c r="F501" s="380">
        <v>26.940968510295278</v>
      </c>
      <c r="G501" s="25">
        <v>869.03</v>
      </c>
      <c r="H501" s="380">
        <v>30.330675928613399</v>
      </c>
      <c r="I501" s="25">
        <v>869.03</v>
      </c>
      <c r="J501" s="380">
        <v>11.449530020574507</v>
      </c>
    </row>
    <row r="502" spans="1:10" x14ac:dyDescent="0.35">
      <c r="A502" s="5">
        <v>498</v>
      </c>
      <c r="B502" s="5">
        <v>21</v>
      </c>
      <c r="C502" s="5">
        <v>1</v>
      </c>
      <c r="D502" s="380">
        <v>62.023580570236135</v>
      </c>
      <c r="E502" s="25">
        <v>869.03</v>
      </c>
      <c r="F502" s="380">
        <v>28.622256433608765</v>
      </c>
      <c r="G502" s="25">
        <v>869.03</v>
      </c>
      <c r="H502" s="380">
        <v>30.410599217646595</v>
      </c>
      <c r="I502" s="25">
        <v>869.03</v>
      </c>
      <c r="J502" s="380">
        <v>10.512546893916298</v>
      </c>
    </row>
    <row r="503" spans="1:10" x14ac:dyDescent="0.35">
      <c r="A503" s="5">
        <v>499</v>
      </c>
      <c r="B503" s="5">
        <v>21</v>
      </c>
      <c r="C503" s="5">
        <v>1</v>
      </c>
      <c r="D503" s="380">
        <v>42.922222222222224</v>
      </c>
      <c r="E503" s="25">
        <v>869.03</v>
      </c>
      <c r="F503" s="380">
        <v>27.451948761895448</v>
      </c>
      <c r="G503" s="25">
        <v>869.03</v>
      </c>
      <c r="H503" s="380">
        <v>31.236928988392766</v>
      </c>
      <c r="I503" s="25">
        <v>869.03</v>
      </c>
      <c r="J503" s="380">
        <v>10.075438144155664</v>
      </c>
    </row>
    <row r="504" spans="1:10" x14ac:dyDescent="0.35">
      <c r="A504" s="5">
        <v>500</v>
      </c>
      <c r="B504" s="5">
        <v>21</v>
      </c>
      <c r="C504" s="5">
        <v>1</v>
      </c>
      <c r="D504" s="380">
        <v>64.888888888888872</v>
      </c>
      <c r="E504" s="25">
        <v>869.03</v>
      </c>
      <c r="F504" s="380">
        <v>26.863438014771358</v>
      </c>
      <c r="G504" s="25">
        <v>869.03</v>
      </c>
      <c r="H504" s="380">
        <v>30.590942258413079</v>
      </c>
      <c r="I504" s="25">
        <v>869.03</v>
      </c>
      <c r="J504" s="380">
        <v>10.075342881032192</v>
      </c>
    </row>
    <row r="505" spans="1:10" x14ac:dyDescent="0.35">
      <c r="A505" s="5">
        <v>501</v>
      </c>
      <c r="B505" s="5">
        <v>21</v>
      </c>
      <c r="C505" s="5">
        <v>1</v>
      </c>
      <c r="D505" s="380">
        <v>58.172222222222217</v>
      </c>
      <c r="E505" s="25">
        <v>39.340000000000003</v>
      </c>
      <c r="F505" s="380">
        <v>26.863438014771358</v>
      </c>
      <c r="G505" s="25">
        <v>869.03</v>
      </c>
      <c r="H505" s="380">
        <v>30.610844104947908</v>
      </c>
      <c r="I505" s="25">
        <v>869.03</v>
      </c>
      <c r="J505" s="380">
        <v>10.274071178566906</v>
      </c>
    </row>
    <row r="506" spans="1:10" x14ac:dyDescent="0.35">
      <c r="A506" s="5">
        <v>502</v>
      </c>
      <c r="B506" s="5">
        <v>21</v>
      </c>
      <c r="C506" s="5">
        <v>1</v>
      </c>
      <c r="D506" s="380">
        <v>45.103333333333332</v>
      </c>
      <c r="E506" s="25">
        <v>37.090000000000003</v>
      </c>
      <c r="F506" s="380">
        <v>26.863438014771358</v>
      </c>
      <c r="G506" s="25">
        <v>869.03</v>
      </c>
      <c r="H506" s="380">
        <v>29.880504183672507</v>
      </c>
      <c r="I506" s="25">
        <v>869.03</v>
      </c>
      <c r="J506" s="380">
        <v>10.159760431945042</v>
      </c>
    </row>
    <row r="507" spans="1:10" x14ac:dyDescent="0.35">
      <c r="A507" s="5">
        <v>503</v>
      </c>
      <c r="B507" s="5">
        <v>21</v>
      </c>
      <c r="C507" s="5">
        <v>1</v>
      </c>
      <c r="D507" s="380">
        <v>51.458333333333329</v>
      </c>
      <c r="E507" s="25">
        <v>37.090000000000003</v>
      </c>
      <c r="F507" s="380">
        <v>26.819370565040018</v>
      </c>
      <c r="G507" s="25">
        <v>869.03</v>
      </c>
      <c r="H507" s="380">
        <v>29.668157468242171</v>
      </c>
      <c r="I507" s="25">
        <v>869.03</v>
      </c>
      <c r="J507" s="380">
        <v>10.482629590191936</v>
      </c>
    </row>
    <row r="508" spans="1:10" x14ac:dyDescent="0.35">
      <c r="A508" s="5">
        <v>504</v>
      </c>
      <c r="B508" s="5">
        <v>21</v>
      </c>
      <c r="C508" s="5">
        <v>1</v>
      </c>
      <c r="D508" s="380">
        <v>43.148333333333333</v>
      </c>
      <c r="E508" s="25">
        <v>36.94</v>
      </c>
      <c r="F508" s="380">
        <v>26.797846742719113</v>
      </c>
      <c r="G508" s="25">
        <v>869.03</v>
      </c>
      <c r="H508" s="380">
        <v>29.831668742438829</v>
      </c>
      <c r="I508" s="25">
        <v>869.03</v>
      </c>
      <c r="J508" s="380">
        <v>10.37874222505206</v>
      </c>
    </row>
    <row r="509" spans="1:10" x14ac:dyDescent="0.35">
      <c r="A509" s="5">
        <v>505</v>
      </c>
      <c r="B509" s="5">
        <v>22</v>
      </c>
      <c r="C509" s="5">
        <v>1</v>
      </c>
      <c r="D509" s="380">
        <v>51.403487518560027</v>
      </c>
      <c r="E509" s="25">
        <v>36.94</v>
      </c>
      <c r="F509" s="380">
        <v>26.800546833683907</v>
      </c>
      <c r="G509" s="25">
        <v>843.72</v>
      </c>
      <c r="H509" s="380">
        <v>29.628388475055203</v>
      </c>
      <c r="I509" s="25">
        <v>869.03</v>
      </c>
      <c r="J509" s="380">
        <v>10.744201883151211</v>
      </c>
    </row>
    <row r="510" spans="1:10" x14ac:dyDescent="0.35">
      <c r="A510" s="5">
        <v>506</v>
      </c>
      <c r="B510" s="5">
        <v>22</v>
      </c>
      <c r="C510" s="5">
        <v>1</v>
      </c>
      <c r="D510" s="380">
        <v>43.347777777777772</v>
      </c>
      <c r="E510" s="25">
        <v>36.94</v>
      </c>
      <c r="F510" s="380">
        <v>26.682708117151549</v>
      </c>
      <c r="G510" s="25">
        <v>783.66</v>
      </c>
      <c r="H510" s="380">
        <v>30.14787485194088</v>
      </c>
      <c r="I510" s="25">
        <v>869.03</v>
      </c>
      <c r="J510" s="380">
        <v>12.851381355088481</v>
      </c>
    </row>
    <row r="511" spans="1:10" x14ac:dyDescent="0.35">
      <c r="A511" s="5">
        <v>507</v>
      </c>
      <c r="B511" s="5">
        <v>22</v>
      </c>
      <c r="C511" s="5">
        <v>1</v>
      </c>
      <c r="D511" s="380">
        <v>47.935521543778052</v>
      </c>
      <c r="E511" s="25">
        <v>32.36</v>
      </c>
      <c r="F511" s="380">
        <v>26.235916203648948</v>
      </c>
      <c r="G511" s="25">
        <v>760.84</v>
      </c>
      <c r="H511" s="380">
        <v>29.395841082463392</v>
      </c>
      <c r="I511" s="25">
        <v>869.03</v>
      </c>
      <c r="J511" s="380">
        <v>10.598667587993782</v>
      </c>
    </row>
    <row r="512" spans="1:10" x14ac:dyDescent="0.35">
      <c r="A512" s="5">
        <v>508</v>
      </c>
      <c r="B512" s="5">
        <v>22</v>
      </c>
      <c r="C512" s="5">
        <v>1</v>
      </c>
      <c r="D512" s="380">
        <v>43.121510637966715</v>
      </c>
      <c r="E512" s="25">
        <v>28.12</v>
      </c>
      <c r="F512" s="380">
        <v>26.235916203648955</v>
      </c>
      <c r="G512" s="25">
        <v>738.68</v>
      </c>
      <c r="H512" s="380">
        <v>29.641905940235699</v>
      </c>
      <c r="I512" s="25">
        <v>869.03</v>
      </c>
      <c r="J512" s="380">
        <v>12.208255924179744</v>
      </c>
    </row>
    <row r="513" spans="1:10" x14ac:dyDescent="0.35">
      <c r="A513" s="5">
        <v>509</v>
      </c>
      <c r="B513" s="5">
        <v>22</v>
      </c>
      <c r="C513" s="5">
        <v>1</v>
      </c>
      <c r="D513" s="380">
        <v>45.627777777777773</v>
      </c>
      <c r="E513" s="25">
        <v>32.79</v>
      </c>
      <c r="F513" s="380">
        <v>26.235916203648948</v>
      </c>
      <c r="G513" s="25">
        <v>738.68</v>
      </c>
      <c r="H513" s="380">
        <v>29.069436554517722</v>
      </c>
      <c r="I513" s="25">
        <v>869.03</v>
      </c>
      <c r="J513" s="380">
        <v>17.679949334953413</v>
      </c>
    </row>
    <row r="514" spans="1:10" x14ac:dyDescent="0.35">
      <c r="A514" s="5">
        <v>510</v>
      </c>
      <c r="B514" s="5">
        <v>22</v>
      </c>
      <c r="C514" s="5">
        <v>1</v>
      </c>
      <c r="D514" s="380">
        <v>42.122138898978321</v>
      </c>
      <c r="E514" s="25">
        <v>36.94</v>
      </c>
      <c r="F514" s="380">
        <v>26.79513747809677</v>
      </c>
      <c r="G514" s="25">
        <v>843.72</v>
      </c>
      <c r="H514" s="380">
        <v>138.88888888888889</v>
      </c>
      <c r="I514" s="25">
        <v>869.03</v>
      </c>
      <c r="J514" s="380">
        <v>17.374986172246892</v>
      </c>
    </row>
    <row r="515" spans="1:10" x14ac:dyDescent="0.35">
      <c r="A515" s="5">
        <v>511</v>
      </c>
      <c r="B515" s="5">
        <v>22</v>
      </c>
      <c r="C515" s="5">
        <v>1</v>
      </c>
      <c r="D515" s="380">
        <v>33.333333333333336</v>
      </c>
      <c r="E515" s="25">
        <v>39.01</v>
      </c>
      <c r="F515" s="380">
        <v>37.121241729765835</v>
      </c>
      <c r="G515" s="25">
        <v>869.03</v>
      </c>
      <c r="H515" s="380">
        <v>138.88888888888889</v>
      </c>
      <c r="I515" s="25">
        <v>869.03</v>
      </c>
      <c r="J515" s="380">
        <v>17.374986172246892</v>
      </c>
    </row>
    <row r="516" spans="1:10" x14ac:dyDescent="0.35">
      <c r="A516" s="5">
        <v>512</v>
      </c>
      <c r="B516" s="5">
        <v>22</v>
      </c>
      <c r="C516" s="5">
        <v>1</v>
      </c>
      <c r="D516" s="380">
        <v>56.005555555555553</v>
      </c>
      <c r="E516" s="25">
        <v>45.89</v>
      </c>
      <c r="F516" s="380">
        <v>38.117958323331266</v>
      </c>
      <c r="G516" s="25">
        <v>869.03</v>
      </c>
      <c r="H516" s="380">
        <v>138.88888888888889</v>
      </c>
      <c r="I516" s="25">
        <v>869.03</v>
      </c>
      <c r="J516" s="380">
        <v>17.374986172246892</v>
      </c>
    </row>
    <row r="517" spans="1:10" x14ac:dyDescent="0.35">
      <c r="A517" s="5">
        <v>513</v>
      </c>
      <c r="B517" s="5">
        <v>22</v>
      </c>
      <c r="C517" s="5">
        <v>1</v>
      </c>
      <c r="D517" s="380">
        <v>59.011111111111106</v>
      </c>
      <c r="E517" s="25">
        <v>869.03</v>
      </c>
      <c r="F517" s="380">
        <v>42.182567437490924</v>
      </c>
      <c r="G517" s="25">
        <v>869.03</v>
      </c>
      <c r="H517" s="380">
        <v>138.88888888888889</v>
      </c>
      <c r="I517" s="25">
        <v>869.03</v>
      </c>
      <c r="J517" s="380">
        <v>17.374986172246892</v>
      </c>
    </row>
    <row r="518" spans="1:10" x14ac:dyDescent="0.35">
      <c r="A518" s="5">
        <v>514</v>
      </c>
      <c r="B518" s="5">
        <v>22</v>
      </c>
      <c r="C518" s="5">
        <v>1</v>
      </c>
      <c r="D518" s="380">
        <v>58.087615035004518</v>
      </c>
      <c r="E518" s="25">
        <v>869.03</v>
      </c>
      <c r="F518" s="380">
        <v>37.232678812480763</v>
      </c>
      <c r="G518" s="25">
        <v>869.03</v>
      </c>
      <c r="H518" s="380">
        <v>138.88888888888889</v>
      </c>
      <c r="I518" s="25">
        <v>869.03</v>
      </c>
      <c r="J518" s="380">
        <v>17.497925354944297</v>
      </c>
    </row>
    <row r="519" spans="1:10" x14ac:dyDescent="0.35">
      <c r="A519" s="5">
        <v>515</v>
      </c>
      <c r="B519" s="5">
        <v>22</v>
      </c>
      <c r="C519" s="5">
        <v>1</v>
      </c>
      <c r="D519" s="380">
        <v>58.446338553142994</v>
      </c>
      <c r="E519" s="25">
        <v>44.55</v>
      </c>
      <c r="F519" s="380">
        <v>41.388346023820127</v>
      </c>
      <c r="G519" s="25">
        <v>869.03</v>
      </c>
      <c r="H519" s="380">
        <v>138.88888888888889</v>
      </c>
      <c r="I519" s="25">
        <v>869.03</v>
      </c>
      <c r="J519" s="380">
        <v>16.229674363948753</v>
      </c>
    </row>
    <row r="520" spans="1:10" x14ac:dyDescent="0.35">
      <c r="A520" s="5">
        <v>516</v>
      </c>
      <c r="B520" s="5">
        <v>22</v>
      </c>
      <c r="C520" s="5">
        <v>1</v>
      </c>
      <c r="D520" s="380">
        <v>57.468915160269439</v>
      </c>
      <c r="E520" s="25">
        <v>44.55</v>
      </c>
      <c r="F520" s="380">
        <v>33.332650530824537</v>
      </c>
      <c r="G520" s="25">
        <v>869.03</v>
      </c>
      <c r="H520" s="380">
        <v>138.88888888888889</v>
      </c>
      <c r="I520" s="25">
        <v>869.03</v>
      </c>
      <c r="J520" s="380">
        <v>16.253749096507089</v>
      </c>
    </row>
    <row r="521" spans="1:10" x14ac:dyDescent="0.35">
      <c r="A521" s="5">
        <v>517</v>
      </c>
      <c r="B521" s="5">
        <v>22</v>
      </c>
      <c r="C521" s="5">
        <v>1</v>
      </c>
      <c r="D521" s="380">
        <v>54.048176848654201</v>
      </c>
      <c r="E521" s="25">
        <v>39.51</v>
      </c>
      <c r="F521" s="380">
        <v>33.332650530824537</v>
      </c>
      <c r="G521" s="25">
        <v>869.03</v>
      </c>
      <c r="H521" s="380">
        <v>138.88888888888889</v>
      </c>
      <c r="I521" s="25">
        <v>869.03</v>
      </c>
      <c r="J521" s="380">
        <v>15.868393463262624</v>
      </c>
    </row>
    <row r="522" spans="1:10" x14ac:dyDescent="0.35">
      <c r="A522" s="5">
        <v>518</v>
      </c>
      <c r="B522" s="5">
        <v>22</v>
      </c>
      <c r="C522" s="5">
        <v>1</v>
      </c>
      <c r="D522" s="380">
        <v>49.453941859526644</v>
      </c>
      <c r="E522" s="25">
        <v>38.200000000000003</v>
      </c>
      <c r="F522" s="380">
        <v>33.332650530824537</v>
      </c>
      <c r="G522" s="25">
        <v>869.03</v>
      </c>
      <c r="H522" s="380">
        <v>138.88888888888889</v>
      </c>
      <c r="I522" s="25">
        <v>869.03</v>
      </c>
      <c r="J522" s="380">
        <v>16.803739694671531</v>
      </c>
    </row>
    <row r="523" spans="1:10" x14ac:dyDescent="0.35">
      <c r="A523" s="5">
        <v>519</v>
      </c>
      <c r="B523" s="5">
        <v>22</v>
      </c>
      <c r="C523" s="5">
        <v>1</v>
      </c>
      <c r="D523" s="380">
        <v>49.463652782182749</v>
      </c>
      <c r="E523" s="25">
        <v>38.200000000000003</v>
      </c>
      <c r="F523" s="380">
        <v>33.332650530824537</v>
      </c>
      <c r="G523" s="25">
        <v>869.03</v>
      </c>
      <c r="H523" s="380">
        <v>138.88888888888889</v>
      </c>
      <c r="I523" s="25">
        <v>869.03</v>
      </c>
      <c r="J523" s="380">
        <v>16.845745807923709</v>
      </c>
    </row>
    <row r="524" spans="1:10" x14ac:dyDescent="0.35">
      <c r="A524" s="5">
        <v>520</v>
      </c>
      <c r="B524" s="5">
        <v>22</v>
      </c>
      <c r="C524" s="5">
        <v>1</v>
      </c>
      <c r="D524" s="380">
        <v>54.635470864758865</v>
      </c>
      <c r="E524" s="25">
        <v>38.200000000000003</v>
      </c>
      <c r="F524" s="380">
        <v>53.560065000412436</v>
      </c>
      <c r="G524" s="25">
        <v>869.03</v>
      </c>
      <c r="H524" s="380">
        <v>138.88888888888889</v>
      </c>
      <c r="I524" s="25">
        <v>869.03</v>
      </c>
      <c r="J524" s="380">
        <v>17.672325325241317</v>
      </c>
    </row>
    <row r="525" spans="1:10" x14ac:dyDescent="0.35">
      <c r="A525" s="5">
        <v>521</v>
      </c>
      <c r="B525" s="5">
        <v>22</v>
      </c>
      <c r="C525" s="5">
        <v>1</v>
      </c>
      <c r="D525" s="380">
        <v>53.861922448764552</v>
      </c>
      <c r="E525" s="25">
        <v>43.25</v>
      </c>
      <c r="F525" s="380">
        <v>138.88888888888889</v>
      </c>
      <c r="G525" s="25">
        <v>869.03</v>
      </c>
      <c r="H525" s="380">
        <v>138.88888888888889</v>
      </c>
      <c r="I525" s="25">
        <v>869.03</v>
      </c>
      <c r="J525" s="380">
        <v>17.504914941772963</v>
      </c>
    </row>
    <row r="526" spans="1:10" x14ac:dyDescent="0.35">
      <c r="A526" s="5">
        <v>522</v>
      </c>
      <c r="B526" s="5">
        <v>22</v>
      </c>
      <c r="C526" s="5">
        <v>1</v>
      </c>
      <c r="D526" s="380">
        <v>62.962227424845842</v>
      </c>
      <c r="E526" s="25">
        <v>869.03</v>
      </c>
      <c r="F526" s="380">
        <v>138.88888888888889</v>
      </c>
      <c r="G526" s="25">
        <v>869.03</v>
      </c>
      <c r="H526" s="380">
        <v>138.88888888888889</v>
      </c>
      <c r="I526" s="25">
        <v>869.03</v>
      </c>
      <c r="J526" s="380">
        <v>16.26430787853911</v>
      </c>
    </row>
    <row r="527" spans="1:10" x14ac:dyDescent="0.35">
      <c r="A527" s="5">
        <v>523</v>
      </c>
      <c r="B527" s="5">
        <v>22</v>
      </c>
      <c r="C527" s="5">
        <v>1</v>
      </c>
      <c r="D527" s="380">
        <v>61.097222222222214</v>
      </c>
      <c r="E527" s="25">
        <v>44.55</v>
      </c>
      <c r="F527" s="380">
        <v>138.88888888888889</v>
      </c>
      <c r="G527" s="25">
        <v>869.03</v>
      </c>
      <c r="H527" s="380">
        <v>138.88888888888889</v>
      </c>
      <c r="I527" s="25">
        <v>869.03</v>
      </c>
      <c r="J527" s="380">
        <v>16.339550037206482</v>
      </c>
    </row>
    <row r="528" spans="1:10" x14ac:dyDescent="0.35">
      <c r="A528" s="5">
        <v>524</v>
      </c>
      <c r="B528" s="5">
        <v>22</v>
      </c>
      <c r="C528" s="5">
        <v>1</v>
      </c>
      <c r="D528" s="380">
        <v>57.255068639164499</v>
      </c>
      <c r="E528" s="25">
        <v>39.340000000000003</v>
      </c>
      <c r="F528" s="380">
        <v>138.88888888888889</v>
      </c>
      <c r="G528" s="25">
        <v>869.03</v>
      </c>
      <c r="H528" s="380">
        <v>138.88888888888889</v>
      </c>
      <c r="I528" s="25">
        <v>869.03</v>
      </c>
      <c r="J528" s="380">
        <v>16.551425879069544</v>
      </c>
    </row>
    <row r="529" spans="1:10" x14ac:dyDescent="0.35">
      <c r="A529" s="5">
        <v>525</v>
      </c>
      <c r="B529" s="5">
        <v>22</v>
      </c>
      <c r="C529" s="5">
        <v>1</v>
      </c>
      <c r="D529" s="380">
        <v>51.961472731758384</v>
      </c>
      <c r="E529" s="25">
        <v>38.049999999999997</v>
      </c>
      <c r="F529" s="380">
        <v>138.88888888888889</v>
      </c>
      <c r="G529" s="25">
        <v>852.24</v>
      </c>
      <c r="H529" s="380">
        <v>138.88888888888889</v>
      </c>
      <c r="I529" s="25">
        <v>869.03</v>
      </c>
      <c r="J529" s="380">
        <v>18.00060539847653</v>
      </c>
    </row>
    <row r="530" spans="1:10" x14ac:dyDescent="0.35">
      <c r="A530" s="5">
        <v>526</v>
      </c>
      <c r="B530" s="5">
        <v>22</v>
      </c>
      <c r="C530" s="5">
        <v>1</v>
      </c>
      <c r="D530" s="380">
        <v>55.443316570081357</v>
      </c>
      <c r="E530" s="25">
        <v>37.090000000000003</v>
      </c>
      <c r="F530" s="380">
        <v>52.472875172553444</v>
      </c>
      <c r="G530" s="25">
        <v>843.72</v>
      </c>
      <c r="H530" s="380">
        <v>138.88888888888889</v>
      </c>
      <c r="I530" s="25">
        <v>869.03</v>
      </c>
      <c r="J530" s="380">
        <v>17.544363976604526</v>
      </c>
    </row>
    <row r="531" spans="1:10" x14ac:dyDescent="0.35">
      <c r="A531" s="5">
        <v>527</v>
      </c>
      <c r="B531" s="5">
        <v>22</v>
      </c>
      <c r="C531" s="5">
        <v>1</v>
      </c>
      <c r="D531" s="380">
        <v>51.299559894598019</v>
      </c>
      <c r="E531" s="25">
        <v>36.01</v>
      </c>
      <c r="F531" s="380">
        <v>39.775593097334358</v>
      </c>
      <c r="G531" s="25">
        <v>843.72</v>
      </c>
      <c r="H531" s="380">
        <v>138.88888888888889</v>
      </c>
      <c r="I531" s="25">
        <v>869.03</v>
      </c>
      <c r="J531" s="380">
        <v>17.547945428032115</v>
      </c>
    </row>
    <row r="532" spans="1:10" x14ac:dyDescent="0.35">
      <c r="A532" s="5">
        <v>528</v>
      </c>
      <c r="B532" s="5">
        <v>22</v>
      </c>
      <c r="C532" s="5">
        <v>1</v>
      </c>
      <c r="D532" s="380">
        <v>53.238888888888887</v>
      </c>
      <c r="E532" s="25">
        <v>30.91</v>
      </c>
      <c r="F532" s="380">
        <v>37.023387758824406</v>
      </c>
      <c r="G532" s="25">
        <v>843.72</v>
      </c>
      <c r="H532" s="380">
        <v>138.88888888888889</v>
      </c>
      <c r="I532" s="25">
        <v>869.03</v>
      </c>
      <c r="J532" s="380">
        <v>19.406107007381138</v>
      </c>
    </row>
    <row r="533" spans="1:10" x14ac:dyDescent="0.35">
      <c r="A533" s="5">
        <v>529</v>
      </c>
      <c r="B533" s="5">
        <v>23</v>
      </c>
      <c r="C533" s="5">
        <v>1</v>
      </c>
      <c r="D533" s="380">
        <v>57.376551452004271</v>
      </c>
      <c r="E533" s="25">
        <v>27.3</v>
      </c>
      <c r="F533" s="380">
        <v>38.170642897373021</v>
      </c>
      <c r="G533" s="25">
        <v>62.12</v>
      </c>
      <c r="H533" s="380">
        <v>138.88888888888889</v>
      </c>
      <c r="I533" s="25">
        <v>869.03</v>
      </c>
      <c r="J533" s="380">
        <v>19.390149340532719</v>
      </c>
    </row>
    <row r="534" spans="1:10" x14ac:dyDescent="0.35">
      <c r="A534" s="5">
        <v>530</v>
      </c>
      <c r="B534" s="5">
        <v>23</v>
      </c>
      <c r="C534" s="5">
        <v>1</v>
      </c>
      <c r="D534" s="380">
        <v>47.825555555555553</v>
      </c>
      <c r="E534" s="25">
        <v>27.3</v>
      </c>
      <c r="F534" s="380">
        <v>36.320340261127441</v>
      </c>
      <c r="G534" s="25">
        <v>62.12</v>
      </c>
      <c r="H534" s="380">
        <v>138.88888888888889</v>
      </c>
      <c r="I534" s="25">
        <v>852.24</v>
      </c>
      <c r="J534" s="380">
        <v>19.417573650073837</v>
      </c>
    </row>
    <row r="535" spans="1:10" x14ac:dyDescent="0.35">
      <c r="A535" s="5">
        <v>531</v>
      </c>
      <c r="B535" s="5">
        <v>23</v>
      </c>
      <c r="C535" s="5">
        <v>1</v>
      </c>
      <c r="D535" s="380">
        <v>51.809261739960306</v>
      </c>
      <c r="E535" s="25">
        <v>27.29</v>
      </c>
      <c r="F535" s="380">
        <v>33.665354366227135</v>
      </c>
      <c r="G535" s="25">
        <v>62.12</v>
      </c>
      <c r="H535" s="380">
        <v>138.88888888888889</v>
      </c>
      <c r="I535" s="25">
        <v>843.72</v>
      </c>
      <c r="J535" s="380">
        <v>19.15632686837257</v>
      </c>
    </row>
    <row r="536" spans="1:10" x14ac:dyDescent="0.35">
      <c r="A536" s="5">
        <v>532</v>
      </c>
      <c r="B536" s="5">
        <v>23</v>
      </c>
      <c r="C536" s="5">
        <v>1</v>
      </c>
      <c r="D536" s="380">
        <v>47.323746604956078</v>
      </c>
      <c r="E536" s="25">
        <v>26.51</v>
      </c>
      <c r="F536" s="380">
        <v>35.545654416775108</v>
      </c>
      <c r="G536" s="25">
        <v>62.12</v>
      </c>
      <c r="H536" s="380">
        <v>138.88888888888889</v>
      </c>
      <c r="I536" s="25">
        <v>843.72</v>
      </c>
      <c r="J536" s="380">
        <v>19.120129577771916</v>
      </c>
    </row>
    <row r="537" spans="1:10" x14ac:dyDescent="0.35">
      <c r="A537" s="5">
        <v>533</v>
      </c>
      <c r="B537" s="5">
        <v>23</v>
      </c>
      <c r="C537" s="5">
        <v>1</v>
      </c>
      <c r="D537" s="380">
        <v>49.733333333333327</v>
      </c>
      <c r="E537" s="25">
        <v>26.51</v>
      </c>
      <c r="F537" s="380">
        <v>35.651630701007477</v>
      </c>
      <c r="G537" s="25">
        <v>62.12</v>
      </c>
      <c r="H537" s="380">
        <v>138.88888888888889</v>
      </c>
      <c r="I537" s="25">
        <v>843.72</v>
      </c>
      <c r="J537" s="380">
        <v>19.043961797742501</v>
      </c>
    </row>
    <row r="538" spans="1:10" x14ac:dyDescent="0.35">
      <c r="A538" s="5">
        <v>534</v>
      </c>
      <c r="B538" s="5">
        <v>23</v>
      </c>
      <c r="C538" s="5">
        <v>1</v>
      </c>
      <c r="D538" s="380">
        <v>49.825081031935099</v>
      </c>
      <c r="E538" s="25">
        <v>27.29</v>
      </c>
      <c r="F538" s="380">
        <v>37.327966224126996</v>
      </c>
      <c r="G538" s="25">
        <v>62.12</v>
      </c>
      <c r="H538" s="380">
        <v>138.88888888888889</v>
      </c>
      <c r="I538" s="25">
        <v>843.72</v>
      </c>
      <c r="J538" s="380">
        <v>18.877807090484723</v>
      </c>
    </row>
    <row r="539" spans="1:10" x14ac:dyDescent="0.35">
      <c r="A539" s="5">
        <v>535</v>
      </c>
      <c r="B539" s="5">
        <v>23</v>
      </c>
      <c r="C539" s="5">
        <v>1</v>
      </c>
      <c r="D539" s="380">
        <v>37.727777777777774</v>
      </c>
      <c r="E539" s="25">
        <v>27.29</v>
      </c>
      <c r="F539" s="380">
        <v>35.013859537374614</v>
      </c>
      <c r="G539" s="25">
        <v>62.12</v>
      </c>
      <c r="H539" s="380">
        <v>138.88888888888889</v>
      </c>
      <c r="I539" s="25">
        <v>843.72</v>
      </c>
      <c r="J539" s="380">
        <v>19.339193763590067</v>
      </c>
    </row>
    <row r="540" spans="1:10" x14ac:dyDescent="0.35">
      <c r="A540" s="5">
        <v>536</v>
      </c>
      <c r="B540" s="5">
        <v>23</v>
      </c>
      <c r="C540" s="5">
        <v>1</v>
      </c>
      <c r="D540" s="380">
        <v>45.101422013031303</v>
      </c>
      <c r="E540" s="25">
        <v>27.3</v>
      </c>
      <c r="F540" s="380">
        <v>36.321415051090561</v>
      </c>
      <c r="G540" s="25">
        <v>62.12</v>
      </c>
      <c r="H540" s="380">
        <v>138.88888888888889</v>
      </c>
      <c r="I540" s="25">
        <v>852.24</v>
      </c>
      <c r="J540" s="380">
        <v>19.432989214992528</v>
      </c>
    </row>
    <row r="541" spans="1:10" x14ac:dyDescent="0.35">
      <c r="A541" s="5">
        <v>537</v>
      </c>
      <c r="B541" s="5">
        <v>23</v>
      </c>
      <c r="C541" s="5">
        <v>1</v>
      </c>
      <c r="D541" s="380">
        <v>45.279317094735212</v>
      </c>
      <c r="E541" s="25">
        <v>31.84</v>
      </c>
      <c r="F541" s="380">
        <v>36.321415051090561</v>
      </c>
      <c r="G541" s="25">
        <v>73.08</v>
      </c>
      <c r="H541" s="380">
        <v>138.88888888888889</v>
      </c>
      <c r="I541" s="25">
        <v>869.03</v>
      </c>
      <c r="J541" s="380">
        <v>19.471204522943356</v>
      </c>
    </row>
    <row r="542" spans="1:10" x14ac:dyDescent="0.35">
      <c r="A542" s="5">
        <v>538</v>
      </c>
      <c r="B542" s="5">
        <v>23</v>
      </c>
      <c r="C542" s="5">
        <v>1</v>
      </c>
      <c r="D542" s="380">
        <v>54.25277777777778</v>
      </c>
      <c r="E542" s="25">
        <v>32.11</v>
      </c>
      <c r="F542" s="380">
        <v>36.321415051090561</v>
      </c>
      <c r="G542" s="25">
        <v>73.08</v>
      </c>
      <c r="H542" s="380">
        <v>138.88888888888889</v>
      </c>
      <c r="I542" s="25">
        <v>869.03</v>
      </c>
      <c r="J542" s="380">
        <v>18.596563862843436</v>
      </c>
    </row>
    <row r="543" spans="1:10" x14ac:dyDescent="0.35">
      <c r="A543" s="5">
        <v>539</v>
      </c>
      <c r="B543" s="5">
        <v>23</v>
      </c>
      <c r="C543" s="5">
        <v>1</v>
      </c>
      <c r="D543" s="380">
        <v>55.543163076972512</v>
      </c>
      <c r="E543" s="25">
        <v>31.84</v>
      </c>
      <c r="F543" s="380">
        <v>41.612539727490592</v>
      </c>
      <c r="G543" s="25">
        <v>73.08</v>
      </c>
      <c r="H543" s="380">
        <v>138.88888888888889</v>
      </c>
      <c r="I543" s="25">
        <v>869.03</v>
      </c>
      <c r="J543" s="380">
        <v>17.769216524049828</v>
      </c>
    </row>
    <row r="544" spans="1:10" x14ac:dyDescent="0.35">
      <c r="A544" s="5">
        <v>540</v>
      </c>
      <c r="B544" s="5">
        <v>23</v>
      </c>
      <c r="C544" s="5">
        <v>1</v>
      </c>
      <c r="D544" s="380">
        <v>50.768888888888881</v>
      </c>
      <c r="E544" s="25">
        <v>31.84</v>
      </c>
      <c r="F544" s="380">
        <v>33.845338061998014</v>
      </c>
      <c r="G544" s="25">
        <v>73.08</v>
      </c>
      <c r="H544" s="380">
        <v>29.100068870233059</v>
      </c>
      <c r="I544" s="25">
        <v>852.24</v>
      </c>
      <c r="J544" s="380">
        <v>7.1782788914116917</v>
      </c>
    </row>
    <row r="545" spans="1:10" x14ac:dyDescent="0.35">
      <c r="A545" s="5">
        <v>541</v>
      </c>
      <c r="B545" s="5">
        <v>23</v>
      </c>
      <c r="C545" s="5">
        <v>1</v>
      </c>
      <c r="D545" s="380">
        <v>49.062236716102582</v>
      </c>
      <c r="E545" s="25">
        <v>30.91</v>
      </c>
      <c r="F545" s="380">
        <v>27.099748284027367</v>
      </c>
      <c r="G545" s="25">
        <v>73.08</v>
      </c>
      <c r="H545" s="380">
        <v>26.922033358382571</v>
      </c>
      <c r="I545" s="25">
        <v>843.72</v>
      </c>
      <c r="J545" s="380">
        <v>7.5209470922172192</v>
      </c>
    </row>
    <row r="546" spans="1:10" x14ac:dyDescent="0.35">
      <c r="A546" s="5">
        <v>542</v>
      </c>
      <c r="B546" s="5">
        <v>23</v>
      </c>
      <c r="C546" s="5">
        <v>1</v>
      </c>
      <c r="D546" s="380">
        <v>50.043888888888887</v>
      </c>
      <c r="E546" s="25">
        <v>30.91</v>
      </c>
      <c r="F546" s="380">
        <v>29.604089720970176</v>
      </c>
      <c r="G546" s="25">
        <v>70.95</v>
      </c>
      <c r="H546" s="380">
        <v>26.545715569870701</v>
      </c>
      <c r="I546" s="25">
        <v>843.72</v>
      </c>
      <c r="J546" s="380">
        <v>7.5169038597591289</v>
      </c>
    </row>
    <row r="547" spans="1:10" x14ac:dyDescent="0.35">
      <c r="A547" s="5">
        <v>543</v>
      </c>
      <c r="B547" s="5">
        <v>23</v>
      </c>
      <c r="C547" s="5">
        <v>1</v>
      </c>
      <c r="D547" s="380">
        <v>53.668641574124351</v>
      </c>
      <c r="E547" s="25">
        <v>29.86</v>
      </c>
      <c r="F547" s="380">
        <v>30.738663125736576</v>
      </c>
      <c r="G547" s="25">
        <v>62.75</v>
      </c>
      <c r="H547" s="380">
        <v>26.456677865063114</v>
      </c>
      <c r="I547" s="25">
        <v>843.72</v>
      </c>
      <c r="J547" s="380">
        <v>7.3783890210563872</v>
      </c>
    </row>
    <row r="548" spans="1:10" x14ac:dyDescent="0.35">
      <c r="A548" s="5">
        <v>544</v>
      </c>
      <c r="B548" s="5">
        <v>23</v>
      </c>
      <c r="C548" s="5">
        <v>1</v>
      </c>
      <c r="D548" s="380">
        <v>51.243315834177672</v>
      </c>
      <c r="E548" s="25">
        <v>31.19</v>
      </c>
      <c r="F548" s="380">
        <v>29.070039272870133</v>
      </c>
      <c r="G548" s="25">
        <v>62.75</v>
      </c>
      <c r="H548" s="380">
        <v>26.445028049333061</v>
      </c>
      <c r="I548" s="25">
        <v>843.72</v>
      </c>
      <c r="J548" s="380">
        <v>6.8390985867796452</v>
      </c>
    </row>
    <row r="549" spans="1:10" x14ac:dyDescent="0.35">
      <c r="A549" s="5">
        <v>545</v>
      </c>
      <c r="B549" s="5">
        <v>23</v>
      </c>
      <c r="C549" s="5">
        <v>1</v>
      </c>
      <c r="D549" s="380">
        <v>53.374660026316597</v>
      </c>
      <c r="E549" s="25">
        <v>32.11</v>
      </c>
      <c r="F549" s="380">
        <v>25.198345488860063</v>
      </c>
      <c r="G549" s="25">
        <v>73.08</v>
      </c>
      <c r="H549" s="380">
        <v>26.12721093427092</v>
      </c>
      <c r="I549" s="25">
        <v>860.34</v>
      </c>
      <c r="J549" s="380">
        <v>7.2341378529106581</v>
      </c>
    </row>
    <row r="550" spans="1:10" x14ac:dyDescent="0.35">
      <c r="A550" s="5">
        <v>546</v>
      </c>
      <c r="B550" s="5">
        <v>23</v>
      </c>
      <c r="C550" s="5">
        <v>1</v>
      </c>
      <c r="D550" s="380">
        <v>72.455453699914429</v>
      </c>
      <c r="E550" s="25">
        <v>36.01</v>
      </c>
      <c r="F550" s="380">
        <v>30.375722796665947</v>
      </c>
      <c r="G550" s="25">
        <v>73.08</v>
      </c>
      <c r="H550" s="380">
        <v>24.694691499019687</v>
      </c>
      <c r="I550" s="25">
        <v>869.03</v>
      </c>
      <c r="J550" s="380">
        <v>6.5263620138423031</v>
      </c>
    </row>
    <row r="551" spans="1:10" x14ac:dyDescent="0.35">
      <c r="A551" s="5">
        <v>547</v>
      </c>
      <c r="B551" s="5">
        <v>23</v>
      </c>
      <c r="C551" s="5">
        <v>1</v>
      </c>
      <c r="D551" s="380">
        <v>68.319444444444443</v>
      </c>
      <c r="E551" s="25">
        <v>32.11</v>
      </c>
      <c r="F551" s="380">
        <v>31.925656992971643</v>
      </c>
      <c r="G551" s="25">
        <v>73.08</v>
      </c>
      <c r="H551" s="380">
        <v>24.062470743864491</v>
      </c>
      <c r="I551" s="25">
        <v>869.03</v>
      </c>
      <c r="J551" s="380">
        <v>3.7214367469801091</v>
      </c>
    </row>
    <row r="552" spans="1:10" x14ac:dyDescent="0.35">
      <c r="A552" s="5">
        <v>548</v>
      </c>
      <c r="B552" s="5">
        <v>23</v>
      </c>
      <c r="C552" s="5">
        <v>1</v>
      </c>
      <c r="D552" s="380">
        <v>67.211111111111123</v>
      </c>
      <c r="E552" s="25">
        <v>31.84</v>
      </c>
      <c r="F552" s="380">
        <v>25.295018898197835</v>
      </c>
      <c r="G552" s="25">
        <v>64.2</v>
      </c>
      <c r="H552" s="380">
        <v>22.338721267315886</v>
      </c>
      <c r="I552" s="25">
        <v>869.03</v>
      </c>
      <c r="J552" s="380">
        <v>6.0337610577760339</v>
      </c>
    </row>
    <row r="553" spans="1:10" x14ac:dyDescent="0.35">
      <c r="A553" s="5">
        <v>549</v>
      </c>
      <c r="B553" s="5">
        <v>23</v>
      </c>
      <c r="C553" s="5">
        <v>1</v>
      </c>
      <c r="D553" s="380">
        <v>54.2</v>
      </c>
      <c r="E553" s="25">
        <v>27.3</v>
      </c>
      <c r="F553" s="380">
        <v>24.618433290081537</v>
      </c>
      <c r="G553" s="25">
        <v>62.12</v>
      </c>
      <c r="H553" s="380">
        <v>21.382247485840391</v>
      </c>
      <c r="I553" s="25">
        <v>843.72</v>
      </c>
      <c r="J553" s="380">
        <v>6.2875461246323106</v>
      </c>
    </row>
    <row r="554" spans="1:10" x14ac:dyDescent="0.35">
      <c r="A554" s="5">
        <v>550</v>
      </c>
      <c r="B554" s="5">
        <v>23</v>
      </c>
      <c r="C554" s="5">
        <v>1</v>
      </c>
      <c r="D554" s="380">
        <v>56.9</v>
      </c>
      <c r="E554" s="25">
        <v>26.5</v>
      </c>
      <c r="F554" s="380">
        <v>15.125981679465717</v>
      </c>
      <c r="G554" s="25">
        <v>62.12</v>
      </c>
      <c r="H554" s="380">
        <v>12.234700686380622</v>
      </c>
      <c r="I554" s="25">
        <v>843.72</v>
      </c>
      <c r="J554" s="380">
        <v>5.6350091890912015</v>
      </c>
    </row>
    <row r="555" spans="1:10" x14ac:dyDescent="0.35">
      <c r="A555" s="5">
        <v>551</v>
      </c>
      <c r="B555" s="5">
        <v>23</v>
      </c>
      <c r="C555" s="5">
        <v>1</v>
      </c>
      <c r="D555" s="380">
        <v>52.355372429396184</v>
      </c>
      <c r="E555" s="25">
        <v>25.74</v>
      </c>
      <c r="F555" s="380">
        <v>13.13211466797499</v>
      </c>
      <c r="G555" s="25">
        <v>57.04</v>
      </c>
      <c r="H555" s="380">
        <v>8.7656015748652703</v>
      </c>
      <c r="I555" s="25">
        <v>843.72</v>
      </c>
      <c r="J555" s="380">
        <v>3.5941409754337128</v>
      </c>
    </row>
    <row r="556" spans="1:10" x14ac:dyDescent="0.35">
      <c r="A556" s="5">
        <v>552</v>
      </c>
      <c r="B556" s="5">
        <v>23</v>
      </c>
      <c r="C556" s="5">
        <v>1</v>
      </c>
      <c r="D556" s="380">
        <v>51.43333333333333</v>
      </c>
      <c r="E556" s="25">
        <v>25.74</v>
      </c>
      <c r="F556" s="380">
        <v>11.802923861790884</v>
      </c>
      <c r="G556" s="25">
        <v>52.67</v>
      </c>
      <c r="H556" s="380">
        <v>8.2509742884421389</v>
      </c>
      <c r="I556" s="25">
        <v>843.72</v>
      </c>
      <c r="J556" s="380">
        <v>5.3829377450198201</v>
      </c>
    </row>
    <row r="557" spans="1:10" x14ac:dyDescent="0.35">
      <c r="A557" s="5">
        <v>553</v>
      </c>
      <c r="B557" s="5">
        <v>24</v>
      </c>
      <c r="C557" s="5">
        <v>1</v>
      </c>
      <c r="D557" s="380">
        <v>46.620912832118862</v>
      </c>
      <c r="E557" s="25">
        <v>25.74</v>
      </c>
      <c r="F557" s="380">
        <v>9.4827038533507704</v>
      </c>
      <c r="G557" s="25">
        <v>46.11</v>
      </c>
      <c r="H557" s="380">
        <v>8.7239058092652719</v>
      </c>
      <c r="I557" s="25">
        <v>64.14</v>
      </c>
      <c r="J557" s="380">
        <v>3.8855627018591221</v>
      </c>
    </row>
    <row r="558" spans="1:10" x14ac:dyDescent="0.35">
      <c r="A558" s="5">
        <v>554</v>
      </c>
      <c r="B558" s="5">
        <v>24</v>
      </c>
      <c r="C558" s="5">
        <v>1</v>
      </c>
      <c r="D558" s="380">
        <v>49.275555555555556</v>
      </c>
      <c r="E558" s="25">
        <v>25.29</v>
      </c>
      <c r="F558" s="380">
        <v>8.667431223456056</v>
      </c>
      <c r="G558" s="25">
        <v>46.11</v>
      </c>
      <c r="H558" s="380">
        <v>9.330231497943954</v>
      </c>
      <c r="I558" s="25">
        <v>53.71</v>
      </c>
      <c r="J558" s="380">
        <v>4.3622707313153661</v>
      </c>
    </row>
    <row r="559" spans="1:10" x14ac:dyDescent="0.35">
      <c r="A559" s="5">
        <v>555</v>
      </c>
      <c r="B559" s="5">
        <v>24</v>
      </c>
      <c r="C559" s="5">
        <v>1</v>
      </c>
      <c r="D559" s="380">
        <v>43.408118170550004</v>
      </c>
      <c r="E559" s="25">
        <v>24.84</v>
      </c>
      <c r="F559" s="380">
        <v>8.7398638914064701</v>
      </c>
      <c r="G559" s="25">
        <v>43.02</v>
      </c>
      <c r="H559" s="380">
        <v>9.1247238166654299</v>
      </c>
      <c r="I559" s="25">
        <v>48.86</v>
      </c>
      <c r="J559" s="380">
        <v>3.8821108525029526</v>
      </c>
    </row>
    <row r="560" spans="1:10" x14ac:dyDescent="0.35">
      <c r="A560" s="5">
        <v>556</v>
      </c>
      <c r="B560" s="5">
        <v>24</v>
      </c>
      <c r="C560" s="5">
        <v>1</v>
      </c>
      <c r="D560" s="380">
        <v>49.038142659587074</v>
      </c>
      <c r="E560" s="25">
        <v>24.84</v>
      </c>
      <c r="F560" s="380">
        <v>8.5206613480648254</v>
      </c>
      <c r="G560" s="25">
        <v>43.02</v>
      </c>
      <c r="H560" s="380">
        <v>9.166024310982646</v>
      </c>
      <c r="I560" s="25">
        <v>48.26</v>
      </c>
      <c r="J560" s="380">
        <v>4.2176788951677704</v>
      </c>
    </row>
    <row r="561" spans="1:10" x14ac:dyDescent="0.35">
      <c r="A561" s="5">
        <v>557</v>
      </c>
      <c r="B561" s="5">
        <v>24</v>
      </c>
      <c r="C561" s="5">
        <v>1</v>
      </c>
      <c r="D561" s="380">
        <v>49.3732956758654</v>
      </c>
      <c r="E561" s="25">
        <v>24.84</v>
      </c>
      <c r="F561" s="380">
        <v>8.1174834595959595</v>
      </c>
      <c r="G561" s="25">
        <v>38.03</v>
      </c>
      <c r="H561" s="380">
        <v>9.297398431632736</v>
      </c>
      <c r="I561" s="25">
        <v>48.26</v>
      </c>
      <c r="J561" s="380">
        <v>4.2184189797564908</v>
      </c>
    </row>
    <row r="562" spans="1:10" x14ac:dyDescent="0.35">
      <c r="A562" s="5">
        <v>558</v>
      </c>
      <c r="B562" s="5">
        <v>24</v>
      </c>
      <c r="C562" s="5">
        <v>1</v>
      </c>
      <c r="D562" s="380">
        <v>45.913021298027623</v>
      </c>
      <c r="E562" s="25">
        <v>24.84</v>
      </c>
      <c r="F562" s="380">
        <v>8.5874213238007311</v>
      </c>
      <c r="G562" s="25">
        <v>38.03</v>
      </c>
      <c r="H562" s="380">
        <v>9.2932093833196436</v>
      </c>
      <c r="I562" s="25">
        <v>48.26</v>
      </c>
      <c r="J562" s="380">
        <v>4.0748901392861363</v>
      </c>
    </row>
    <row r="563" spans="1:10" x14ac:dyDescent="0.35">
      <c r="A563" s="5">
        <v>559</v>
      </c>
      <c r="B563" s="5">
        <v>24</v>
      </c>
      <c r="C563" s="5">
        <v>1</v>
      </c>
      <c r="D563" s="380">
        <v>68.188888888888883</v>
      </c>
      <c r="E563" s="25">
        <v>24.84</v>
      </c>
      <c r="F563" s="380">
        <v>8.8481525980717759</v>
      </c>
      <c r="G563" s="25">
        <v>38.03</v>
      </c>
      <c r="H563" s="380">
        <v>8.9558755082055672</v>
      </c>
      <c r="I563" s="25">
        <v>48.26</v>
      </c>
      <c r="J563" s="380">
        <v>4.3800373997520037</v>
      </c>
    </row>
    <row r="564" spans="1:10" x14ac:dyDescent="0.35">
      <c r="A564" s="5">
        <v>560</v>
      </c>
      <c r="B564" s="5">
        <v>24</v>
      </c>
      <c r="C564" s="5">
        <v>1</v>
      </c>
      <c r="D564" s="380">
        <v>65.024712677988532</v>
      </c>
      <c r="E564" s="25">
        <v>24.84</v>
      </c>
      <c r="F564" s="380">
        <v>8.9757239428733371</v>
      </c>
      <c r="G564" s="25">
        <v>42.19</v>
      </c>
      <c r="H564" s="380">
        <v>9.8704651340510576</v>
      </c>
      <c r="I564" s="25">
        <v>48.26</v>
      </c>
      <c r="J564" s="380">
        <v>4.7586542829221878</v>
      </c>
    </row>
    <row r="565" spans="1:10" x14ac:dyDescent="0.35">
      <c r="A565" s="5">
        <v>561</v>
      </c>
      <c r="B565" s="5">
        <v>24</v>
      </c>
      <c r="C565" s="5">
        <v>1</v>
      </c>
      <c r="D565" s="380">
        <v>60.998888888888885</v>
      </c>
      <c r="E565" s="25">
        <v>24.84</v>
      </c>
      <c r="F565" s="380">
        <v>8.9757239428733371</v>
      </c>
      <c r="G565" s="25">
        <v>43.02</v>
      </c>
      <c r="H565" s="380">
        <v>9.4809200110164493</v>
      </c>
      <c r="I565" s="25">
        <v>48.26</v>
      </c>
      <c r="J565" s="380">
        <v>2.5204102606062118</v>
      </c>
    </row>
    <row r="566" spans="1:10" x14ac:dyDescent="0.35">
      <c r="A566" s="5">
        <v>562</v>
      </c>
      <c r="B566" s="5">
        <v>24</v>
      </c>
      <c r="C566" s="5">
        <v>1</v>
      </c>
      <c r="D566" s="380">
        <v>83.163888888888877</v>
      </c>
      <c r="E566" s="25">
        <v>24.99</v>
      </c>
      <c r="F566" s="380">
        <v>9.3252724947262831</v>
      </c>
      <c r="G566" s="25">
        <v>46.03</v>
      </c>
      <c r="H566" s="380">
        <v>6.3747650896260479</v>
      </c>
      <c r="I566" s="25">
        <v>48.86</v>
      </c>
      <c r="J566" s="380">
        <v>5.939437987399975</v>
      </c>
    </row>
    <row r="567" spans="1:10" x14ac:dyDescent="0.35">
      <c r="A567" s="5">
        <v>563</v>
      </c>
      <c r="B567" s="5">
        <v>24</v>
      </c>
      <c r="C567" s="5">
        <v>1</v>
      </c>
      <c r="D567" s="380">
        <v>77.780305827536566</v>
      </c>
      <c r="E567" s="25">
        <v>24.99</v>
      </c>
      <c r="F567" s="380">
        <v>8.9048457988911842</v>
      </c>
      <c r="G567" s="25">
        <v>46.03</v>
      </c>
      <c r="H567" s="380">
        <v>5.9320170341426639</v>
      </c>
      <c r="I567" s="25">
        <v>49.07</v>
      </c>
      <c r="J567" s="380">
        <v>3.9612758450382919</v>
      </c>
    </row>
    <row r="568" spans="1:10" x14ac:dyDescent="0.35">
      <c r="A568" s="5">
        <v>564</v>
      </c>
      <c r="B568" s="5">
        <v>24</v>
      </c>
      <c r="C568" s="5">
        <v>1</v>
      </c>
      <c r="D568" s="380">
        <v>62.816666666666663</v>
      </c>
      <c r="E568" s="25">
        <v>24.99</v>
      </c>
      <c r="F568" s="380">
        <v>8.7751076817446361</v>
      </c>
      <c r="G568" s="25">
        <v>46.03</v>
      </c>
      <c r="H568" s="380">
        <v>5.9669882603926165</v>
      </c>
      <c r="I568" s="25">
        <v>48.66</v>
      </c>
      <c r="J568" s="380">
        <v>4.0177873958033232E-2</v>
      </c>
    </row>
    <row r="569" spans="1:10" x14ac:dyDescent="0.35">
      <c r="A569" s="5">
        <v>565</v>
      </c>
      <c r="B569" s="5">
        <v>24</v>
      </c>
      <c r="C569" s="5">
        <v>1</v>
      </c>
      <c r="D569" s="380">
        <v>47.841730736745156</v>
      </c>
      <c r="E569" s="25">
        <v>24.99</v>
      </c>
      <c r="F569" s="380">
        <v>8.1174834595959595</v>
      </c>
      <c r="G569" s="25">
        <v>46.03</v>
      </c>
      <c r="H569" s="380">
        <v>4.799693804694658</v>
      </c>
      <c r="I569" s="25">
        <v>48.26</v>
      </c>
      <c r="J569" s="380">
        <v>6.2503224289366707E-2</v>
      </c>
    </row>
    <row r="570" spans="1:10" x14ac:dyDescent="0.35">
      <c r="A570" s="5">
        <v>566</v>
      </c>
      <c r="B570" s="5">
        <v>24</v>
      </c>
      <c r="C570" s="5">
        <v>1</v>
      </c>
      <c r="D570" s="380">
        <v>55.876111111111108</v>
      </c>
      <c r="E570" s="25">
        <v>24.84</v>
      </c>
      <c r="F570" s="380">
        <v>8.1174834595959595</v>
      </c>
      <c r="G570" s="25">
        <v>43.46</v>
      </c>
      <c r="H570" s="380">
        <v>4.799693804694658</v>
      </c>
      <c r="I570" s="25">
        <v>48.26</v>
      </c>
      <c r="J570" s="380">
        <v>0.2017651891626826</v>
      </c>
    </row>
    <row r="571" spans="1:10" x14ac:dyDescent="0.35">
      <c r="A571" s="5">
        <v>567</v>
      </c>
      <c r="B571" s="5">
        <v>24</v>
      </c>
      <c r="C571" s="5">
        <v>1</v>
      </c>
      <c r="D571" s="380">
        <v>57.863888888888887</v>
      </c>
      <c r="E571" s="25">
        <v>24.84</v>
      </c>
      <c r="F571" s="380">
        <v>8.1174834595959577</v>
      </c>
      <c r="G571" s="25">
        <v>43.46</v>
      </c>
      <c r="H571" s="380">
        <v>6.6526921714898588</v>
      </c>
      <c r="I571" s="25">
        <v>47.44</v>
      </c>
      <c r="J571" s="380">
        <v>0.22281073456464986</v>
      </c>
    </row>
    <row r="572" spans="1:10" x14ac:dyDescent="0.35">
      <c r="A572" s="5">
        <v>568</v>
      </c>
      <c r="B572" s="5">
        <v>24</v>
      </c>
      <c r="C572" s="5">
        <v>1</v>
      </c>
      <c r="D572" s="380">
        <v>71.24722222222222</v>
      </c>
      <c r="E572" s="25">
        <v>24.84</v>
      </c>
      <c r="F572" s="380">
        <v>8.2770363002866532</v>
      </c>
      <c r="G572" s="25">
        <v>43.56</v>
      </c>
      <c r="H572" s="380">
        <v>6.496906743425571</v>
      </c>
      <c r="I572" s="25">
        <v>48.26</v>
      </c>
      <c r="J572" s="380">
        <v>0.18654045423150603</v>
      </c>
    </row>
    <row r="573" spans="1:10" x14ac:dyDescent="0.35">
      <c r="A573" s="5">
        <v>569</v>
      </c>
      <c r="B573" s="5">
        <v>24</v>
      </c>
      <c r="C573" s="5">
        <v>1</v>
      </c>
      <c r="D573" s="380">
        <v>49.378783639754857</v>
      </c>
      <c r="E573" s="25">
        <v>24.84</v>
      </c>
      <c r="F573" s="380">
        <v>12.597161478219611</v>
      </c>
      <c r="G573" s="25">
        <v>43.56</v>
      </c>
      <c r="H573" s="380">
        <v>9.3505343070349092</v>
      </c>
      <c r="I573" s="25">
        <v>48.26</v>
      </c>
      <c r="J573" s="380">
        <v>4.3650074957826108</v>
      </c>
    </row>
    <row r="574" spans="1:10" x14ac:dyDescent="0.35">
      <c r="A574" s="5">
        <v>570</v>
      </c>
      <c r="B574" s="5">
        <v>24</v>
      </c>
      <c r="C574" s="5">
        <v>1</v>
      </c>
      <c r="D574" s="380">
        <v>122.03444417909506</v>
      </c>
      <c r="E574" s="25">
        <v>25.74</v>
      </c>
      <c r="F574" s="380">
        <v>11.671906219460508</v>
      </c>
      <c r="G574" s="25">
        <v>44.93</v>
      </c>
      <c r="H574" s="380">
        <v>8.8717029394718114</v>
      </c>
      <c r="I574" s="25">
        <v>60.46</v>
      </c>
      <c r="J574" s="380">
        <v>4.8369229229004418</v>
      </c>
    </row>
    <row r="575" spans="1:10" x14ac:dyDescent="0.35">
      <c r="A575" s="5">
        <v>571</v>
      </c>
      <c r="B575" s="5">
        <v>24</v>
      </c>
      <c r="C575" s="5">
        <v>1</v>
      </c>
      <c r="D575" s="380">
        <v>102.70777777777778</v>
      </c>
      <c r="E575" s="25">
        <v>26.53</v>
      </c>
      <c r="F575" s="380">
        <v>12.338387123131589</v>
      </c>
      <c r="G575" s="25">
        <v>47.85</v>
      </c>
      <c r="H575" s="380">
        <v>9.3436829733205808</v>
      </c>
      <c r="I575" s="25">
        <v>66.06</v>
      </c>
      <c r="J575" s="380">
        <v>5.5670080027135063</v>
      </c>
    </row>
    <row r="576" spans="1:10" x14ac:dyDescent="0.35">
      <c r="A576" s="5">
        <v>572</v>
      </c>
      <c r="B576" s="5">
        <v>24</v>
      </c>
      <c r="C576" s="5">
        <v>1</v>
      </c>
      <c r="D576" s="380">
        <v>36.711111111111109</v>
      </c>
      <c r="E576" s="25">
        <v>25.74</v>
      </c>
      <c r="F576" s="380">
        <v>11.252745790724207</v>
      </c>
      <c r="G576" s="25">
        <v>47.85</v>
      </c>
      <c r="H576" s="380">
        <v>8.9820305128160971</v>
      </c>
      <c r="I576" s="25">
        <v>66.06</v>
      </c>
      <c r="J576" s="380">
        <v>4.2850409941647341</v>
      </c>
    </row>
    <row r="577" spans="1:10" x14ac:dyDescent="0.35">
      <c r="A577" s="5">
        <v>573</v>
      </c>
      <c r="B577" s="5">
        <v>24</v>
      </c>
      <c r="C577" s="5">
        <v>1</v>
      </c>
      <c r="D577" s="380">
        <v>76.38333333333334</v>
      </c>
      <c r="E577" s="25">
        <v>25.74</v>
      </c>
      <c r="F577" s="380">
        <v>11.726493415375383</v>
      </c>
      <c r="G577" s="25">
        <v>47.85</v>
      </c>
      <c r="H577" s="380">
        <v>9.7245220234983325</v>
      </c>
      <c r="I577" s="25">
        <v>64.14</v>
      </c>
      <c r="J577" s="380">
        <v>4.5777861087964391</v>
      </c>
    </row>
    <row r="578" spans="1:10" x14ac:dyDescent="0.35">
      <c r="A578" s="5">
        <v>574</v>
      </c>
      <c r="B578" s="5">
        <v>24</v>
      </c>
      <c r="C578" s="5">
        <v>1</v>
      </c>
      <c r="D578" s="380">
        <v>34.638888888888886</v>
      </c>
      <c r="E578" s="25">
        <v>25.29</v>
      </c>
      <c r="F578" s="380">
        <v>11.306125422909648</v>
      </c>
      <c r="G578" s="25">
        <v>47.85</v>
      </c>
      <c r="H578" s="380">
        <v>8.8362079461903633</v>
      </c>
      <c r="I578" s="25">
        <v>56.15</v>
      </c>
      <c r="J578" s="380">
        <v>3.4646820137477907</v>
      </c>
    </row>
    <row r="579" spans="1:10" x14ac:dyDescent="0.35">
      <c r="A579" s="5">
        <v>575</v>
      </c>
      <c r="B579" s="5">
        <v>24</v>
      </c>
      <c r="C579" s="5">
        <v>1</v>
      </c>
      <c r="D579" s="380">
        <v>44.449664151007987</v>
      </c>
      <c r="E579" s="25">
        <v>25.74</v>
      </c>
      <c r="F579" s="380">
        <v>10.423583818600202</v>
      </c>
      <c r="G579" s="25">
        <v>47.85</v>
      </c>
      <c r="H579" s="380">
        <v>9.3524414416049151</v>
      </c>
      <c r="I579" s="25">
        <v>62.27</v>
      </c>
      <c r="J579" s="380">
        <v>4.5854305073131849</v>
      </c>
    </row>
    <row r="580" spans="1:10" x14ac:dyDescent="0.35">
      <c r="A580" s="5">
        <v>576</v>
      </c>
      <c r="B580" s="5">
        <v>24</v>
      </c>
      <c r="C580" s="5">
        <v>1</v>
      </c>
      <c r="D580" s="380">
        <v>55.555555555555557</v>
      </c>
      <c r="E580" s="25">
        <v>25.59</v>
      </c>
      <c r="F580" s="380">
        <v>9.5480820454282487</v>
      </c>
      <c r="G580" s="25">
        <v>47.46</v>
      </c>
      <c r="H580" s="380">
        <v>8.6541424812041878</v>
      </c>
      <c r="I580" s="25">
        <v>56.15</v>
      </c>
      <c r="J580" s="380">
        <v>4.815947332355841</v>
      </c>
    </row>
    <row r="581" spans="1:10" x14ac:dyDescent="0.35">
      <c r="A581" s="5">
        <v>577</v>
      </c>
      <c r="B581" s="5">
        <v>25</v>
      </c>
      <c r="C581" s="5">
        <v>1</v>
      </c>
      <c r="D581" s="380">
        <v>57.960273389618251</v>
      </c>
      <c r="E581" s="25">
        <v>24.99</v>
      </c>
      <c r="F581" s="380">
        <v>9.7679247003513829</v>
      </c>
      <c r="G581" s="25">
        <v>47.46</v>
      </c>
      <c r="H581" s="380">
        <v>8.704752875083317</v>
      </c>
      <c r="I581" s="25">
        <v>68.05</v>
      </c>
      <c r="J581" s="380">
        <v>4.2567450084245824</v>
      </c>
    </row>
    <row r="582" spans="1:10" x14ac:dyDescent="0.35">
      <c r="A582" s="5">
        <v>578</v>
      </c>
      <c r="B582" s="5">
        <v>25</v>
      </c>
      <c r="C582" s="5">
        <v>1</v>
      </c>
      <c r="D582" s="380">
        <v>59.138888888888886</v>
      </c>
      <c r="E582" s="25">
        <v>24.99</v>
      </c>
      <c r="F582" s="380">
        <v>9.7736276686810832</v>
      </c>
      <c r="G582" s="25">
        <v>47.46</v>
      </c>
      <c r="H582" s="380">
        <v>9.2542528752895397</v>
      </c>
      <c r="I582" s="25">
        <v>68.05</v>
      </c>
      <c r="J582" s="380">
        <v>5.0656580415600097</v>
      </c>
    </row>
    <row r="583" spans="1:10" x14ac:dyDescent="0.35">
      <c r="A583" s="5">
        <v>579</v>
      </c>
      <c r="B583" s="5">
        <v>25</v>
      </c>
      <c r="C583" s="5">
        <v>1</v>
      </c>
      <c r="D583" s="380">
        <v>56.597222222222221</v>
      </c>
      <c r="E583" s="25">
        <v>24.84</v>
      </c>
      <c r="F583" s="380">
        <v>9.8119680311187789</v>
      </c>
      <c r="G583" s="25">
        <v>46.11</v>
      </c>
      <c r="H583" s="380">
        <v>9.8575368021201495</v>
      </c>
      <c r="I583" s="25">
        <v>68.05</v>
      </c>
      <c r="J583" s="380">
        <v>5.1966191893249869</v>
      </c>
    </row>
    <row r="584" spans="1:10" x14ac:dyDescent="0.35">
      <c r="A584" s="5">
        <v>580</v>
      </c>
      <c r="B584" s="5">
        <v>25</v>
      </c>
      <c r="C584" s="5">
        <v>1</v>
      </c>
      <c r="D584" s="380">
        <v>51.841666666666661</v>
      </c>
      <c r="E584" s="25">
        <v>24.84</v>
      </c>
      <c r="F584" s="380">
        <v>9.8586293176545219</v>
      </c>
      <c r="G584" s="25">
        <v>46.11</v>
      </c>
      <c r="H584" s="380">
        <v>9.6950501933345183</v>
      </c>
      <c r="I584" s="25">
        <v>68.05</v>
      </c>
      <c r="J584" s="380">
        <v>6.2210320275593567</v>
      </c>
    </row>
    <row r="585" spans="1:10" x14ac:dyDescent="0.35">
      <c r="A585" s="5">
        <v>581</v>
      </c>
      <c r="B585" s="5">
        <v>25</v>
      </c>
      <c r="C585" s="5">
        <v>1</v>
      </c>
      <c r="D585" s="380">
        <v>42.50555555555556</v>
      </c>
      <c r="E585" s="25">
        <v>24.84</v>
      </c>
      <c r="F585" s="380">
        <v>10.545093372594176</v>
      </c>
      <c r="G585" s="25">
        <v>47.46</v>
      </c>
      <c r="H585" s="380">
        <v>9.2935619486245553</v>
      </c>
      <c r="I585" s="25">
        <v>68.05</v>
      </c>
      <c r="J585" s="380">
        <v>6.448747081001879</v>
      </c>
    </row>
    <row r="586" spans="1:10" x14ac:dyDescent="0.35">
      <c r="A586" s="5">
        <v>582</v>
      </c>
      <c r="B586" s="5">
        <v>25</v>
      </c>
      <c r="C586" s="5">
        <v>1</v>
      </c>
      <c r="D586" s="380">
        <v>57.468806679853913</v>
      </c>
      <c r="E586" s="25">
        <v>25.59</v>
      </c>
      <c r="F586" s="380">
        <v>12.716718459418162</v>
      </c>
      <c r="G586" s="25">
        <v>47.85</v>
      </c>
      <c r="H586" s="380">
        <v>10.536673468839506</v>
      </c>
      <c r="I586" s="25">
        <v>147.82</v>
      </c>
      <c r="J586" s="380">
        <v>6.7200362328596306</v>
      </c>
    </row>
    <row r="587" spans="1:10" x14ac:dyDescent="0.35">
      <c r="A587" s="5">
        <v>583</v>
      </c>
      <c r="B587" s="5">
        <v>25</v>
      </c>
      <c r="C587" s="5">
        <v>1</v>
      </c>
      <c r="D587" s="380">
        <v>50.172777777777782</v>
      </c>
      <c r="E587" s="25">
        <v>28.11</v>
      </c>
      <c r="F587" s="380">
        <v>18.061666665599667</v>
      </c>
      <c r="G587" s="25">
        <v>57.04</v>
      </c>
      <c r="H587" s="380">
        <v>11.907773823194352</v>
      </c>
      <c r="I587" s="25">
        <v>738.68</v>
      </c>
      <c r="J587" s="380">
        <v>7.0040556645657164</v>
      </c>
    </row>
    <row r="588" spans="1:10" x14ac:dyDescent="0.35">
      <c r="A588" s="5">
        <v>584</v>
      </c>
      <c r="B588" s="5">
        <v>25</v>
      </c>
      <c r="C588" s="5">
        <v>1</v>
      </c>
      <c r="D588" s="380">
        <v>92.163888888888891</v>
      </c>
      <c r="E588" s="25">
        <v>35.869999999999997</v>
      </c>
      <c r="F588" s="380">
        <v>25.131518519081069</v>
      </c>
      <c r="G588" s="25">
        <v>64.2</v>
      </c>
      <c r="H588" s="380">
        <v>12.135397183809628</v>
      </c>
      <c r="I588" s="25">
        <v>843.72</v>
      </c>
      <c r="J588" s="380">
        <v>7.0040556645657164</v>
      </c>
    </row>
    <row r="589" spans="1:10" x14ac:dyDescent="0.35">
      <c r="A589" s="5">
        <v>585</v>
      </c>
      <c r="B589" s="5">
        <v>25</v>
      </c>
      <c r="C589" s="5">
        <v>1</v>
      </c>
      <c r="D589" s="380">
        <v>64.22</v>
      </c>
      <c r="E589" s="25">
        <v>36.94</v>
      </c>
      <c r="F589" s="380">
        <v>24.727448306746087</v>
      </c>
      <c r="G589" s="25">
        <v>73.33</v>
      </c>
      <c r="H589" s="380">
        <v>12.286503585175319</v>
      </c>
      <c r="I589" s="25">
        <v>843.72</v>
      </c>
      <c r="J589" s="380">
        <v>7.0040556645657164</v>
      </c>
    </row>
    <row r="590" spans="1:10" x14ac:dyDescent="0.35">
      <c r="A590" s="5">
        <v>586</v>
      </c>
      <c r="B590" s="5">
        <v>25</v>
      </c>
      <c r="C590" s="5">
        <v>1</v>
      </c>
      <c r="D590" s="380">
        <v>66.471666666666664</v>
      </c>
      <c r="E590" s="25">
        <v>36.94</v>
      </c>
      <c r="F590" s="380">
        <v>24.317828607778491</v>
      </c>
      <c r="G590" s="25">
        <v>73.08</v>
      </c>
      <c r="H590" s="380">
        <v>4.799693804694658</v>
      </c>
      <c r="I590" s="25">
        <v>843.72</v>
      </c>
      <c r="J590" s="380">
        <v>6.5786642325771485</v>
      </c>
    </row>
    <row r="591" spans="1:10" x14ac:dyDescent="0.35">
      <c r="A591" s="5">
        <v>587</v>
      </c>
      <c r="B591" s="5">
        <v>25</v>
      </c>
      <c r="C591" s="5">
        <v>1</v>
      </c>
      <c r="D591" s="380">
        <v>90.620778048996613</v>
      </c>
      <c r="E591" s="25">
        <v>36.94</v>
      </c>
      <c r="F591" s="380">
        <v>23.40399825434212</v>
      </c>
      <c r="G591" s="25">
        <v>73.08</v>
      </c>
      <c r="H591" s="380">
        <v>12.345507577427634</v>
      </c>
      <c r="I591" s="25">
        <v>843.72</v>
      </c>
      <c r="J591" s="380">
        <v>7.0040556645657164</v>
      </c>
    </row>
    <row r="592" spans="1:10" x14ac:dyDescent="0.35">
      <c r="A592" s="5">
        <v>588</v>
      </c>
      <c r="B592" s="5">
        <v>25</v>
      </c>
      <c r="C592" s="5">
        <v>1</v>
      </c>
      <c r="D592" s="380">
        <v>49.988888888888887</v>
      </c>
      <c r="E592" s="25">
        <v>36.94</v>
      </c>
      <c r="F592" s="380">
        <v>19.902294705994098</v>
      </c>
      <c r="G592" s="25">
        <v>73.08</v>
      </c>
      <c r="H592" s="380">
        <v>11.011196531650512</v>
      </c>
      <c r="I592" s="25">
        <v>843.72</v>
      </c>
      <c r="J592" s="380">
        <v>5.9369718601572954</v>
      </c>
    </row>
    <row r="593" spans="1:10" x14ac:dyDescent="0.35">
      <c r="A593" s="5">
        <v>589</v>
      </c>
      <c r="B593" s="5">
        <v>25</v>
      </c>
      <c r="C593" s="5">
        <v>1</v>
      </c>
      <c r="D593" s="380">
        <v>85.61824050129691</v>
      </c>
      <c r="E593" s="25">
        <v>36.01</v>
      </c>
      <c r="F593" s="380">
        <v>20.105465661510305</v>
      </c>
      <c r="G593" s="25">
        <v>73.08</v>
      </c>
      <c r="H593" s="380">
        <v>10.42510599930392</v>
      </c>
      <c r="I593" s="25">
        <v>795.29</v>
      </c>
      <c r="J593" s="380">
        <v>6.0837245873713677</v>
      </c>
    </row>
    <row r="594" spans="1:10" x14ac:dyDescent="0.35">
      <c r="A594" s="5">
        <v>590</v>
      </c>
      <c r="B594" s="5">
        <v>25</v>
      </c>
      <c r="C594" s="5">
        <v>1</v>
      </c>
      <c r="D594" s="380">
        <v>58.928333333333327</v>
      </c>
      <c r="E594" s="25">
        <v>36.01</v>
      </c>
      <c r="F594" s="380">
        <v>22.355325127272636</v>
      </c>
      <c r="G594" s="25">
        <v>73.08</v>
      </c>
      <c r="H594" s="380">
        <v>10.670149329142582</v>
      </c>
      <c r="I594" s="25">
        <v>795.29</v>
      </c>
      <c r="J594" s="380">
        <v>6.8257509858056125</v>
      </c>
    </row>
    <row r="595" spans="1:10" x14ac:dyDescent="0.35">
      <c r="A595" s="5">
        <v>591</v>
      </c>
      <c r="B595" s="5">
        <v>25</v>
      </c>
      <c r="C595" s="5">
        <v>1</v>
      </c>
      <c r="D595" s="380">
        <v>37.091722783389457</v>
      </c>
      <c r="E595" s="25">
        <v>35.869999999999997</v>
      </c>
      <c r="F595" s="380">
        <v>22.549859092871966</v>
      </c>
      <c r="G595" s="25">
        <v>62.12</v>
      </c>
      <c r="H595" s="380">
        <v>11.23149065864428</v>
      </c>
      <c r="I595" s="25">
        <v>738.68</v>
      </c>
      <c r="J595" s="380">
        <v>6.6762164331333711</v>
      </c>
    </row>
    <row r="596" spans="1:10" x14ac:dyDescent="0.35">
      <c r="A596" s="5">
        <v>592</v>
      </c>
      <c r="B596" s="5">
        <v>25</v>
      </c>
      <c r="C596" s="5">
        <v>1</v>
      </c>
      <c r="D596" s="380">
        <v>79.276698820142329</v>
      </c>
      <c r="E596" s="25">
        <v>35.869999999999997</v>
      </c>
      <c r="F596" s="380">
        <v>25.303432041876043</v>
      </c>
      <c r="G596" s="25">
        <v>73.08</v>
      </c>
      <c r="H596" s="380">
        <v>12.434587373902515</v>
      </c>
      <c r="I596" s="25">
        <v>843.72</v>
      </c>
      <c r="J596" s="380">
        <v>6.6762164331333711</v>
      </c>
    </row>
    <row r="597" spans="1:10" x14ac:dyDescent="0.35">
      <c r="A597" s="5">
        <v>593</v>
      </c>
      <c r="B597" s="5">
        <v>25</v>
      </c>
      <c r="C597" s="5">
        <v>1</v>
      </c>
      <c r="D597" s="380">
        <v>83.955499627538202</v>
      </c>
      <c r="E597" s="25">
        <v>35.97</v>
      </c>
      <c r="F597" s="380">
        <v>25.186680320587129</v>
      </c>
      <c r="G597" s="25">
        <v>73.08</v>
      </c>
      <c r="H597" s="380">
        <v>12.529793925809408</v>
      </c>
      <c r="I597" s="25">
        <v>843.72</v>
      </c>
      <c r="J597" s="380">
        <v>6.6762164331333711</v>
      </c>
    </row>
    <row r="598" spans="1:10" x14ac:dyDescent="0.35">
      <c r="A598" s="5">
        <v>594</v>
      </c>
      <c r="B598" s="5">
        <v>25</v>
      </c>
      <c r="C598" s="5">
        <v>1</v>
      </c>
      <c r="D598" s="380">
        <v>63.150410599073091</v>
      </c>
      <c r="E598" s="25">
        <v>37.090000000000003</v>
      </c>
      <c r="F598" s="380">
        <v>24.603953125622557</v>
      </c>
      <c r="G598" s="25">
        <v>843.72</v>
      </c>
      <c r="H598" s="380">
        <v>11.209928610392884</v>
      </c>
      <c r="I598" s="25">
        <v>843.72</v>
      </c>
      <c r="J598" s="380">
        <v>6.6762164331333711</v>
      </c>
    </row>
    <row r="599" spans="1:10" x14ac:dyDescent="0.35">
      <c r="A599" s="5">
        <v>595</v>
      </c>
      <c r="B599" s="5">
        <v>25</v>
      </c>
      <c r="C599" s="5">
        <v>1</v>
      </c>
      <c r="D599" s="380">
        <v>28.327777777777779</v>
      </c>
      <c r="E599" s="25">
        <v>37.090000000000003</v>
      </c>
      <c r="F599" s="380">
        <v>24.822655356129477</v>
      </c>
      <c r="G599" s="25">
        <v>843.72</v>
      </c>
      <c r="H599" s="380">
        <v>12.510892665919148</v>
      </c>
      <c r="I599" s="25">
        <v>843.72</v>
      </c>
      <c r="J599" s="380">
        <v>6.7332611093333377</v>
      </c>
    </row>
    <row r="600" spans="1:10" x14ac:dyDescent="0.35">
      <c r="A600" s="5">
        <v>596</v>
      </c>
      <c r="B600" s="5">
        <v>25</v>
      </c>
      <c r="C600" s="5">
        <v>1</v>
      </c>
      <c r="D600" s="380">
        <v>62.431911673749525</v>
      </c>
      <c r="E600" s="25">
        <v>36.94</v>
      </c>
      <c r="F600" s="380">
        <v>25.62185200029074</v>
      </c>
      <c r="G600" s="25">
        <v>73.08</v>
      </c>
      <c r="H600" s="380">
        <v>12.481432683717024</v>
      </c>
      <c r="I600" s="25">
        <v>843.72</v>
      </c>
      <c r="J600" s="380">
        <v>6.6762164331333711</v>
      </c>
    </row>
    <row r="601" spans="1:10" x14ac:dyDescent="0.35">
      <c r="A601" s="5">
        <v>597</v>
      </c>
      <c r="B601" s="5">
        <v>25</v>
      </c>
      <c r="C601" s="5">
        <v>1</v>
      </c>
      <c r="D601" s="380">
        <v>57.661877674993775</v>
      </c>
      <c r="E601" s="25">
        <v>31.15</v>
      </c>
      <c r="F601" s="380">
        <v>25.825735109177678</v>
      </c>
      <c r="G601" s="25">
        <v>62.12</v>
      </c>
      <c r="H601" s="380">
        <v>11.441385961764523</v>
      </c>
      <c r="I601" s="25">
        <v>843.72</v>
      </c>
      <c r="J601" s="380">
        <v>6.6762164331333711</v>
      </c>
    </row>
    <row r="602" spans="1:10" x14ac:dyDescent="0.35">
      <c r="A602" s="5">
        <v>598</v>
      </c>
      <c r="B602" s="5">
        <v>25</v>
      </c>
      <c r="C602" s="5">
        <v>1</v>
      </c>
      <c r="D602" s="380">
        <v>51.792070797225485</v>
      </c>
      <c r="E602" s="25">
        <v>27.3</v>
      </c>
      <c r="F602" s="380">
        <v>25.474446625673302</v>
      </c>
      <c r="G602" s="25">
        <v>60.31</v>
      </c>
      <c r="H602" s="380">
        <v>9.5610716054541758</v>
      </c>
      <c r="I602" s="25">
        <v>738.68</v>
      </c>
      <c r="J602" s="380">
        <v>6.6762164331333711</v>
      </c>
    </row>
    <row r="603" spans="1:10" x14ac:dyDescent="0.35">
      <c r="A603" s="5">
        <v>599</v>
      </c>
      <c r="B603" s="5">
        <v>25</v>
      </c>
      <c r="C603" s="5">
        <v>1</v>
      </c>
      <c r="D603" s="380">
        <v>61.213780297654019</v>
      </c>
      <c r="E603" s="25">
        <v>25.74</v>
      </c>
      <c r="F603" s="380">
        <v>20.353815280492032</v>
      </c>
      <c r="G603" s="25">
        <v>57.04</v>
      </c>
      <c r="H603" s="380">
        <v>10.720750926629936</v>
      </c>
      <c r="I603" s="25">
        <v>623.48</v>
      </c>
      <c r="J603" s="380">
        <v>6.6362108639768067</v>
      </c>
    </row>
    <row r="604" spans="1:10" x14ac:dyDescent="0.35">
      <c r="A604" s="5">
        <v>600</v>
      </c>
      <c r="B604" s="5">
        <v>25</v>
      </c>
      <c r="C604" s="5">
        <v>1</v>
      </c>
      <c r="D604" s="380">
        <v>63.408333333333331</v>
      </c>
      <c r="E604" s="25">
        <v>25.74</v>
      </c>
      <c r="F604" s="380">
        <v>13.375514541687384</v>
      </c>
      <c r="G604" s="25">
        <v>53.77</v>
      </c>
      <c r="H604" s="380">
        <v>9.8643364177918382</v>
      </c>
      <c r="I604" s="25">
        <v>623.48</v>
      </c>
      <c r="J604" s="380">
        <v>5.8331047226175725</v>
      </c>
    </row>
    <row r="605" spans="1:10" x14ac:dyDescent="0.35">
      <c r="A605" s="5">
        <v>601</v>
      </c>
      <c r="B605" s="5">
        <v>26</v>
      </c>
      <c r="C605" s="5">
        <v>1</v>
      </c>
      <c r="D605" s="380">
        <v>58.462170487288205</v>
      </c>
      <c r="E605" s="25">
        <v>25.74</v>
      </c>
      <c r="F605" s="380">
        <v>11.585956578567359</v>
      </c>
      <c r="G605" s="25">
        <v>47.85</v>
      </c>
      <c r="H605" s="380">
        <v>9.6221908912522238</v>
      </c>
      <c r="I605" s="25">
        <v>147.82</v>
      </c>
      <c r="J605" s="380">
        <v>5.0489910268971787</v>
      </c>
    </row>
    <row r="606" spans="1:10" x14ac:dyDescent="0.35">
      <c r="A606" s="5">
        <v>602</v>
      </c>
      <c r="B606" s="5">
        <v>26</v>
      </c>
      <c r="C606" s="5">
        <v>1</v>
      </c>
      <c r="D606" s="380">
        <v>59.619648845926221</v>
      </c>
      <c r="E606" s="25">
        <v>25.29</v>
      </c>
      <c r="F606" s="380">
        <v>12.049646551603175</v>
      </c>
      <c r="G606" s="25">
        <v>47.85</v>
      </c>
      <c r="H606" s="380">
        <v>8.626002660621074</v>
      </c>
      <c r="I606" s="25">
        <v>146.34</v>
      </c>
      <c r="J606" s="380">
        <v>4.0006310383298507</v>
      </c>
    </row>
    <row r="607" spans="1:10" x14ac:dyDescent="0.35">
      <c r="A607" s="5">
        <v>603</v>
      </c>
      <c r="B607" s="5">
        <v>26</v>
      </c>
      <c r="C607" s="5">
        <v>1</v>
      </c>
      <c r="D607" s="380">
        <v>53.85814308778906</v>
      </c>
      <c r="E607" s="25">
        <v>24.99</v>
      </c>
      <c r="F607" s="380">
        <v>11.767066529843401</v>
      </c>
      <c r="G607" s="25">
        <v>47.85</v>
      </c>
      <c r="H607" s="380">
        <v>8.6205935651854038</v>
      </c>
      <c r="I607" s="25">
        <v>146.34</v>
      </c>
      <c r="J607" s="380">
        <v>4.0707622381796957</v>
      </c>
    </row>
    <row r="608" spans="1:10" x14ac:dyDescent="0.35">
      <c r="A608" s="5">
        <v>604</v>
      </c>
      <c r="B608" s="5">
        <v>26</v>
      </c>
      <c r="C608" s="5">
        <v>1</v>
      </c>
      <c r="D608" s="380">
        <v>56.248002380294793</v>
      </c>
      <c r="E608" s="25">
        <v>24.99</v>
      </c>
      <c r="F608" s="380">
        <v>12.136861260234378</v>
      </c>
      <c r="G608" s="25">
        <v>47.85</v>
      </c>
      <c r="H608" s="380">
        <v>8.3929208801422988</v>
      </c>
      <c r="I608" s="25">
        <v>72.19</v>
      </c>
      <c r="J608" s="380">
        <v>3.9813213359418227</v>
      </c>
    </row>
    <row r="609" spans="1:10" x14ac:dyDescent="0.35">
      <c r="A609" s="5">
        <v>605</v>
      </c>
      <c r="B609" s="5">
        <v>26</v>
      </c>
      <c r="C609" s="5">
        <v>1</v>
      </c>
      <c r="D609" s="380">
        <v>56.26526208166446</v>
      </c>
      <c r="E609" s="25">
        <v>24.99</v>
      </c>
      <c r="F609" s="380">
        <v>11.320265672852518</v>
      </c>
      <c r="G609" s="25">
        <v>47.85</v>
      </c>
      <c r="H609" s="380">
        <v>8.7855274613431149</v>
      </c>
      <c r="I609" s="25">
        <v>70.09</v>
      </c>
      <c r="J609" s="380">
        <v>2.1615462416986162</v>
      </c>
    </row>
    <row r="610" spans="1:10" x14ac:dyDescent="0.35">
      <c r="A610" s="5">
        <v>606</v>
      </c>
      <c r="B610" s="5">
        <v>26</v>
      </c>
      <c r="C610" s="5">
        <v>1</v>
      </c>
      <c r="D610" s="380">
        <v>57.264890237772399</v>
      </c>
      <c r="E610" s="25">
        <v>25.29</v>
      </c>
      <c r="F610" s="380">
        <v>11.156490449236827</v>
      </c>
      <c r="G610" s="25">
        <v>47.85</v>
      </c>
      <c r="H610" s="380">
        <v>8.6260005571741125</v>
      </c>
      <c r="I610" s="25">
        <v>72.19</v>
      </c>
      <c r="J610" s="380">
        <v>6.1594801130806527</v>
      </c>
    </row>
    <row r="611" spans="1:10" x14ac:dyDescent="0.35">
      <c r="A611" s="5">
        <v>607</v>
      </c>
      <c r="B611" s="5">
        <v>26</v>
      </c>
      <c r="C611" s="5">
        <v>1</v>
      </c>
      <c r="D611" s="380">
        <v>59.722222222222229</v>
      </c>
      <c r="E611" s="25">
        <v>25.74</v>
      </c>
      <c r="F611" s="380">
        <v>10.926690333523622</v>
      </c>
      <c r="G611" s="25">
        <v>47.85</v>
      </c>
      <c r="H611" s="380">
        <v>8.7782424211056345</v>
      </c>
      <c r="I611" s="25">
        <v>146.34</v>
      </c>
      <c r="J611" s="380">
        <v>3.1996856525548063</v>
      </c>
    </row>
    <row r="612" spans="1:10" x14ac:dyDescent="0.35">
      <c r="A612" s="5">
        <v>608</v>
      </c>
      <c r="B612" s="5">
        <v>26</v>
      </c>
      <c r="C612" s="5">
        <v>1</v>
      </c>
      <c r="D612" s="380">
        <v>77.038888888888877</v>
      </c>
      <c r="E612" s="25">
        <v>29.36</v>
      </c>
      <c r="F612" s="380">
        <v>10.937604201496436</v>
      </c>
      <c r="G612" s="25">
        <v>60.31</v>
      </c>
      <c r="H612" s="380">
        <v>8.7774058532628452</v>
      </c>
      <c r="I612" s="25">
        <v>172.17</v>
      </c>
      <c r="J612" s="380">
        <v>2.7471072780926162</v>
      </c>
    </row>
    <row r="613" spans="1:10" x14ac:dyDescent="0.35">
      <c r="A613" s="5">
        <v>609</v>
      </c>
      <c r="B613" s="5">
        <v>26</v>
      </c>
      <c r="C613" s="5">
        <v>1</v>
      </c>
      <c r="D613" s="380">
        <v>75.932366074633507</v>
      </c>
      <c r="E613" s="25">
        <v>29.76</v>
      </c>
      <c r="F613" s="380">
        <v>11.589599425036777</v>
      </c>
      <c r="G613" s="25">
        <v>60.31</v>
      </c>
      <c r="H613" s="380">
        <v>8.7984391211458881</v>
      </c>
      <c r="I613" s="25">
        <v>172.17</v>
      </c>
      <c r="J613" s="380">
        <v>4.4274177332303495</v>
      </c>
    </row>
    <row r="614" spans="1:10" x14ac:dyDescent="0.35">
      <c r="A614" s="5">
        <v>610</v>
      </c>
      <c r="B614" s="5">
        <v>26</v>
      </c>
      <c r="C614" s="5">
        <v>1</v>
      </c>
      <c r="D614" s="380">
        <v>79.413427813681693</v>
      </c>
      <c r="E614" s="25">
        <v>29.76</v>
      </c>
      <c r="F614" s="380">
        <v>11.157920175421848</v>
      </c>
      <c r="G614" s="25">
        <v>60.31</v>
      </c>
      <c r="H614" s="380">
        <v>8.6653956530777005</v>
      </c>
      <c r="I614" s="25">
        <v>172.17</v>
      </c>
      <c r="J614" s="380">
        <v>4.5554671837793084</v>
      </c>
    </row>
    <row r="615" spans="1:10" x14ac:dyDescent="0.35">
      <c r="A615" s="5">
        <v>611</v>
      </c>
      <c r="B615" s="5">
        <v>26</v>
      </c>
      <c r="C615" s="5">
        <v>1</v>
      </c>
      <c r="D615" s="380">
        <v>76.188729778115047</v>
      </c>
      <c r="E615" s="25">
        <v>29.76</v>
      </c>
      <c r="F615" s="380">
        <v>9.2210402199869161</v>
      </c>
      <c r="G615" s="25">
        <v>60.31</v>
      </c>
      <c r="H615" s="380">
        <v>7.1777467972666908</v>
      </c>
      <c r="I615" s="25">
        <v>147.82</v>
      </c>
      <c r="J615" s="380">
        <v>4.0291447450735804E-2</v>
      </c>
    </row>
    <row r="616" spans="1:10" x14ac:dyDescent="0.35">
      <c r="A616" s="5">
        <v>612</v>
      </c>
      <c r="B616" s="5">
        <v>26</v>
      </c>
      <c r="C616" s="5">
        <v>1</v>
      </c>
      <c r="D616" s="380">
        <v>51.775555555555556</v>
      </c>
      <c r="E616" s="25">
        <v>29.76</v>
      </c>
      <c r="F616" s="380">
        <v>8.7122982651114178</v>
      </c>
      <c r="G616" s="25">
        <v>60.31</v>
      </c>
      <c r="H616" s="380">
        <v>4.3721527062036101</v>
      </c>
      <c r="I616" s="25">
        <v>172.17</v>
      </c>
      <c r="J616" s="380">
        <v>0.20885943624135722</v>
      </c>
    </row>
    <row r="617" spans="1:10" x14ac:dyDescent="0.35">
      <c r="A617" s="5">
        <v>613</v>
      </c>
      <c r="B617" s="5">
        <v>26</v>
      </c>
      <c r="C617" s="5">
        <v>1</v>
      </c>
      <c r="D617" s="380">
        <v>48.19020333929204</v>
      </c>
      <c r="E617" s="25">
        <v>28.11</v>
      </c>
      <c r="F617" s="380">
        <v>7.9349004644735963</v>
      </c>
      <c r="G617" s="25">
        <v>60.31</v>
      </c>
      <c r="H617" s="380">
        <v>4.0659625125218772</v>
      </c>
      <c r="I617" s="25">
        <v>147.82</v>
      </c>
      <c r="J617" s="380">
        <v>1.8036296603400988</v>
      </c>
    </row>
    <row r="618" spans="1:10" x14ac:dyDescent="0.35">
      <c r="A618" s="5">
        <v>614</v>
      </c>
      <c r="B618" s="5">
        <v>26</v>
      </c>
      <c r="C618" s="5">
        <v>1</v>
      </c>
      <c r="D618" s="380">
        <v>47.609444444444435</v>
      </c>
      <c r="E618" s="25">
        <v>27.33</v>
      </c>
      <c r="F618" s="380">
        <v>7.9348281068714224</v>
      </c>
      <c r="G618" s="25">
        <v>60.31</v>
      </c>
      <c r="H618" s="380">
        <v>4.4490603946985372</v>
      </c>
      <c r="I618" s="25">
        <v>147.82</v>
      </c>
      <c r="J618" s="380">
        <v>1.7597116199395033</v>
      </c>
    </row>
    <row r="619" spans="1:10" x14ac:dyDescent="0.35">
      <c r="A619" s="5">
        <v>615</v>
      </c>
      <c r="B619" s="5">
        <v>26</v>
      </c>
      <c r="C619" s="5">
        <v>1</v>
      </c>
      <c r="D619" s="380">
        <v>32.161111111111111</v>
      </c>
      <c r="E619" s="25">
        <v>27.3</v>
      </c>
      <c r="F619" s="380">
        <v>7.9203551088817417</v>
      </c>
      <c r="G619" s="25">
        <v>58.94</v>
      </c>
      <c r="H619" s="380">
        <v>4.0531609895311282</v>
      </c>
      <c r="I619" s="25">
        <v>147.82</v>
      </c>
      <c r="J619" s="380">
        <v>1.7597116199395033</v>
      </c>
    </row>
    <row r="620" spans="1:10" x14ac:dyDescent="0.35">
      <c r="A620" s="5">
        <v>616</v>
      </c>
      <c r="B620" s="5">
        <v>26</v>
      </c>
      <c r="C620" s="5">
        <v>1</v>
      </c>
      <c r="D620" s="380">
        <v>62.586111111111109</v>
      </c>
      <c r="E620" s="25">
        <v>27.3</v>
      </c>
      <c r="F620" s="380">
        <v>7.9405552743476093</v>
      </c>
      <c r="G620" s="25">
        <v>51.26</v>
      </c>
      <c r="H620" s="380">
        <v>4.215184805582382</v>
      </c>
      <c r="I620" s="25">
        <v>147.82</v>
      </c>
      <c r="J620" s="380">
        <v>1.7597116199395033</v>
      </c>
    </row>
    <row r="621" spans="1:10" x14ac:dyDescent="0.35">
      <c r="A621" s="5">
        <v>617</v>
      </c>
      <c r="B621" s="5">
        <v>26</v>
      </c>
      <c r="C621" s="5">
        <v>1</v>
      </c>
      <c r="D621" s="380">
        <v>50.437777777777768</v>
      </c>
      <c r="E621" s="25">
        <v>29.76</v>
      </c>
      <c r="F621" s="380">
        <v>8.0367484310601043</v>
      </c>
      <c r="G621" s="25">
        <v>60.31</v>
      </c>
      <c r="H621" s="380">
        <v>4.5209423084720024</v>
      </c>
      <c r="I621" s="25">
        <v>172.17</v>
      </c>
      <c r="J621" s="380">
        <v>0.14480167642852412</v>
      </c>
    </row>
    <row r="622" spans="1:10" x14ac:dyDescent="0.35">
      <c r="A622" s="5">
        <v>618</v>
      </c>
      <c r="B622" s="5">
        <v>26</v>
      </c>
      <c r="C622" s="5">
        <v>1</v>
      </c>
      <c r="D622" s="380">
        <v>43.363517894552373</v>
      </c>
      <c r="E622" s="25">
        <v>33.81</v>
      </c>
      <c r="F622" s="380">
        <v>8.3909034496006019</v>
      </c>
      <c r="G622" s="25">
        <v>61.97</v>
      </c>
      <c r="H622" s="380">
        <v>4.5289151098257827</v>
      </c>
      <c r="I622" s="25">
        <v>795.29</v>
      </c>
      <c r="J622" s="380">
        <v>1.8656820593854804</v>
      </c>
    </row>
    <row r="623" spans="1:10" x14ac:dyDescent="0.35">
      <c r="A623" s="5">
        <v>619</v>
      </c>
      <c r="B623" s="5">
        <v>26</v>
      </c>
      <c r="C623" s="5">
        <v>1</v>
      </c>
      <c r="D623" s="380">
        <v>40.75889288145428</v>
      </c>
      <c r="E623" s="25">
        <v>33.81</v>
      </c>
      <c r="F623" s="380">
        <v>8.6026009484532739</v>
      </c>
      <c r="G623" s="25">
        <v>63.83</v>
      </c>
      <c r="H623" s="380">
        <v>5.0117694365949523</v>
      </c>
      <c r="I623" s="25">
        <v>819.14</v>
      </c>
      <c r="J623" s="380">
        <v>0.14480167642852412</v>
      </c>
    </row>
    <row r="624" spans="1:10" x14ac:dyDescent="0.35">
      <c r="A624" s="5">
        <v>620</v>
      </c>
      <c r="B624" s="5">
        <v>26</v>
      </c>
      <c r="C624" s="5">
        <v>1</v>
      </c>
      <c r="D624" s="380">
        <v>35.94493431328636</v>
      </c>
      <c r="E624" s="25">
        <v>29.76</v>
      </c>
      <c r="F624" s="380">
        <v>8.1174834595959577</v>
      </c>
      <c r="G624" s="25">
        <v>60.31</v>
      </c>
      <c r="H624" s="380">
        <v>4.3905238273534017</v>
      </c>
      <c r="I624" s="25">
        <v>603.30999999999995</v>
      </c>
      <c r="J624" s="380">
        <v>6.2779916527064217E-2</v>
      </c>
    </row>
    <row r="625" spans="1:10" x14ac:dyDescent="0.35">
      <c r="A625" s="5">
        <v>621</v>
      </c>
      <c r="B625" s="5">
        <v>26</v>
      </c>
      <c r="C625" s="5">
        <v>1</v>
      </c>
      <c r="D625" s="380">
        <v>30.30547304670317</v>
      </c>
      <c r="E625" s="25">
        <v>27.29</v>
      </c>
      <c r="F625" s="380">
        <v>8.1174834595959595</v>
      </c>
      <c r="G625" s="25">
        <v>49.82</v>
      </c>
      <c r="H625" s="380">
        <v>0.65808670058311347</v>
      </c>
      <c r="I625" s="25">
        <v>172.17</v>
      </c>
      <c r="J625" s="380">
        <v>1.3605549470073204</v>
      </c>
    </row>
    <row r="626" spans="1:10" x14ac:dyDescent="0.35">
      <c r="A626" s="5">
        <v>622</v>
      </c>
      <c r="B626" s="5">
        <v>26</v>
      </c>
      <c r="C626" s="5">
        <v>1</v>
      </c>
      <c r="D626" s="380">
        <v>26.628394448458575</v>
      </c>
      <c r="E626" s="25">
        <v>25.74</v>
      </c>
      <c r="F626" s="380">
        <v>8.1174834595959595</v>
      </c>
      <c r="G626" s="25">
        <v>47.85</v>
      </c>
      <c r="H626" s="380">
        <v>2.3214793254982844</v>
      </c>
      <c r="I626" s="25">
        <v>146.34</v>
      </c>
      <c r="J626" s="380">
        <v>1.3832705093780044</v>
      </c>
    </row>
    <row r="627" spans="1:10" x14ac:dyDescent="0.35">
      <c r="A627" s="5">
        <v>623</v>
      </c>
      <c r="B627" s="5">
        <v>26</v>
      </c>
      <c r="C627" s="5">
        <v>1</v>
      </c>
      <c r="D627" s="380">
        <v>51.768255731501633</v>
      </c>
      <c r="E627" s="25">
        <v>25.74</v>
      </c>
      <c r="F627" s="380">
        <v>3.6871934815936216</v>
      </c>
      <c r="G627" s="25">
        <v>47.85</v>
      </c>
      <c r="H627" s="380">
        <v>2.3214793254982844</v>
      </c>
      <c r="I627" s="25">
        <v>146.34</v>
      </c>
      <c r="J627" s="380">
        <v>1.3697637115007695</v>
      </c>
    </row>
    <row r="628" spans="1:10" x14ac:dyDescent="0.35">
      <c r="A628" s="5">
        <v>624</v>
      </c>
      <c r="B628" s="5">
        <v>26</v>
      </c>
      <c r="C628" s="5">
        <v>1</v>
      </c>
      <c r="D628" s="380">
        <v>52.708333333333329</v>
      </c>
      <c r="E628" s="25">
        <v>25.74</v>
      </c>
      <c r="F628" s="380">
        <v>3.1247629673951978</v>
      </c>
      <c r="G628" s="25">
        <v>47.85</v>
      </c>
      <c r="H628" s="380">
        <v>2.3214793254982844</v>
      </c>
      <c r="I628" s="25">
        <v>146.34</v>
      </c>
      <c r="J628" s="380">
        <v>1.3605549470073204</v>
      </c>
    </row>
    <row r="629" spans="1:10" x14ac:dyDescent="0.35">
      <c r="A629" s="5">
        <v>625</v>
      </c>
      <c r="B629" s="5">
        <v>27</v>
      </c>
      <c r="C629" s="5">
        <v>1</v>
      </c>
      <c r="D629" s="380">
        <v>25.709472415409643</v>
      </c>
      <c r="E629" s="25">
        <v>24.99</v>
      </c>
      <c r="F629" s="380">
        <v>3.9121736641687401</v>
      </c>
      <c r="G629" s="25">
        <v>47.85</v>
      </c>
      <c r="H629" s="380">
        <v>2.3214793254982844</v>
      </c>
      <c r="I629" s="25">
        <v>72.19</v>
      </c>
      <c r="J629" s="380">
        <v>1.3605549470073204</v>
      </c>
    </row>
    <row r="630" spans="1:10" x14ac:dyDescent="0.35">
      <c r="A630" s="5">
        <v>626</v>
      </c>
      <c r="B630" s="5">
        <v>27</v>
      </c>
      <c r="C630" s="5">
        <v>1</v>
      </c>
      <c r="D630" s="380">
        <v>29.587520970282114</v>
      </c>
      <c r="E630" s="25">
        <v>24.99</v>
      </c>
      <c r="F630" s="380">
        <v>3.3653414440716705</v>
      </c>
      <c r="G630" s="25">
        <v>47.15</v>
      </c>
      <c r="H630" s="380">
        <v>2.777777777777778E-2</v>
      </c>
      <c r="I630" s="25">
        <v>72.19</v>
      </c>
      <c r="J630" s="380">
        <v>1.3605549470073204</v>
      </c>
    </row>
    <row r="631" spans="1:10" x14ac:dyDescent="0.35">
      <c r="A631" s="5">
        <v>627</v>
      </c>
      <c r="B631" s="5">
        <v>27</v>
      </c>
      <c r="C631" s="5">
        <v>1</v>
      </c>
      <c r="D631" s="380">
        <v>8.9158147974025201</v>
      </c>
      <c r="E631" s="25">
        <v>24.84</v>
      </c>
      <c r="F631" s="380">
        <v>3.285027769407574</v>
      </c>
      <c r="G631" s="25">
        <v>46.03</v>
      </c>
      <c r="H631" s="380">
        <v>2.3214793254982844</v>
      </c>
      <c r="I631" s="25">
        <v>72.19</v>
      </c>
      <c r="J631" s="380">
        <v>1.3605549470073204</v>
      </c>
    </row>
    <row r="632" spans="1:10" x14ac:dyDescent="0.35">
      <c r="A632" s="5">
        <v>628</v>
      </c>
      <c r="B632" s="5">
        <v>27</v>
      </c>
      <c r="C632" s="5">
        <v>1</v>
      </c>
      <c r="D632" s="380">
        <v>26.727395525432492</v>
      </c>
      <c r="E632" s="25">
        <v>24.84</v>
      </c>
      <c r="F632" s="380">
        <v>3.2138574558232849</v>
      </c>
      <c r="G632" s="25">
        <v>46.03</v>
      </c>
      <c r="H632" s="380">
        <v>3.9177800191622918E-2</v>
      </c>
      <c r="I632" s="25">
        <v>72.19</v>
      </c>
      <c r="J632" s="380">
        <v>1.3605549470073204</v>
      </c>
    </row>
    <row r="633" spans="1:10" x14ac:dyDescent="0.35">
      <c r="A633" s="5">
        <v>629</v>
      </c>
      <c r="B633" s="5">
        <v>27</v>
      </c>
      <c r="C633" s="5">
        <v>1</v>
      </c>
      <c r="D633" s="380">
        <v>45.444017094017092</v>
      </c>
      <c r="E633" s="25">
        <v>24.84</v>
      </c>
      <c r="F633" s="380">
        <v>3.5031347417538883</v>
      </c>
      <c r="G633" s="25">
        <v>47.41</v>
      </c>
      <c r="H633" s="380">
        <v>2.3214793254982844</v>
      </c>
      <c r="I633" s="25">
        <v>72.19</v>
      </c>
      <c r="J633" s="380">
        <v>1.3605549470073204</v>
      </c>
    </row>
    <row r="634" spans="1:10" x14ac:dyDescent="0.35">
      <c r="A634" s="5">
        <v>630</v>
      </c>
      <c r="B634" s="5">
        <v>27</v>
      </c>
      <c r="C634" s="5">
        <v>1</v>
      </c>
      <c r="D634" s="380">
        <v>46.577963078278579</v>
      </c>
      <c r="E634" s="25">
        <v>25.29</v>
      </c>
      <c r="F634" s="380">
        <v>3.2713781669365374</v>
      </c>
      <c r="G634" s="25">
        <v>47.85</v>
      </c>
      <c r="H634" s="380">
        <v>2.3214793254982844</v>
      </c>
      <c r="I634" s="25">
        <v>146.34</v>
      </c>
      <c r="J634" s="380">
        <v>1.3605549470073204</v>
      </c>
    </row>
    <row r="635" spans="1:10" x14ac:dyDescent="0.35">
      <c r="A635" s="5">
        <v>631</v>
      </c>
      <c r="B635" s="5">
        <v>27</v>
      </c>
      <c r="C635" s="5">
        <v>1</v>
      </c>
      <c r="D635" s="380">
        <v>61.583333333333329</v>
      </c>
      <c r="E635" s="25">
        <v>26.05</v>
      </c>
      <c r="F635" s="380">
        <v>2.6440524270600396</v>
      </c>
      <c r="G635" s="25">
        <v>54.39</v>
      </c>
      <c r="H635" s="380">
        <v>3.902538577447193</v>
      </c>
      <c r="I635" s="25">
        <v>617.25</v>
      </c>
      <c r="J635" s="380">
        <v>1.3605549470073204</v>
      </c>
    </row>
    <row r="636" spans="1:10" x14ac:dyDescent="0.35">
      <c r="A636" s="5">
        <v>632</v>
      </c>
      <c r="B636" s="5">
        <v>27</v>
      </c>
      <c r="C636" s="5">
        <v>1</v>
      </c>
      <c r="D636" s="380">
        <v>61.497222222222206</v>
      </c>
      <c r="E636" s="25">
        <v>35.07</v>
      </c>
      <c r="F636" s="380">
        <v>2.9635505036400245</v>
      </c>
      <c r="G636" s="25">
        <v>62.12</v>
      </c>
      <c r="H636" s="380">
        <v>4.8258162476922628</v>
      </c>
      <c r="I636" s="25">
        <v>733.51</v>
      </c>
      <c r="J636" s="380">
        <v>3.7087866218718366</v>
      </c>
    </row>
    <row r="637" spans="1:10" x14ac:dyDescent="0.35">
      <c r="A637" s="5">
        <v>633</v>
      </c>
      <c r="B637" s="5">
        <v>27</v>
      </c>
      <c r="C637" s="5">
        <v>1</v>
      </c>
      <c r="D637" s="380">
        <v>66.940653996190704</v>
      </c>
      <c r="E637" s="25">
        <v>36.94</v>
      </c>
      <c r="F637" s="380">
        <v>2.9521600298323349</v>
      </c>
      <c r="G637" s="25">
        <v>62.12</v>
      </c>
      <c r="H637" s="380">
        <v>4.8258162476922628</v>
      </c>
      <c r="I637" s="25">
        <v>843.72</v>
      </c>
      <c r="J637" s="380">
        <v>0.14480167642852412</v>
      </c>
    </row>
    <row r="638" spans="1:10" x14ac:dyDescent="0.35">
      <c r="A638" s="5">
        <v>634</v>
      </c>
      <c r="B638" s="5">
        <v>27</v>
      </c>
      <c r="C638" s="5">
        <v>1</v>
      </c>
      <c r="D638" s="380">
        <v>67.362973178063811</v>
      </c>
      <c r="E638" s="25">
        <v>36.94</v>
      </c>
      <c r="F638" s="380">
        <v>0.47222222222222221</v>
      </c>
      <c r="G638" s="25">
        <v>62.12</v>
      </c>
      <c r="H638" s="380">
        <v>5.7262755687433282</v>
      </c>
      <c r="I638" s="25">
        <v>755.51</v>
      </c>
      <c r="J638" s="380">
        <v>4.0528664154125948</v>
      </c>
    </row>
    <row r="639" spans="1:10" x14ac:dyDescent="0.35">
      <c r="A639" s="5">
        <v>635</v>
      </c>
      <c r="B639" s="5">
        <v>27</v>
      </c>
      <c r="C639" s="5">
        <v>1</v>
      </c>
      <c r="D639" s="380">
        <v>55.559633735723736</v>
      </c>
      <c r="E639" s="25">
        <v>36.94</v>
      </c>
      <c r="F639" s="380">
        <v>5.3837097714493884</v>
      </c>
      <c r="G639" s="25">
        <v>62.12</v>
      </c>
      <c r="H639" s="380">
        <v>5.7262755687433282</v>
      </c>
      <c r="I639" s="25">
        <v>642.17999999999995</v>
      </c>
      <c r="J639" s="380">
        <v>4.0528664154125948</v>
      </c>
    </row>
    <row r="640" spans="1:10" x14ac:dyDescent="0.35">
      <c r="A640" s="5">
        <v>636</v>
      </c>
      <c r="B640" s="5">
        <v>27</v>
      </c>
      <c r="C640" s="5">
        <v>1</v>
      </c>
      <c r="D640" s="380">
        <v>63.784077157882749</v>
      </c>
      <c r="E640" s="25">
        <v>36.94</v>
      </c>
      <c r="F640" s="380">
        <v>1.7882015490770045</v>
      </c>
      <c r="G640" s="25">
        <v>62.12</v>
      </c>
      <c r="H640" s="380">
        <v>5.7020970981338097</v>
      </c>
      <c r="I640" s="25">
        <v>642.17999999999995</v>
      </c>
      <c r="J640" s="380">
        <v>4.0528664154125948</v>
      </c>
    </row>
    <row r="641" spans="1:10" x14ac:dyDescent="0.35">
      <c r="A641" s="5">
        <v>637</v>
      </c>
      <c r="B641" s="5">
        <v>27</v>
      </c>
      <c r="C641" s="5">
        <v>1</v>
      </c>
      <c r="D641" s="380">
        <v>19.782237284292528</v>
      </c>
      <c r="E641" s="25">
        <v>36.94</v>
      </c>
      <c r="F641" s="380">
        <v>4.0610234582917197</v>
      </c>
      <c r="G641" s="25">
        <v>62.12</v>
      </c>
      <c r="H641" s="380">
        <v>2.4808942488187089</v>
      </c>
      <c r="I641" s="25">
        <v>642.17999999999995</v>
      </c>
      <c r="J641" s="380">
        <v>3.8876191944684679</v>
      </c>
    </row>
    <row r="642" spans="1:10" x14ac:dyDescent="0.35">
      <c r="A642" s="5">
        <v>638</v>
      </c>
      <c r="B642" s="5">
        <v>27</v>
      </c>
      <c r="C642" s="5">
        <v>1</v>
      </c>
      <c r="D642" s="380">
        <v>24.325269568615077</v>
      </c>
      <c r="E642" s="25">
        <v>36.94</v>
      </c>
      <c r="F642" s="380">
        <v>4.0519962970167969</v>
      </c>
      <c r="G642" s="25">
        <v>62.12</v>
      </c>
      <c r="H642" s="380">
        <v>1.2433497416756472</v>
      </c>
      <c r="I642" s="25">
        <v>642.17999999999995</v>
      </c>
      <c r="J642" s="380">
        <v>3.5796786499512052</v>
      </c>
    </row>
    <row r="643" spans="1:10" x14ac:dyDescent="0.35">
      <c r="A643" s="5">
        <v>639</v>
      </c>
      <c r="B643" s="5">
        <v>27</v>
      </c>
      <c r="C643" s="5">
        <v>1</v>
      </c>
      <c r="D643" s="380">
        <v>42.461111111111109</v>
      </c>
      <c r="E643" s="25">
        <v>36.94</v>
      </c>
      <c r="F643" s="380">
        <v>5.7964904009745704</v>
      </c>
      <c r="G643" s="25">
        <v>62.12</v>
      </c>
      <c r="H643" s="380">
        <v>2.1448514917743093</v>
      </c>
      <c r="I643" s="25">
        <v>642.17999999999995</v>
      </c>
      <c r="J643" s="380">
        <v>2.777777777777778E-2</v>
      </c>
    </row>
    <row r="644" spans="1:10" x14ac:dyDescent="0.35">
      <c r="A644" s="5">
        <v>640</v>
      </c>
      <c r="B644" s="5">
        <v>27</v>
      </c>
      <c r="C644" s="5">
        <v>1</v>
      </c>
      <c r="D644" s="380">
        <v>58.59184324281722</v>
      </c>
      <c r="E644" s="25">
        <v>36.94</v>
      </c>
      <c r="F644" s="380">
        <v>8.8084180688793978</v>
      </c>
      <c r="G644" s="25">
        <v>62.12</v>
      </c>
      <c r="H644" s="380">
        <v>2.531919143844414</v>
      </c>
      <c r="I644" s="25">
        <v>843.72</v>
      </c>
      <c r="J644" s="380">
        <v>1.7148215802856526</v>
      </c>
    </row>
    <row r="645" spans="1:10" x14ac:dyDescent="0.35">
      <c r="A645" s="5">
        <v>641</v>
      </c>
      <c r="B645" s="5">
        <v>27</v>
      </c>
      <c r="C645" s="5">
        <v>1</v>
      </c>
      <c r="D645" s="380">
        <v>64.6001128041691</v>
      </c>
      <c r="E645" s="25">
        <v>36.94</v>
      </c>
      <c r="F645" s="380">
        <v>12.405707802183406</v>
      </c>
      <c r="G645" s="25">
        <v>62.12</v>
      </c>
      <c r="H645" s="380">
        <v>9.2496787486863106</v>
      </c>
      <c r="I645" s="25">
        <v>843.72</v>
      </c>
      <c r="J645" s="380">
        <v>7.0875041154168628</v>
      </c>
    </row>
    <row r="646" spans="1:10" x14ac:dyDescent="0.35">
      <c r="A646" s="5">
        <v>642</v>
      </c>
      <c r="B646" s="5">
        <v>27</v>
      </c>
      <c r="C646" s="5">
        <v>1</v>
      </c>
      <c r="D646" s="380">
        <v>72.616200001604113</v>
      </c>
      <c r="E646" s="25">
        <v>36.94</v>
      </c>
      <c r="F646" s="380">
        <v>11.265862756139544</v>
      </c>
      <c r="G646" s="25">
        <v>67.88</v>
      </c>
      <c r="H646" s="380">
        <v>8.8148849944358201</v>
      </c>
      <c r="I646" s="25">
        <v>869.03</v>
      </c>
      <c r="J646" s="380">
        <v>6.9148449147217868</v>
      </c>
    </row>
    <row r="647" spans="1:10" x14ac:dyDescent="0.35">
      <c r="A647" s="5">
        <v>643</v>
      </c>
      <c r="B647" s="5">
        <v>27</v>
      </c>
      <c r="C647" s="5">
        <v>1</v>
      </c>
      <c r="D647" s="380">
        <v>52.49111111111111</v>
      </c>
      <c r="E647" s="25">
        <v>36.94</v>
      </c>
      <c r="F647" s="380">
        <v>11.189368182500903</v>
      </c>
      <c r="G647" s="25">
        <v>80.13</v>
      </c>
      <c r="H647" s="380">
        <v>7.9261425856248566</v>
      </c>
      <c r="I647" s="25">
        <v>869.03</v>
      </c>
      <c r="J647" s="380">
        <v>6.5831845123971879</v>
      </c>
    </row>
    <row r="648" spans="1:10" x14ac:dyDescent="0.35">
      <c r="A648" s="5">
        <v>644</v>
      </c>
      <c r="B648" s="5">
        <v>27</v>
      </c>
      <c r="C648" s="5">
        <v>1</v>
      </c>
      <c r="D648" s="380">
        <v>79.206710219630878</v>
      </c>
      <c r="E648" s="25">
        <v>36.94</v>
      </c>
      <c r="F648" s="380">
        <v>11.686122982394318</v>
      </c>
      <c r="G648" s="25">
        <v>64.2</v>
      </c>
      <c r="H648" s="380">
        <v>8.6510021152951104</v>
      </c>
      <c r="I648" s="25">
        <v>843.72</v>
      </c>
      <c r="J648" s="380">
        <v>6.9148247976448207</v>
      </c>
    </row>
    <row r="649" spans="1:10" x14ac:dyDescent="0.35">
      <c r="A649" s="5">
        <v>645</v>
      </c>
      <c r="B649" s="5">
        <v>27</v>
      </c>
      <c r="C649" s="5">
        <v>1</v>
      </c>
      <c r="D649" s="380">
        <v>62.414077774209787</v>
      </c>
      <c r="E649" s="25">
        <v>36.01</v>
      </c>
      <c r="F649" s="380">
        <v>11.683924094048715</v>
      </c>
      <c r="G649" s="25">
        <v>62.12</v>
      </c>
      <c r="H649" s="380">
        <v>8.9986776492431186</v>
      </c>
      <c r="I649" s="25">
        <v>843.72</v>
      </c>
      <c r="J649" s="380">
        <v>6.9148247976448207</v>
      </c>
    </row>
    <row r="650" spans="1:10" x14ac:dyDescent="0.35">
      <c r="A650" s="5">
        <v>646</v>
      </c>
      <c r="B650" s="5">
        <v>27</v>
      </c>
      <c r="C650" s="5">
        <v>1</v>
      </c>
      <c r="D650" s="380">
        <v>41.33719712192692</v>
      </c>
      <c r="E650" s="25">
        <v>27.3</v>
      </c>
      <c r="F650" s="380">
        <v>11.593754237191675</v>
      </c>
      <c r="G650" s="25">
        <v>62.12</v>
      </c>
      <c r="H650" s="380">
        <v>9.9567332472769596</v>
      </c>
      <c r="I650" s="25">
        <v>843.72</v>
      </c>
      <c r="J650" s="380">
        <v>6.8838754484654201</v>
      </c>
    </row>
    <row r="651" spans="1:10" x14ac:dyDescent="0.35">
      <c r="A651" s="5">
        <v>647</v>
      </c>
      <c r="B651" s="5">
        <v>27</v>
      </c>
      <c r="C651" s="5">
        <v>1</v>
      </c>
      <c r="D651" s="380">
        <v>66.150007904946051</v>
      </c>
      <c r="E651" s="25">
        <v>26.51</v>
      </c>
      <c r="F651" s="380">
        <v>9.5707705199260804</v>
      </c>
      <c r="G651" s="25">
        <v>57.56</v>
      </c>
      <c r="H651" s="380">
        <v>7.8807891401235652</v>
      </c>
      <c r="I651" s="25">
        <v>617.25</v>
      </c>
      <c r="J651" s="380">
        <v>6.7321493430950552</v>
      </c>
    </row>
    <row r="652" spans="1:10" x14ac:dyDescent="0.35">
      <c r="A652" s="5">
        <v>648</v>
      </c>
      <c r="B652" s="5">
        <v>27</v>
      </c>
      <c r="C652" s="5">
        <v>1</v>
      </c>
      <c r="D652" s="380">
        <v>64.738403235908606</v>
      </c>
      <c r="E652" s="25">
        <v>25.74</v>
      </c>
      <c r="F652" s="380">
        <v>8.1174834595959595</v>
      </c>
      <c r="G652" s="25">
        <v>55.88</v>
      </c>
      <c r="H652" s="380">
        <v>7.7470912715609286</v>
      </c>
      <c r="I652" s="25">
        <v>617.25</v>
      </c>
      <c r="J652" s="380">
        <v>5.9478579459061027</v>
      </c>
    </row>
    <row r="653" spans="1:10" x14ac:dyDescent="0.35">
      <c r="A653" s="5">
        <v>649</v>
      </c>
      <c r="B653" s="5">
        <v>28</v>
      </c>
      <c r="C653" s="5">
        <v>1</v>
      </c>
      <c r="D653" s="380">
        <v>53.754117453150329</v>
      </c>
      <c r="E653" s="25">
        <v>25.74</v>
      </c>
      <c r="F653" s="380">
        <v>8.1174834595959613</v>
      </c>
      <c r="G653" s="25">
        <v>47.85</v>
      </c>
      <c r="H653" s="380">
        <v>7.6202018832092051</v>
      </c>
      <c r="I653" s="25">
        <v>70.09</v>
      </c>
      <c r="J653" s="380">
        <v>5.240164730565402</v>
      </c>
    </row>
    <row r="654" spans="1:10" x14ac:dyDescent="0.35">
      <c r="A654" s="5">
        <v>650</v>
      </c>
      <c r="B654" s="5">
        <v>28</v>
      </c>
      <c r="C654" s="5">
        <v>1</v>
      </c>
      <c r="D654" s="380">
        <v>46.962381140855882</v>
      </c>
      <c r="E654" s="25">
        <v>24.99</v>
      </c>
      <c r="F654" s="380">
        <v>5.2187628833763613</v>
      </c>
      <c r="G654" s="25">
        <v>45.38</v>
      </c>
      <c r="H654" s="380">
        <v>6.5748029702556918</v>
      </c>
      <c r="I654" s="25">
        <v>64.14</v>
      </c>
      <c r="J654" s="380">
        <v>5.3358071217905065</v>
      </c>
    </row>
    <row r="655" spans="1:10" x14ac:dyDescent="0.35">
      <c r="A655" s="5">
        <v>651</v>
      </c>
      <c r="B655" s="5">
        <v>28</v>
      </c>
      <c r="C655" s="5">
        <v>1</v>
      </c>
      <c r="D655" s="380">
        <v>51.235038919008304</v>
      </c>
      <c r="E655" s="25">
        <v>24.84</v>
      </c>
      <c r="F655" s="380">
        <v>4.6536774414824027</v>
      </c>
      <c r="G655" s="25">
        <v>44.29</v>
      </c>
      <c r="H655" s="380">
        <v>4.799693804694658</v>
      </c>
      <c r="I655" s="25">
        <v>61.36</v>
      </c>
      <c r="J655" s="380">
        <v>3.9971952744660184</v>
      </c>
    </row>
    <row r="656" spans="1:10" x14ac:dyDescent="0.35">
      <c r="A656" s="5">
        <v>652</v>
      </c>
      <c r="B656" s="5">
        <v>28</v>
      </c>
      <c r="C656" s="5">
        <v>1</v>
      </c>
      <c r="D656" s="380">
        <v>57.219444444444449</v>
      </c>
      <c r="E656" s="25">
        <v>24.84</v>
      </c>
      <c r="F656" s="380">
        <v>4.4082111091949097</v>
      </c>
      <c r="G656" s="25">
        <v>43.56</v>
      </c>
      <c r="H656" s="380">
        <v>4.2422133966900493</v>
      </c>
      <c r="I656" s="25">
        <v>54.87</v>
      </c>
      <c r="J656" s="380">
        <v>3.3272973950992468</v>
      </c>
    </row>
    <row r="657" spans="1:10" x14ac:dyDescent="0.35">
      <c r="A657" s="5">
        <v>653</v>
      </c>
      <c r="B657" s="5">
        <v>28</v>
      </c>
      <c r="C657" s="5">
        <v>1</v>
      </c>
      <c r="D657" s="380">
        <v>41.676666666666669</v>
      </c>
      <c r="E657" s="25">
        <v>24.84</v>
      </c>
      <c r="F657" s="380">
        <v>4.0632725087150403</v>
      </c>
      <c r="G657" s="25">
        <v>42.19</v>
      </c>
      <c r="H657" s="380">
        <v>0.47222222222222215</v>
      </c>
      <c r="I657" s="25">
        <v>54.87</v>
      </c>
      <c r="J657" s="380">
        <v>3.2102869593219858</v>
      </c>
    </row>
    <row r="658" spans="1:10" x14ac:dyDescent="0.35">
      <c r="A658" s="5">
        <v>654</v>
      </c>
      <c r="B658" s="5">
        <v>28</v>
      </c>
      <c r="C658" s="5">
        <v>1</v>
      </c>
      <c r="D658" s="380">
        <v>54.690037081787608</v>
      </c>
      <c r="E658" s="25">
        <v>24.99</v>
      </c>
      <c r="F658" s="380">
        <v>4.7032161864886115</v>
      </c>
      <c r="G658" s="25">
        <v>44.92</v>
      </c>
      <c r="H658" s="380">
        <v>2.1408790882829924</v>
      </c>
      <c r="I658" s="25">
        <v>61.36</v>
      </c>
      <c r="J658" s="380">
        <v>2.3613166692865581</v>
      </c>
    </row>
    <row r="659" spans="1:10" x14ac:dyDescent="0.35">
      <c r="A659" s="5">
        <v>655</v>
      </c>
      <c r="B659" s="5">
        <v>28</v>
      </c>
      <c r="C659" s="5">
        <v>1</v>
      </c>
      <c r="D659" s="380">
        <v>49.511111111111106</v>
      </c>
      <c r="E659" s="25">
        <v>25.74</v>
      </c>
      <c r="F659" s="380">
        <v>4.8650416395661056</v>
      </c>
      <c r="G659" s="25">
        <v>46.11</v>
      </c>
      <c r="H659" s="380">
        <v>2.1408790882829924</v>
      </c>
      <c r="I659" s="25">
        <v>68.05</v>
      </c>
      <c r="J659" s="380">
        <v>3.7613056263857567</v>
      </c>
    </row>
    <row r="660" spans="1:10" x14ac:dyDescent="0.35">
      <c r="A660" s="5">
        <v>656</v>
      </c>
      <c r="B660" s="5">
        <v>28</v>
      </c>
      <c r="C660" s="5">
        <v>1</v>
      </c>
      <c r="D660" s="380">
        <v>36.67374725131377</v>
      </c>
      <c r="E660" s="25">
        <v>26.5</v>
      </c>
      <c r="F660" s="380">
        <v>4.998035779387151</v>
      </c>
      <c r="G660" s="25">
        <v>49.64</v>
      </c>
      <c r="H660" s="380">
        <v>2.1489510259609013</v>
      </c>
      <c r="I660" s="25">
        <v>81.81</v>
      </c>
      <c r="J660" s="380">
        <v>2.8505403700793104</v>
      </c>
    </row>
    <row r="661" spans="1:10" x14ac:dyDescent="0.35">
      <c r="A661" s="5">
        <v>657</v>
      </c>
      <c r="B661" s="5">
        <v>28</v>
      </c>
      <c r="C661" s="5">
        <v>1</v>
      </c>
      <c r="D661" s="380">
        <v>63.999671104623062</v>
      </c>
      <c r="E661" s="25">
        <v>25.74</v>
      </c>
      <c r="F661" s="380">
        <v>5.324661514716257</v>
      </c>
      <c r="G661" s="25">
        <v>49.64</v>
      </c>
      <c r="H661" s="380">
        <v>2.1489510259609013</v>
      </c>
      <c r="I661" s="25">
        <v>79.430000000000007</v>
      </c>
      <c r="J661" s="380">
        <v>1.3605549470073204</v>
      </c>
    </row>
    <row r="662" spans="1:10" x14ac:dyDescent="0.35">
      <c r="A662" s="5">
        <v>658</v>
      </c>
      <c r="B662" s="5">
        <v>28</v>
      </c>
      <c r="C662" s="5">
        <v>1</v>
      </c>
      <c r="D662" s="380">
        <v>70.409655166380773</v>
      </c>
      <c r="E662" s="25">
        <v>25.74</v>
      </c>
      <c r="F662" s="380">
        <v>1.4194319561854061</v>
      </c>
      <c r="G662" s="25">
        <v>49.64</v>
      </c>
      <c r="H662" s="380">
        <v>2.1489510259609013</v>
      </c>
      <c r="I662" s="25">
        <v>72.19</v>
      </c>
      <c r="J662" s="380">
        <v>2.777777777777778E-2</v>
      </c>
    </row>
    <row r="663" spans="1:10" x14ac:dyDescent="0.35">
      <c r="A663" s="5">
        <v>659</v>
      </c>
      <c r="B663" s="5">
        <v>28</v>
      </c>
      <c r="C663" s="5">
        <v>1</v>
      </c>
      <c r="D663" s="380">
        <v>64.635962757102192</v>
      </c>
      <c r="E663" s="25">
        <v>25.74</v>
      </c>
      <c r="F663" s="380">
        <v>1.1524521608304601</v>
      </c>
      <c r="G663" s="25">
        <v>46.11</v>
      </c>
      <c r="H663" s="380">
        <v>2.1489510259609013</v>
      </c>
      <c r="I663" s="25">
        <v>66.06</v>
      </c>
      <c r="J663" s="380">
        <v>2.777777777777778E-2</v>
      </c>
    </row>
    <row r="664" spans="1:10" x14ac:dyDescent="0.35">
      <c r="A664" s="5">
        <v>660</v>
      </c>
      <c r="B664" s="5">
        <v>28</v>
      </c>
      <c r="C664" s="5">
        <v>1</v>
      </c>
      <c r="D664" s="380">
        <v>54.170923083044109</v>
      </c>
      <c r="E664" s="25">
        <v>25.59</v>
      </c>
      <c r="F664" s="380">
        <v>1.1524521608304601</v>
      </c>
      <c r="G664" s="25">
        <v>46.11</v>
      </c>
      <c r="H664" s="380">
        <v>2.1408790882829924</v>
      </c>
      <c r="I664" s="25">
        <v>55.68</v>
      </c>
      <c r="J664" s="380">
        <v>2.777777777777778E-2</v>
      </c>
    </row>
    <row r="665" spans="1:10" x14ac:dyDescent="0.35">
      <c r="A665" s="5">
        <v>661</v>
      </c>
      <c r="B665" s="5">
        <v>28</v>
      </c>
      <c r="C665" s="5">
        <v>1</v>
      </c>
      <c r="D665" s="380">
        <v>55.585234553288281</v>
      </c>
      <c r="E665" s="25">
        <v>25.29</v>
      </c>
      <c r="F665" s="380">
        <v>1.1798041078171113</v>
      </c>
      <c r="G665" s="25">
        <v>46.11</v>
      </c>
      <c r="H665" s="380">
        <v>2.1408790882829924</v>
      </c>
      <c r="I665" s="25">
        <v>53.71</v>
      </c>
      <c r="J665" s="380">
        <v>2.777777777777778E-2</v>
      </c>
    </row>
    <row r="666" spans="1:10" x14ac:dyDescent="0.35">
      <c r="A666" s="5">
        <v>662</v>
      </c>
      <c r="B666" s="5">
        <v>28</v>
      </c>
      <c r="C666" s="5">
        <v>1</v>
      </c>
      <c r="D666" s="380">
        <v>45.084163323839199</v>
      </c>
      <c r="E666" s="25">
        <v>24.99</v>
      </c>
      <c r="F666" s="380">
        <v>1.1898379863970308</v>
      </c>
      <c r="G666" s="25">
        <v>46.03</v>
      </c>
      <c r="H666" s="380">
        <v>2.1408790882829924</v>
      </c>
      <c r="I666" s="25">
        <v>53.71</v>
      </c>
      <c r="J666" s="380">
        <v>2.777777777777778E-2</v>
      </c>
    </row>
    <row r="667" spans="1:10" x14ac:dyDescent="0.35">
      <c r="A667" s="5">
        <v>663</v>
      </c>
      <c r="B667" s="5">
        <v>28</v>
      </c>
      <c r="C667" s="5">
        <v>1</v>
      </c>
      <c r="D667" s="380">
        <v>55.518021168949339</v>
      </c>
      <c r="E667" s="25">
        <v>24.84</v>
      </c>
      <c r="F667" s="380">
        <v>1.0724092144412427</v>
      </c>
      <c r="G667" s="25">
        <v>44.93</v>
      </c>
      <c r="H667" s="380">
        <v>2.1489510259609013</v>
      </c>
      <c r="I667" s="25">
        <v>53.27</v>
      </c>
      <c r="J667" s="380">
        <v>2.777777777777778E-2</v>
      </c>
    </row>
    <row r="668" spans="1:10" x14ac:dyDescent="0.35">
      <c r="A668" s="5">
        <v>664</v>
      </c>
      <c r="B668" s="5">
        <v>28</v>
      </c>
      <c r="C668" s="5">
        <v>1</v>
      </c>
      <c r="D668" s="380">
        <v>63.153027056884589</v>
      </c>
      <c r="E668" s="25">
        <v>24.84</v>
      </c>
      <c r="F668" s="380">
        <v>1.0831578143198852</v>
      </c>
      <c r="G668" s="25">
        <v>44.93</v>
      </c>
      <c r="H668" s="380">
        <v>2.1489510259609013</v>
      </c>
      <c r="I668" s="25">
        <v>53.51</v>
      </c>
      <c r="J668" s="380">
        <v>2.777777777777778E-2</v>
      </c>
    </row>
    <row r="669" spans="1:10" x14ac:dyDescent="0.35">
      <c r="A669" s="5">
        <v>665</v>
      </c>
      <c r="B669" s="5">
        <v>28</v>
      </c>
      <c r="C669" s="5">
        <v>1</v>
      </c>
      <c r="D669" s="380">
        <v>54.402012317329451</v>
      </c>
      <c r="E669" s="25">
        <v>24.99</v>
      </c>
      <c r="F669" s="380">
        <v>1.1524521608304601</v>
      </c>
      <c r="G669" s="25">
        <v>45.38</v>
      </c>
      <c r="H669" s="380">
        <v>2.1489510259609013</v>
      </c>
      <c r="I669" s="25">
        <v>53.51</v>
      </c>
      <c r="J669" s="380">
        <v>2.777777777777778E-2</v>
      </c>
    </row>
    <row r="670" spans="1:10" x14ac:dyDescent="0.35">
      <c r="A670" s="5">
        <v>666</v>
      </c>
      <c r="B670" s="5">
        <v>28</v>
      </c>
      <c r="C670" s="5">
        <v>1</v>
      </c>
      <c r="D670" s="380">
        <v>69.552688593658701</v>
      </c>
      <c r="E670" s="25">
        <v>25.74</v>
      </c>
      <c r="F670" s="380">
        <v>1.7778539523935222</v>
      </c>
      <c r="G670" s="25">
        <v>46.11</v>
      </c>
      <c r="H670" s="380">
        <v>2.1489510259609013</v>
      </c>
      <c r="I670" s="25">
        <v>54.25</v>
      </c>
      <c r="J670" s="380">
        <v>2.777777777777778E-2</v>
      </c>
    </row>
    <row r="671" spans="1:10" x14ac:dyDescent="0.35">
      <c r="A671" s="5">
        <v>667</v>
      </c>
      <c r="B671" s="5">
        <v>28</v>
      </c>
      <c r="C671" s="5">
        <v>1</v>
      </c>
      <c r="D671" s="380">
        <v>69.303764576400752</v>
      </c>
      <c r="E671" s="25">
        <v>25.74</v>
      </c>
      <c r="F671" s="380">
        <v>1.1524521608304601</v>
      </c>
      <c r="G671" s="25">
        <v>48.2</v>
      </c>
      <c r="H671" s="380">
        <v>2.1489510259609013</v>
      </c>
      <c r="I671" s="25">
        <v>62.67</v>
      </c>
      <c r="J671" s="380">
        <v>2.777777777777778E-2</v>
      </c>
    </row>
    <row r="672" spans="1:10" x14ac:dyDescent="0.35">
      <c r="A672" s="5">
        <v>668</v>
      </c>
      <c r="B672" s="5">
        <v>28</v>
      </c>
      <c r="C672" s="5">
        <v>1</v>
      </c>
      <c r="D672" s="380">
        <v>54.163533599826906</v>
      </c>
      <c r="E672" s="25">
        <v>25.74</v>
      </c>
      <c r="F672" s="380">
        <v>1.1524521608304601</v>
      </c>
      <c r="G672" s="25">
        <v>46.79</v>
      </c>
      <c r="H672" s="380">
        <v>2.1408790882829924</v>
      </c>
      <c r="I672" s="25">
        <v>53.71</v>
      </c>
      <c r="J672" s="380">
        <v>2.777777777777778E-2</v>
      </c>
    </row>
    <row r="673" spans="1:10" x14ac:dyDescent="0.35">
      <c r="A673" s="5">
        <v>669</v>
      </c>
      <c r="B673" s="5">
        <v>28</v>
      </c>
      <c r="C673" s="5">
        <v>1</v>
      </c>
      <c r="D673" s="380">
        <v>40.475907729785682</v>
      </c>
      <c r="E673" s="25">
        <v>24.99</v>
      </c>
      <c r="F673" s="380">
        <v>4.9077577618779691E-2</v>
      </c>
      <c r="G673" s="25">
        <v>46.11</v>
      </c>
      <c r="H673" s="380">
        <v>2.1408790882829924</v>
      </c>
      <c r="I673" s="25">
        <v>53.71</v>
      </c>
      <c r="J673" s="380">
        <v>2.777777777777778E-2</v>
      </c>
    </row>
    <row r="674" spans="1:10" x14ac:dyDescent="0.35">
      <c r="A674" s="5">
        <v>670</v>
      </c>
      <c r="B674" s="5">
        <v>28</v>
      </c>
      <c r="C674" s="5">
        <v>1</v>
      </c>
      <c r="D674" s="380">
        <v>50.381547631596334</v>
      </c>
      <c r="E674" s="25">
        <v>24.84</v>
      </c>
      <c r="F674" s="380">
        <v>3.2113651201193711</v>
      </c>
      <c r="G674" s="25">
        <v>44.93</v>
      </c>
      <c r="H674" s="380">
        <v>2.1408790882829924</v>
      </c>
      <c r="I674" s="25">
        <v>53.71</v>
      </c>
      <c r="J674" s="380">
        <v>2.8277465877357716E-2</v>
      </c>
    </row>
    <row r="675" spans="1:10" x14ac:dyDescent="0.35">
      <c r="A675" s="5">
        <v>671</v>
      </c>
      <c r="B675" s="5">
        <v>28</v>
      </c>
      <c r="C675" s="5">
        <v>1</v>
      </c>
      <c r="D675" s="380">
        <v>44.068448065532543</v>
      </c>
      <c r="E675" s="25">
        <v>24.99</v>
      </c>
      <c r="F675" s="380">
        <v>2.542397867376879</v>
      </c>
      <c r="G675" s="25">
        <v>44.93</v>
      </c>
      <c r="H675" s="380">
        <v>1.875552840195911</v>
      </c>
      <c r="I675" s="25">
        <v>50.33</v>
      </c>
      <c r="J675" s="380">
        <v>2.8277465877357716E-2</v>
      </c>
    </row>
    <row r="676" spans="1:10" x14ac:dyDescent="0.35">
      <c r="A676" s="5">
        <v>672</v>
      </c>
      <c r="B676" s="5">
        <v>28</v>
      </c>
      <c r="C676" s="5">
        <v>1</v>
      </c>
      <c r="D676" s="380">
        <v>32.779974048138627</v>
      </c>
      <c r="E676" s="25">
        <v>24.99</v>
      </c>
      <c r="F676" s="380">
        <v>2.0570179559902342</v>
      </c>
      <c r="G676" s="25">
        <v>44.74</v>
      </c>
      <c r="H676" s="380">
        <v>1.875552840195911</v>
      </c>
      <c r="I676" s="25">
        <v>50.33</v>
      </c>
      <c r="J676" s="380">
        <v>2.8277465877357716E-2</v>
      </c>
    </row>
    <row r="677" spans="1:10" x14ac:dyDescent="0.35">
      <c r="A677" s="5">
        <v>673</v>
      </c>
      <c r="B677" s="5">
        <v>29</v>
      </c>
      <c r="C677" s="5">
        <v>1</v>
      </c>
      <c r="D677" s="380">
        <v>39.47821369614995</v>
      </c>
      <c r="E677" s="25">
        <v>24.84</v>
      </c>
      <c r="F677" s="380">
        <v>2.0570179559902342</v>
      </c>
      <c r="G677" s="25">
        <v>39.200000000000003</v>
      </c>
      <c r="H677" s="380">
        <v>1.875552840195911</v>
      </c>
      <c r="I677" s="25">
        <v>43.41</v>
      </c>
      <c r="J677" s="380">
        <v>2.777777777777778E-2</v>
      </c>
    </row>
    <row r="678" spans="1:10" x14ac:dyDescent="0.35">
      <c r="A678" s="5">
        <v>674</v>
      </c>
      <c r="B678" s="5">
        <v>29</v>
      </c>
      <c r="C678" s="5">
        <v>1</v>
      </c>
      <c r="D678" s="380">
        <v>42.237703637141045</v>
      </c>
      <c r="E678" s="25">
        <v>24.84</v>
      </c>
      <c r="F678" s="380">
        <v>2.0570179559902342</v>
      </c>
      <c r="G678" s="25">
        <v>38.03</v>
      </c>
      <c r="H678" s="380">
        <v>1.875552840195911</v>
      </c>
      <c r="I678" s="25">
        <v>34.68</v>
      </c>
      <c r="J678" s="380">
        <v>2.777777777777778E-2</v>
      </c>
    </row>
    <row r="679" spans="1:10" x14ac:dyDescent="0.35">
      <c r="A679" s="5">
        <v>675</v>
      </c>
      <c r="B679" s="5">
        <v>29</v>
      </c>
      <c r="C679" s="5">
        <v>1</v>
      </c>
      <c r="D679" s="380">
        <v>35.284078600604921</v>
      </c>
      <c r="E679" s="25">
        <v>24.84</v>
      </c>
      <c r="F679" s="380">
        <v>2.0485598612146414</v>
      </c>
      <c r="G679" s="25">
        <v>32.770000000000003</v>
      </c>
      <c r="H679" s="380">
        <v>1.875552840195911</v>
      </c>
      <c r="I679" s="25">
        <v>33.67</v>
      </c>
      <c r="J679" s="380">
        <v>2.777777777777778E-2</v>
      </c>
    </row>
    <row r="680" spans="1:10" x14ac:dyDescent="0.35">
      <c r="A680" s="5">
        <v>676</v>
      </c>
      <c r="B680" s="5">
        <v>29</v>
      </c>
      <c r="C680" s="5">
        <v>1</v>
      </c>
      <c r="D680" s="380">
        <v>22.993722204433059</v>
      </c>
      <c r="E680" s="25">
        <v>23.41</v>
      </c>
      <c r="F680" s="380">
        <v>2.0419029641604127</v>
      </c>
      <c r="G680" s="25">
        <v>31.84</v>
      </c>
      <c r="H680" s="380">
        <v>1.875552840195911</v>
      </c>
      <c r="I680" s="25">
        <v>33.67</v>
      </c>
      <c r="J680" s="380">
        <v>2.777777777777778E-2</v>
      </c>
    </row>
    <row r="681" spans="1:10" x14ac:dyDescent="0.35">
      <c r="A681" s="5">
        <v>677</v>
      </c>
      <c r="B681" s="5">
        <v>29</v>
      </c>
      <c r="C681" s="5">
        <v>1</v>
      </c>
      <c r="D681" s="380">
        <v>18.948401701524613</v>
      </c>
      <c r="E681" s="25">
        <v>24.11</v>
      </c>
      <c r="F681" s="380">
        <v>2.0419029641604127</v>
      </c>
      <c r="G681" s="25">
        <v>33.090000000000003</v>
      </c>
      <c r="H681" s="380">
        <v>1.875552840195911</v>
      </c>
      <c r="I681" s="25">
        <v>34.25</v>
      </c>
      <c r="J681" s="380">
        <v>2.777777777777778E-2</v>
      </c>
    </row>
    <row r="682" spans="1:10" x14ac:dyDescent="0.35">
      <c r="A682" s="5">
        <v>678</v>
      </c>
      <c r="B682" s="5">
        <v>29</v>
      </c>
      <c r="C682" s="5">
        <v>1</v>
      </c>
      <c r="D682" s="380">
        <v>25.903001477805631</v>
      </c>
      <c r="E682" s="25">
        <v>24.84</v>
      </c>
      <c r="F682" s="380">
        <v>3.2029070253437784</v>
      </c>
      <c r="G682" s="25">
        <v>39.200000000000003</v>
      </c>
      <c r="H682" s="380">
        <v>1.875552840195911</v>
      </c>
      <c r="I682" s="25">
        <v>43.41</v>
      </c>
      <c r="J682" s="380">
        <v>2.777777777777778E-2</v>
      </c>
    </row>
    <row r="683" spans="1:10" x14ac:dyDescent="0.35">
      <c r="A683" s="5">
        <v>679</v>
      </c>
      <c r="B683" s="5">
        <v>29</v>
      </c>
      <c r="C683" s="5">
        <v>1</v>
      </c>
      <c r="D683" s="380">
        <v>23.67403890261674</v>
      </c>
      <c r="E683" s="25">
        <v>24.84</v>
      </c>
      <c r="F683" s="380">
        <v>3.28788838743858</v>
      </c>
      <c r="G683" s="25">
        <v>46.11</v>
      </c>
      <c r="H683" s="380">
        <v>2.1408790882829924</v>
      </c>
      <c r="I683" s="25">
        <v>53.17</v>
      </c>
      <c r="J683" s="380">
        <v>9.2217494332741706E-2</v>
      </c>
    </row>
    <row r="684" spans="1:10" x14ac:dyDescent="0.35">
      <c r="A684" s="5">
        <v>680</v>
      </c>
      <c r="B684" s="5">
        <v>29</v>
      </c>
      <c r="C684" s="5">
        <v>1</v>
      </c>
      <c r="D684" s="380">
        <v>32.038005964631033</v>
      </c>
      <c r="E684" s="25">
        <v>25.74</v>
      </c>
      <c r="F684" s="380">
        <v>7.833002110394989E-2</v>
      </c>
      <c r="G684" s="25">
        <v>46.11</v>
      </c>
      <c r="H684" s="380">
        <v>2.151789658116654</v>
      </c>
      <c r="I684" s="25">
        <v>53.71</v>
      </c>
      <c r="J684" s="380">
        <v>0.12851387276077259</v>
      </c>
    </row>
    <row r="685" spans="1:10" x14ac:dyDescent="0.35">
      <c r="A685" s="5">
        <v>681</v>
      </c>
      <c r="B685" s="5">
        <v>29</v>
      </c>
      <c r="C685" s="5">
        <v>1</v>
      </c>
      <c r="D685" s="380">
        <v>12.630555555555555</v>
      </c>
      <c r="E685" s="25">
        <v>25.74</v>
      </c>
      <c r="F685" s="380">
        <v>2.777777777777778E-2</v>
      </c>
      <c r="G685" s="25">
        <v>46.11</v>
      </c>
      <c r="H685" s="380">
        <v>2.151789658116654</v>
      </c>
      <c r="I685" s="25">
        <v>55.12</v>
      </c>
      <c r="J685" s="380">
        <v>0.12851387276077259</v>
      </c>
    </row>
    <row r="686" spans="1:10" x14ac:dyDescent="0.35">
      <c r="A686" s="5">
        <v>682</v>
      </c>
      <c r="B686" s="5">
        <v>29</v>
      </c>
      <c r="C686" s="5">
        <v>1</v>
      </c>
      <c r="D686" s="380">
        <v>42.81111111111111</v>
      </c>
      <c r="E686" s="25">
        <v>25.74</v>
      </c>
      <c r="F686" s="380">
        <v>2.777777777777778E-2</v>
      </c>
      <c r="G686" s="25">
        <v>46.11</v>
      </c>
      <c r="H686" s="380">
        <v>2.151789658116654</v>
      </c>
      <c r="I686" s="25">
        <v>55.12</v>
      </c>
      <c r="J686" s="380">
        <v>0.12851387276077259</v>
      </c>
    </row>
    <row r="687" spans="1:10" x14ac:dyDescent="0.35">
      <c r="A687" s="5">
        <v>683</v>
      </c>
      <c r="B687" s="5">
        <v>29</v>
      </c>
      <c r="C687" s="5">
        <v>1</v>
      </c>
      <c r="D687" s="380">
        <v>62.827777777777776</v>
      </c>
      <c r="E687" s="25">
        <v>25.74</v>
      </c>
      <c r="F687" s="380">
        <v>3.28788838743858</v>
      </c>
      <c r="G687" s="25">
        <v>46.11</v>
      </c>
      <c r="H687" s="380">
        <v>1.875552840195911</v>
      </c>
      <c r="I687" s="25">
        <v>53.71</v>
      </c>
      <c r="J687" s="380">
        <v>9.2217494332741706E-2</v>
      </c>
    </row>
    <row r="688" spans="1:10" x14ac:dyDescent="0.35">
      <c r="A688" s="5">
        <v>684</v>
      </c>
      <c r="B688" s="5">
        <v>29</v>
      </c>
      <c r="C688" s="5">
        <v>1</v>
      </c>
      <c r="D688" s="380">
        <v>61.522222222222219</v>
      </c>
      <c r="E688" s="25">
        <v>25.74</v>
      </c>
      <c r="F688" s="380">
        <v>3.2113651201193711</v>
      </c>
      <c r="G688" s="25">
        <v>46.11</v>
      </c>
      <c r="H688" s="380">
        <v>1.875552840195911</v>
      </c>
      <c r="I688" s="25">
        <v>54.87</v>
      </c>
      <c r="J688" s="380">
        <v>9.2217494332741706E-2</v>
      </c>
    </row>
    <row r="689" spans="1:10" x14ac:dyDescent="0.35">
      <c r="A689" s="5">
        <v>685</v>
      </c>
      <c r="B689" s="5">
        <v>29</v>
      </c>
      <c r="C689" s="5">
        <v>1</v>
      </c>
      <c r="D689" s="380">
        <v>61.43333333333333</v>
      </c>
      <c r="E689" s="25">
        <v>25.74</v>
      </c>
      <c r="F689" s="380">
        <v>3.1962501282895501</v>
      </c>
      <c r="G689" s="25">
        <v>46.11</v>
      </c>
      <c r="H689" s="380">
        <v>1.875552840195911</v>
      </c>
      <c r="I689" s="25">
        <v>53.71</v>
      </c>
      <c r="J689" s="380">
        <v>9.2217494332741706E-2</v>
      </c>
    </row>
    <row r="690" spans="1:10" x14ac:dyDescent="0.35">
      <c r="A690" s="5">
        <v>686</v>
      </c>
      <c r="B690" s="5">
        <v>29</v>
      </c>
      <c r="C690" s="5">
        <v>1</v>
      </c>
      <c r="D690" s="380">
        <v>30.608333333333334</v>
      </c>
      <c r="E690" s="25">
        <v>25.29</v>
      </c>
      <c r="F690" s="380">
        <v>3.1973115333661775</v>
      </c>
      <c r="G690" s="25">
        <v>46.11</v>
      </c>
      <c r="H690" s="380">
        <v>1.875552840195911</v>
      </c>
      <c r="I690" s="25">
        <v>53.71</v>
      </c>
      <c r="J690" s="380">
        <v>9.2217494332741706E-2</v>
      </c>
    </row>
    <row r="691" spans="1:10" x14ac:dyDescent="0.35">
      <c r="A691" s="5">
        <v>687</v>
      </c>
      <c r="B691" s="5">
        <v>29</v>
      </c>
      <c r="C691" s="5">
        <v>1</v>
      </c>
      <c r="D691" s="380">
        <v>50.774999999999999</v>
      </c>
      <c r="E691" s="25">
        <v>24.99</v>
      </c>
      <c r="F691" s="380">
        <v>3.2113651201193711</v>
      </c>
      <c r="G691" s="25">
        <v>46.03</v>
      </c>
      <c r="H691" s="380">
        <v>1.875552840195911</v>
      </c>
      <c r="I691" s="25">
        <v>53.71</v>
      </c>
      <c r="J691" s="380">
        <v>9.2217494332741706E-2</v>
      </c>
    </row>
    <row r="692" spans="1:10" x14ac:dyDescent="0.35">
      <c r="A692" s="5">
        <v>688</v>
      </c>
      <c r="B692" s="5">
        <v>29</v>
      </c>
      <c r="C692" s="5">
        <v>1</v>
      </c>
      <c r="D692" s="380">
        <v>49.617745458798836</v>
      </c>
      <c r="E692" s="25">
        <v>25.29</v>
      </c>
      <c r="F692" s="380">
        <v>3.714477901822574</v>
      </c>
      <c r="G692" s="25">
        <v>46.03</v>
      </c>
      <c r="H692" s="380">
        <v>2.4479403589630011</v>
      </c>
      <c r="I692" s="25">
        <v>54.32</v>
      </c>
      <c r="J692" s="380">
        <v>1.3605549470073204</v>
      </c>
    </row>
    <row r="693" spans="1:10" x14ac:dyDescent="0.35">
      <c r="A693" s="5">
        <v>689</v>
      </c>
      <c r="B693" s="5">
        <v>29</v>
      </c>
      <c r="C693" s="5">
        <v>1</v>
      </c>
      <c r="D693" s="380">
        <v>40.722222222222221</v>
      </c>
      <c r="E693" s="25">
        <v>25.74</v>
      </c>
      <c r="F693" s="380">
        <v>7.3069843782110375</v>
      </c>
      <c r="G693" s="25">
        <v>46.11</v>
      </c>
      <c r="H693" s="380">
        <v>4.4364092790391512</v>
      </c>
      <c r="I693" s="25">
        <v>60.46</v>
      </c>
      <c r="J693" s="380">
        <v>4.9981552170518597</v>
      </c>
    </row>
    <row r="694" spans="1:10" x14ac:dyDescent="0.35">
      <c r="A694" s="5">
        <v>690</v>
      </c>
      <c r="B694" s="5">
        <v>29</v>
      </c>
      <c r="C694" s="5">
        <v>1</v>
      </c>
      <c r="D694" s="380">
        <v>59.493391776035239</v>
      </c>
      <c r="E694" s="25">
        <v>26.51</v>
      </c>
      <c r="F694" s="380">
        <v>17.593430285830213</v>
      </c>
      <c r="G694" s="25">
        <v>46.11</v>
      </c>
      <c r="H694" s="380">
        <v>7.2497750916237518</v>
      </c>
      <c r="I694" s="25">
        <v>68.05</v>
      </c>
      <c r="J694" s="380">
        <v>5.0546394298245794</v>
      </c>
    </row>
    <row r="695" spans="1:10" x14ac:dyDescent="0.35">
      <c r="A695" s="5">
        <v>691</v>
      </c>
      <c r="B695" s="5">
        <v>29</v>
      </c>
      <c r="C695" s="5">
        <v>1</v>
      </c>
      <c r="D695" s="380">
        <v>59.017636653763525</v>
      </c>
      <c r="E695" s="25">
        <v>27.29</v>
      </c>
      <c r="F695" s="380">
        <v>17.593430285830213</v>
      </c>
      <c r="G695" s="25">
        <v>46.11</v>
      </c>
      <c r="H695" s="380">
        <v>8.2065002088009678</v>
      </c>
      <c r="I695" s="25">
        <v>93.45</v>
      </c>
      <c r="J695" s="380">
        <v>4.9017957695462577</v>
      </c>
    </row>
    <row r="696" spans="1:10" x14ac:dyDescent="0.35">
      <c r="A696" s="5">
        <v>692</v>
      </c>
      <c r="B696" s="5">
        <v>29</v>
      </c>
      <c r="C696" s="5">
        <v>1</v>
      </c>
      <c r="D696" s="380">
        <v>33.968352684207794</v>
      </c>
      <c r="E696" s="25">
        <v>25.74</v>
      </c>
      <c r="F696" s="380">
        <v>17.593430285830213</v>
      </c>
      <c r="G696" s="25">
        <v>46.11</v>
      </c>
      <c r="H696" s="380">
        <v>7.4658626432590802</v>
      </c>
      <c r="I696" s="25">
        <v>55.12</v>
      </c>
      <c r="J696" s="380">
        <v>4.8177280435630552</v>
      </c>
    </row>
    <row r="697" spans="1:10" x14ac:dyDescent="0.35">
      <c r="A697" s="5">
        <v>693</v>
      </c>
      <c r="B697" s="5">
        <v>29</v>
      </c>
      <c r="C697" s="5">
        <v>1</v>
      </c>
      <c r="D697" s="380">
        <v>28.092627554104702</v>
      </c>
      <c r="E697" s="25">
        <v>24.99</v>
      </c>
      <c r="F697" s="380">
        <v>17.593430285830213</v>
      </c>
      <c r="G697" s="25">
        <v>46.03</v>
      </c>
      <c r="H697" s="380">
        <v>8.3425161113916868</v>
      </c>
      <c r="I697" s="25">
        <v>55.12</v>
      </c>
      <c r="J697" s="380">
        <v>4.8177280435630552</v>
      </c>
    </row>
    <row r="698" spans="1:10" x14ac:dyDescent="0.35">
      <c r="A698" s="5">
        <v>694</v>
      </c>
      <c r="B698" s="5">
        <v>29</v>
      </c>
      <c r="C698" s="5">
        <v>1</v>
      </c>
      <c r="D698" s="380">
        <v>13.745700625384419</v>
      </c>
      <c r="E698" s="25">
        <v>24.84</v>
      </c>
      <c r="F698" s="380">
        <v>14.700874402057595</v>
      </c>
      <c r="G698" s="25">
        <v>45.57</v>
      </c>
      <c r="H698" s="380">
        <v>8.3532113343890071</v>
      </c>
      <c r="I698" s="25">
        <v>53.71</v>
      </c>
      <c r="J698" s="380">
        <v>4.772154088983358</v>
      </c>
    </row>
    <row r="699" spans="1:10" x14ac:dyDescent="0.35">
      <c r="A699" s="5">
        <v>695</v>
      </c>
      <c r="B699" s="5">
        <v>29</v>
      </c>
      <c r="C699" s="5">
        <v>1</v>
      </c>
      <c r="D699" s="380">
        <v>29.511493687779708</v>
      </c>
      <c r="E699" s="25">
        <v>24.99</v>
      </c>
      <c r="F699" s="380">
        <v>14.586136678993959</v>
      </c>
      <c r="G699" s="25">
        <v>45.57</v>
      </c>
      <c r="H699" s="380">
        <v>8.2985916654386891</v>
      </c>
      <c r="I699" s="25">
        <v>55.12</v>
      </c>
      <c r="J699" s="380">
        <v>4.772154088983358</v>
      </c>
    </row>
    <row r="700" spans="1:10" x14ac:dyDescent="0.35">
      <c r="A700" s="5">
        <v>696</v>
      </c>
      <c r="B700" s="5">
        <v>29</v>
      </c>
      <c r="C700" s="5">
        <v>1</v>
      </c>
      <c r="D700" s="380">
        <v>30.896138911591184</v>
      </c>
      <c r="E700" s="25">
        <v>24.84</v>
      </c>
      <c r="F700" s="380">
        <v>14.402683377945566</v>
      </c>
      <c r="G700" s="25">
        <v>45.57</v>
      </c>
      <c r="H700" s="380">
        <v>8.4156114714467556</v>
      </c>
      <c r="I700" s="25">
        <v>54.87</v>
      </c>
      <c r="J700" s="380">
        <v>4.6104077679721023</v>
      </c>
    </row>
    <row r="701" spans="1:10" x14ac:dyDescent="0.35">
      <c r="A701" s="5">
        <v>697</v>
      </c>
      <c r="B701" s="5">
        <v>30</v>
      </c>
      <c r="C701" s="5">
        <v>1</v>
      </c>
      <c r="D701" s="380">
        <v>34.888864934646179</v>
      </c>
      <c r="E701" s="25">
        <v>24.84</v>
      </c>
      <c r="F701" s="380">
        <v>13.531050623498221</v>
      </c>
      <c r="G701" s="25">
        <v>39.200000000000003</v>
      </c>
      <c r="H701" s="380">
        <v>8.3155907949557051</v>
      </c>
      <c r="I701" s="25">
        <v>46.85</v>
      </c>
      <c r="J701" s="380">
        <v>4.772154088983358</v>
      </c>
    </row>
    <row r="702" spans="1:10" x14ac:dyDescent="0.35">
      <c r="A702" s="5">
        <v>698</v>
      </c>
      <c r="B702" s="5">
        <v>30</v>
      </c>
      <c r="C702" s="5">
        <v>1</v>
      </c>
      <c r="D702" s="380">
        <v>35.241111111111103</v>
      </c>
      <c r="E702" s="25">
        <v>24.84</v>
      </c>
      <c r="F702" s="380">
        <v>13.99522020788811</v>
      </c>
      <c r="G702" s="25">
        <v>39.200000000000003</v>
      </c>
      <c r="H702" s="380">
        <v>8.2125517017616048</v>
      </c>
      <c r="I702" s="25">
        <v>46.85</v>
      </c>
      <c r="J702" s="380">
        <v>4.772154088983358</v>
      </c>
    </row>
    <row r="703" spans="1:10" x14ac:dyDescent="0.35">
      <c r="A703" s="5">
        <v>699</v>
      </c>
      <c r="B703" s="5">
        <v>30</v>
      </c>
      <c r="C703" s="5">
        <v>1</v>
      </c>
      <c r="D703" s="380">
        <v>27.630555555555553</v>
      </c>
      <c r="E703" s="25">
        <v>24.84</v>
      </c>
      <c r="F703" s="380">
        <v>13.907584506917285</v>
      </c>
      <c r="G703" s="25">
        <v>39.200000000000003</v>
      </c>
      <c r="H703" s="380">
        <v>8.2215571513613828</v>
      </c>
      <c r="I703" s="25">
        <v>46.85</v>
      </c>
      <c r="J703" s="380">
        <v>4.7750028436506486</v>
      </c>
    </row>
    <row r="704" spans="1:10" x14ac:dyDescent="0.35">
      <c r="A704" s="5">
        <v>700</v>
      </c>
      <c r="B704" s="5">
        <v>30</v>
      </c>
      <c r="C704" s="5">
        <v>1</v>
      </c>
      <c r="D704" s="380">
        <v>48.197829596819332</v>
      </c>
      <c r="E704" s="25">
        <v>24.84</v>
      </c>
      <c r="F704" s="380">
        <v>13.935538057012597</v>
      </c>
      <c r="G704" s="25">
        <v>39.200000000000003</v>
      </c>
      <c r="H704" s="380">
        <v>7.9420027355748655</v>
      </c>
      <c r="I704" s="25">
        <v>45.49</v>
      </c>
      <c r="J704" s="380">
        <v>4.8635370662063</v>
      </c>
    </row>
    <row r="705" spans="1:10" x14ac:dyDescent="0.35">
      <c r="A705" s="5">
        <v>701</v>
      </c>
      <c r="B705" s="5">
        <v>30</v>
      </c>
      <c r="C705" s="5">
        <v>1</v>
      </c>
      <c r="D705" s="380">
        <v>47.222633797832231</v>
      </c>
      <c r="E705" s="25">
        <v>24.84</v>
      </c>
      <c r="F705" s="380">
        <v>17.022694938189883</v>
      </c>
      <c r="G705" s="25">
        <v>39.200000000000003</v>
      </c>
      <c r="H705" s="380">
        <v>7.4514283549565068</v>
      </c>
      <c r="I705" s="25">
        <v>46.38</v>
      </c>
      <c r="J705" s="380">
        <v>5.0426503015127313</v>
      </c>
    </row>
    <row r="706" spans="1:10" x14ac:dyDescent="0.35">
      <c r="A706" s="5">
        <v>702</v>
      </c>
      <c r="B706" s="5">
        <v>30</v>
      </c>
      <c r="C706" s="5">
        <v>1</v>
      </c>
      <c r="D706" s="380">
        <v>47.18326159534255</v>
      </c>
      <c r="E706" s="25">
        <v>24.84</v>
      </c>
      <c r="F706" s="380">
        <v>17.4815534691833</v>
      </c>
      <c r="G706" s="25">
        <v>39.200000000000003</v>
      </c>
      <c r="H706" s="380">
        <v>7.7300082842297133</v>
      </c>
      <c r="I706" s="25">
        <v>46.85</v>
      </c>
      <c r="J706" s="380">
        <v>5.2811029543588557</v>
      </c>
    </row>
    <row r="707" spans="1:10" x14ac:dyDescent="0.35">
      <c r="A707" s="5">
        <v>703</v>
      </c>
      <c r="B707" s="5">
        <v>30</v>
      </c>
      <c r="C707" s="5">
        <v>1</v>
      </c>
      <c r="D707" s="380">
        <v>25.658532988623481</v>
      </c>
      <c r="E707" s="25">
        <v>24.84</v>
      </c>
      <c r="F707" s="380">
        <v>19.027268423774363</v>
      </c>
      <c r="G707" s="25">
        <v>39.200000000000003</v>
      </c>
      <c r="H707" s="380">
        <v>5.3559616508981289</v>
      </c>
      <c r="I707" s="25">
        <v>46.85</v>
      </c>
      <c r="J707" s="380">
        <v>5.4285385910774471</v>
      </c>
    </row>
    <row r="708" spans="1:10" x14ac:dyDescent="0.35">
      <c r="A708" s="5">
        <v>704</v>
      </c>
      <c r="B708" s="5">
        <v>30</v>
      </c>
      <c r="C708" s="5">
        <v>1</v>
      </c>
      <c r="D708" s="380">
        <v>34.111772204960218</v>
      </c>
      <c r="E708" s="25">
        <v>24.84</v>
      </c>
      <c r="F708" s="380">
        <v>20.884868141286411</v>
      </c>
      <c r="G708" s="25">
        <v>39.89</v>
      </c>
      <c r="H708" s="380">
        <v>9.8251975817375872</v>
      </c>
      <c r="I708" s="25">
        <v>49.53</v>
      </c>
      <c r="J708" s="380">
        <v>7.4111827043493363</v>
      </c>
    </row>
    <row r="709" spans="1:10" x14ac:dyDescent="0.35">
      <c r="A709" s="5">
        <v>705</v>
      </c>
      <c r="B709" s="5">
        <v>30</v>
      </c>
      <c r="C709" s="5">
        <v>1</v>
      </c>
      <c r="D709" s="380">
        <v>54.483415409820779</v>
      </c>
      <c r="E709" s="25">
        <v>24.99</v>
      </c>
      <c r="F709" s="380">
        <v>20.396160063308219</v>
      </c>
      <c r="G709" s="25">
        <v>44.69</v>
      </c>
      <c r="H709" s="380">
        <v>10.643928410881825</v>
      </c>
      <c r="I709" s="25">
        <v>55.12</v>
      </c>
      <c r="J709" s="380">
        <v>7.3983010080324538</v>
      </c>
    </row>
    <row r="710" spans="1:10" x14ac:dyDescent="0.35">
      <c r="A710" s="5">
        <v>706</v>
      </c>
      <c r="B710" s="5">
        <v>30</v>
      </c>
      <c r="C710" s="5">
        <v>1</v>
      </c>
      <c r="D710" s="380">
        <v>61.347668915951765</v>
      </c>
      <c r="E710" s="25">
        <v>24.99</v>
      </c>
      <c r="F710" s="380">
        <v>15.06740612947025</v>
      </c>
      <c r="G710" s="25">
        <v>46.03</v>
      </c>
      <c r="H710" s="380">
        <v>5.255504362881922</v>
      </c>
      <c r="I710" s="25">
        <v>55.12</v>
      </c>
      <c r="J710" s="380">
        <v>7.1524048881951323</v>
      </c>
    </row>
    <row r="711" spans="1:10" x14ac:dyDescent="0.35">
      <c r="A711" s="5">
        <v>707</v>
      </c>
      <c r="B711" s="5">
        <v>30</v>
      </c>
      <c r="C711" s="5">
        <v>1</v>
      </c>
      <c r="D711" s="380">
        <v>67.2306533289469</v>
      </c>
      <c r="E711" s="25">
        <v>24.99</v>
      </c>
      <c r="F711" s="380">
        <v>11.466863702138832</v>
      </c>
      <c r="G711" s="25">
        <v>47.85</v>
      </c>
      <c r="H711" s="380">
        <v>5.255504362881922</v>
      </c>
      <c r="I711" s="25">
        <v>51.62</v>
      </c>
      <c r="J711" s="380">
        <v>6.7422704964388336</v>
      </c>
    </row>
    <row r="712" spans="1:10" x14ac:dyDescent="0.35">
      <c r="A712" s="5">
        <v>708</v>
      </c>
      <c r="B712" s="5">
        <v>30</v>
      </c>
      <c r="C712" s="5">
        <v>1</v>
      </c>
      <c r="D712" s="380">
        <v>44.626522764938429</v>
      </c>
      <c r="E712" s="25">
        <v>24.99</v>
      </c>
      <c r="F712" s="380">
        <v>8.7169132032150767</v>
      </c>
      <c r="G712" s="25">
        <v>47.85</v>
      </c>
      <c r="H712" s="380">
        <v>4.799693804694658</v>
      </c>
      <c r="I712" s="25">
        <v>50.19</v>
      </c>
      <c r="J712" s="380">
        <v>5.4709963069251035</v>
      </c>
    </row>
    <row r="713" spans="1:10" x14ac:dyDescent="0.35">
      <c r="A713" s="5">
        <v>709</v>
      </c>
      <c r="B713" s="5">
        <v>30</v>
      </c>
      <c r="C713" s="5">
        <v>1</v>
      </c>
      <c r="D713" s="380">
        <v>56.069152947561314</v>
      </c>
      <c r="E713" s="25">
        <v>24.99</v>
      </c>
      <c r="F713" s="380">
        <v>8.4390443676142706</v>
      </c>
      <c r="G713" s="25">
        <v>47.85</v>
      </c>
      <c r="H713" s="380">
        <v>4.799693804694658</v>
      </c>
      <c r="I713" s="25">
        <v>47.32</v>
      </c>
      <c r="J713" s="380">
        <v>5.4612801156340227</v>
      </c>
    </row>
    <row r="714" spans="1:10" x14ac:dyDescent="0.35">
      <c r="A714" s="5">
        <v>710</v>
      </c>
      <c r="B714" s="5">
        <v>30</v>
      </c>
      <c r="C714" s="5">
        <v>1</v>
      </c>
      <c r="D714" s="380">
        <v>52.171975494402346</v>
      </c>
      <c r="E714" s="25">
        <v>24.84</v>
      </c>
      <c r="F714" s="380">
        <v>8.5837866004906456</v>
      </c>
      <c r="G714" s="25">
        <v>47.85</v>
      </c>
      <c r="H714" s="380">
        <v>4.799693804694658</v>
      </c>
      <c r="I714" s="25">
        <v>46.85</v>
      </c>
      <c r="J714" s="380">
        <v>5.0777895420986496</v>
      </c>
    </row>
    <row r="715" spans="1:10" x14ac:dyDescent="0.35">
      <c r="A715" s="5">
        <v>711</v>
      </c>
      <c r="B715" s="5">
        <v>30</v>
      </c>
      <c r="C715" s="5">
        <v>1</v>
      </c>
      <c r="D715" s="380">
        <v>55.888888888888886</v>
      </c>
      <c r="E715" s="25">
        <v>24.84</v>
      </c>
      <c r="F715" s="380">
        <v>8.2730365065916001</v>
      </c>
      <c r="G715" s="25">
        <v>43.56</v>
      </c>
      <c r="H715" s="380">
        <v>4.799693804694658</v>
      </c>
      <c r="I715" s="25">
        <v>46.85</v>
      </c>
      <c r="J715" s="380">
        <v>6.0034095596628774</v>
      </c>
    </row>
    <row r="716" spans="1:10" x14ac:dyDescent="0.35">
      <c r="A716" s="5">
        <v>712</v>
      </c>
      <c r="B716" s="5">
        <v>30</v>
      </c>
      <c r="C716" s="5">
        <v>1</v>
      </c>
      <c r="D716" s="380">
        <v>58.063888888888883</v>
      </c>
      <c r="E716" s="25">
        <v>24.99</v>
      </c>
      <c r="F716" s="380">
        <v>13.104281243104788</v>
      </c>
      <c r="G716" s="25">
        <v>44.69</v>
      </c>
      <c r="H716" s="380">
        <v>4.799693804694658</v>
      </c>
      <c r="I716" s="25">
        <v>46.85</v>
      </c>
      <c r="J716" s="380">
        <v>5.5720471638565394</v>
      </c>
    </row>
    <row r="717" spans="1:10" x14ac:dyDescent="0.35">
      <c r="A717" s="5">
        <v>713</v>
      </c>
      <c r="B717" s="5">
        <v>30</v>
      </c>
      <c r="C717" s="5">
        <v>1</v>
      </c>
      <c r="D717" s="380">
        <v>60.25</v>
      </c>
      <c r="E717" s="25">
        <v>25.74</v>
      </c>
      <c r="F717" s="380">
        <v>21.081332093585448</v>
      </c>
      <c r="G717" s="25">
        <v>44.69</v>
      </c>
      <c r="H717" s="380">
        <v>17.36601898646785</v>
      </c>
      <c r="I717" s="25">
        <v>50.87</v>
      </c>
      <c r="J717" s="380">
        <v>6.9274030867677885</v>
      </c>
    </row>
    <row r="718" spans="1:10" x14ac:dyDescent="0.35">
      <c r="A718" s="5">
        <v>714</v>
      </c>
      <c r="B718" s="5">
        <v>30</v>
      </c>
      <c r="C718" s="5">
        <v>1</v>
      </c>
      <c r="D718" s="380">
        <v>66.325000000000003</v>
      </c>
      <c r="E718" s="25">
        <v>26.51</v>
      </c>
      <c r="F718" s="380">
        <v>21.096305833918017</v>
      </c>
      <c r="G718" s="25">
        <v>46.03</v>
      </c>
      <c r="H718" s="380">
        <v>20.118776123516316</v>
      </c>
      <c r="I718" s="25">
        <v>68.05</v>
      </c>
      <c r="J718" s="380">
        <v>7.0337475165787415</v>
      </c>
    </row>
    <row r="719" spans="1:10" x14ac:dyDescent="0.35">
      <c r="A719" s="5">
        <v>715</v>
      </c>
      <c r="B719" s="5">
        <v>30</v>
      </c>
      <c r="C719" s="5">
        <v>1</v>
      </c>
      <c r="D719" s="380">
        <v>58.997777777777777</v>
      </c>
      <c r="E719" s="25">
        <v>26.51</v>
      </c>
      <c r="F719" s="380">
        <v>20.180002316864726</v>
      </c>
      <c r="G719" s="25">
        <v>47.85</v>
      </c>
      <c r="H719" s="380">
        <v>19.153107344543542</v>
      </c>
      <c r="I719" s="25">
        <v>90.73</v>
      </c>
      <c r="J719" s="380">
        <v>7.0895718084168502</v>
      </c>
    </row>
    <row r="720" spans="1:10" x14ac:dyDescent="0.35">
      <c r="A720" s="5">
        <v>716</v>
      </c>
      <c r="B720" s="5">
        <v>30</v>
      </c>
      <c r="C720" s="5">
        <v>1</v>
      </c>
      <c r="D720" s="380">
        <v>65.562278380186768</v>
      </c>
      <c r="E720" s="25">
        <v>25.74</v>
      </c>
      <c r="F720" s="380">
        <v>21.507009684692381</v>
      </c>
      <c r="G720" s="25">
        <v>46.11</v>
      </c>
      <c r="H720" s="380">
        <v>14.89693826121381</v>
      </c>
      <c r="I720" s="25">
        <v>64.55</v>
      </c>
      <c r="J720" s="380">
        <v>7.1531359564519033</v>
      </c>
    </row>
    <row r="721" spans="1:10" x14ac:dyDescent="0.35">
      <c r="A721" s="5">
        <v>717</v>
      </c>
      <c r="B721" s="5">
        <v>30</v>
      </c>
      <c r="C721" s="5">
        <v>1</v>
      </c>
      <c r="D721" s="380">
        <v>61.107009015554574</v>
      </c>
      <c r="E721" s="25">
        <v>25.59</v>
      </c>
      <c r="F721" s="380">
        <v>22.014940105258354</v>
      </c>
      <c r="G721" s="25">
        <v>46.03</v>
      </c>
      <c r="H721" s="380">
        <v>15.200555920246943</v>
      </c>
      <c r="I721" s="25">
        <v>64.55</v>
      </c>
      <c r="J721" s="380">
        <v>7.1195203650872054</v>
      </c>
    </row>
    <row r="722" spans="1:10" x14ac:dyDescent="0.35">
      <c r="A722" s="5">
        <v>718</v>
      </c>
      <c r="B722" s="5">
        <v>30</v>
      </c>
      <c r="C722" s="5">
        <v>1</v>
      </c>
      <c r="D722" s="380">
        <v>58.527777777777771</v>
      </c>
      <c r="E722" s="25">
        <v>24.99</v>
      </c>
      <c r="F722" s="380">
        <v>21.641534744380497</v>
      </c>
      <c r="G722" s="25">
        <v>40.96</v>
      </c>
      <c r="H722" s="380">
        <v>17.3807372280001</v>
      </c>
      <c r="I722" s="25">
        <v>54.87</v>
      </c>
      <c r="J722" s="380">
        <v>7.0965636113294126</v>
      </c>
    </row>
    <row r="723" spans="1:10" x14ac:dyDescent="0.35">
      <c r="A723" s="5">
        <v>719</v>
      </c>
      <c r="B723" s="5">
        <v>30</v>
      </c>
      <c r="C723" s="5">
        <v>1</v>
      </c>
      <c r="D723" s="380">
        <v>49.598357208417049</v>
      </c>
      <c r="E723" s="25">
        <v>25.29</v>
      </c>
      <c r="F723" s="380">
        <v>20.503504678335716</v>
      </c>
      <c r="G723" s="25">
        <v>46.11</v>
      </c>
      <c r="H723" s="380">
        <v>18.319679730627996</v>
      </c>
      <c r="I723" s="25">
        <v>64.55</v>
      </c>
      <c r="J723" s="380">
        <v>6.9860790647691688</v>
      </c>
    </row>
    <row r="724" spans="1:10" x14ac:dyDescent="0.35">
      <c r="A724" s="5">
        <v>720</v>
      </c>
      <c r="B724" s="5">
        <v>30</v>
      </c>
      <c r="C724" s="5">
        <v>1</v>
      </c>
      <c r="D724" s="380">
        <v>43.024435291330676</v>
      </c>
      <c r="E724" s="25">
        <v>25.29</v>
      </c>
      <c r="F724" s="380">
        <v>19.565135877778456</v>
      </c>
      <c r="G724" s="25">
        <v>46.11</v>
      </c>
      <c r="H724" s="380">
        <v>19.162278184052294</v>
      </c>
      <c r="I724" s="25">
        <v>64.55</v>
      </c>
      <c r="J724" s="380">
        <v>7.2146011878949645</v>
      </c>
    </row>
    <row r="725" spans="1:10" x14ac:dyDescent="0.35">
      <c r="A725" s="5">
        <v>721</v>
      </c>
      <c r="B725" s="5">
        <v>31</v>
      </c>
      <c r="C725" s="5">
        <v>1</v>
      </c>
      <c r="D725" s="380">
        <v>43.492820047097055</v>
      </c>
      <c r="E725" s="25">
        <v>24.84</v>
      </c>
      <c r="F725" s="380">
        <v>19.338607187445135</v>
      </c>
      <c r="G725" s="25">
        <v>42.29</v>
      </c>
      <c r="H725" s="380">
        <v>17.800350708290594</v>
      </c>
      <c r="I725" s="25">
        <v>54.87</v>
      </c>
      <c r="J725" s="380">
        <v>7.1872842869817326</v>
      </c>
    </row>
    <row r="726" spans="1:10" x14ac:dyDescent="0.35">
      <c r="A726" s="5">
        <v>722</v>
      </c>
      <c r="B726" s="5">
        <v>31</v>
      </c>
      <c r="C726" s="5">
        <v>1</v>
      </c>
      <c r="D726" s="380">
        <v>38.181615992902501</v>
      </c>
      <c r="E726" s="25">
        <v>24.84</v>
      </c>
      <c r="F726" s="380">
        <v>19.204624646312155</v>
      </c>
      <c r="G726" s="25">
        <v>40.67</v>
      </c>
      <c r="H726" s="380">
        <v>17.724758778271763</v>
      </c>
      <c r="I726" s="25">
        <v>54.87</v>
      </c>
      <c r="J726" s="380">
        <v>7.1091598078908635</v>
      </c>
    </row>
    <row r="727" spans="1:10" x14ac:dyDescent="0.35">
      <c r="A727" s="5">
        <v>723</v>
      </c>
      <c r="B727" s="5">
        <v>31</v>
      </c>
      <c r="C727" s="5">
        <v>1</v>
      </c>
      <c r="D727" s="380">
        <v>32.238965301103718</v>
      </c>
      <c r="E727" s="25">
        <v>24.84</v>
      </c>
      <c r="F727" s="380">
        <v>19.204624646312155</v>
      </c>
      <c r="G727" s="25">
        <v>40.67</v>
      </c>
      <c r="H727" s="380">
        <v>20.20335405532045</v>
      </c>
      <c r="I727" s="25">
        <v>54.87</v>
      </c>
      <c r="J727" s="380">
        <v>7.1307285114382317</v>
      </c>
    </row>
    <row r="728" spans="1:10" x14ac:dyDescent="0.35">
      <c r="A728" s="5">
        <v>724</v>
      </c>
      <c r="B728" s="5">
        <v>31</v>
      </c>
      <c r="C728" s="5">
        <v>1</v>
      </c>
      <c r="D728" s="380">
        <v>28.587480202301553</v>
      </c>
      <c r="E728" s="25">
        <v>24.84</v>
      </c>
      <c r="F728" s="380">
        <v>19.204624646312155</v>
      </c>
      <c r="G728" s="25">
        <v>40.67</v>
      </c>
      <c r="H728" s="380">
        <v>17.964684311788982</v>
      </c>
      <c r="I728" s="25">
        <v>54.32</v>
      </c>
      <c r="J728" s="380">
        <v>7.1170409533795409</v>
      </c>
    </row>
    <row r="729" spans="1:10" x14ac:dyDescent="0.35">
      <c r="A729" s="5">
        <v>725</v>
      </c>
      <c r="B729" s="5">
        <v>31</v>
      </c>
      <c r="C729" s="5">
        <v>1</v>
      </c>
      <c r="D729" s="380">
        <v>27.567661803464752</v>
      </c>
      <c r="E729" s="25">
        <v>24.84</v>
      </c>
      <c r="F729" s="380">
        <v>19.242305177596055</v>
      </c>
      <c r="G729" s="25">
        <v>40.67</v>
      </c>
      <c r="H729" s="380">
        <v>18.331098447880116</v>
      </c>
      <c r="I729" s="25">
        <v>54.87</v>
      </c>
      <c r="J729" s="380">
        <v>7.07435242554046</v>
      </c>
    </row>
    <row r="730" spans="1:10" x14ac:dyDescent="0.35">
      <c r="A730" s="5">
        <v>726</v>
      </c>
      <c r="B730" s="5">
        <v>31</v>
      </c>
      <c r="C730" s="5">
        <v>1</v>
      </c>
      <c r="D730" s="380">
        <v>45.486837109810814</v>
      </c>
      <c r="E730" s="25">
        <v>24.84</v>
      </c>
      <c r="F730" s="380">
        <v>20.862446119874871</v>
      </c>
      <c r="G730" s="25">
        <v>42.29</v>
      </c>
      <c r="H730" s="380">
        <v>17.799036910896554</v>
      </c>
      <c r="I730" s="25">
        <v>54.87</v>
      </c>
      <c r="J730" s="380">
        <v>7.3586779619989384</v>
      </c>
    </row>
    <row r="731" spans="1:10" x14ac:dyDescent="0.35">
      <c r="A731" s="5">
        <v>727</v>
      </c>
      <c r="B731" s="5">
        <v>31</v>
      </c>
      <c r="C731" s="5">
        <v>1</v>
      </c>
      <c r="D731" s="380">
        <v>50.482222222222219</v>
      </c>
      <c r="E731" s="25">
        <v>24.84</v>
      </c>
      <c r="F731" s="380">
        <v>21.632029913803716</v>
      </c>
      <c r="G731" s="25">
        <v>42.29</v>
      </c>
      <c r="H731" s="380">
        <v>21.45233433795482</v>
      </c>
      <c r="I731" s="25">
        <v>54.87</v>
      </c>
      <c r="J731" s="380">
        <v>7.4450854039767584</v>
      </c>
    </row>
    <row r="732" spans="1:10" x14ac:dyDescent="0.35">
      <c r="A732" s="5">
        <v>728</v>
      </c>
      <c r="B732" s="5">
        <v>31</v>
      </c>
      <c r="C732" s="5">
        <v>1</v>
      </c>
      <c r="D732" s="380">
        <v>57.979444444444432</v>
      </c>
      <c r="E732" s="25">
        <v>24.84</v>
      </c>
      <c r="F732" s="380">
        <v>21.946960433980092</v>
      </c>
      <c r="G732" s="25">
        <v>42.29</v>
      </c>
      <c r="H732" s="380">
        <v>23.631781874300433</v>
      </c>
      <c r="I732" s="25">
        <v>62.27</v>
      </c>
      <c r="J732" s="380">
        <v>7.5362609390737934</v>
      </c>
    </row>
    <row r="733" spans="1:10" x14ac:dyDescent="0.35">
      <c r="A733" s="5">
        <v>729</v>
      </c>
      <c r="B733" s="5">
        <v>31</v>
      </c>
      <c r="C733" s="5">
        <v>1</v>
      </c>
      <c r="D733" s="380">
        <v>68.536372257460371</v>
      </c>
      <c r="E733" s="25">
        <v>24.84</v>
      </c>
      <c r="F733" s="380">
        <v>22.362576138912914</v>
      </c>
      <c r="G733" s="25">
        <v>43.56</v>
      </c>
      <c r="H733" s="380">
        <v>18.485977958649613</v>
      </c>
      <c r="I733" s="25">
        <v>64.14</v>
      </c>
      <c r="J733" s="380">
        <v>7.4005238151777917</v>
      </c>
    </row>
    <row r="734" spans="1:10" x14ac:dyDescent="0.35">
      <c r="A734" s="5">
        <v>730</v>
      </c>
      <c r="B734" s="5">
        <v>31</v>
      </c>
      <c r="C734" s="5">
        <v>1</v>
      </c>
      <c r="D734" s="380">
        <v>69.502106363592162</v>
      </c>
      <c r="E734" s="25">
        <v>24.99</v>
      </c>
      <c r="F734" s="380">
        <v>18.744208957273749</v>
      </c>
      <c r="G734" s="25">
        <v>47.46</v>
      </c>
      <c r="H734" s="380">
        <v>16.698103565402288</v>
      </c>
      <c r="I734" s="25">
        <v>72.19</v>
      </c>
      <c r="J734" s="380">
        <v>6.8499928958095238</v>
      </c>
    </row>
    <row r="735" spans="1:10" x14ac:dyDescent="0.35">
      <c r="A735" s="5">
        <v>731</v>
      </c>
      <c r="B735" s="5">
        <v>31</v>
      </c>
      <c r="C735" s="5">
        <v>1</v>
      </c>
      <c r="D735" s="380">
        <v>68.911111111111111</v>
      </c>
      <c r="E735" s="25">
        <v>25.29</v>
      </c>
      <c r="F735" s="380">
        <v>21.481910456994814</v>
      </c>
      <c r="G735" s="25">
        <v>47.85</v>
      </c>
      <c r="H735" s="380">
        <v>25.808287921098788</v>
      </c>
      <c r="I735" s="25">
        <v>70.09</v>
      </c>
      <c r="J735" s="380">
        <v>7.5909774533751158</v>
      </c>
    </row>
    <row r="736" spans="1:10" x14ac:dyDescent="0.35">
      <c r="A736" s="5">
        <v>732</v>
      </c>
      <c r="B736" s="5">
        <v>31</v>
      </c>
      <c r="C736" s="5">
        <v>1</v>
      </c>
      <c r="D736" s="380">
        <v>67.5</v>
      </c>
      <c r="E736" s="25">
        <v>25.59</v>
      </c>
      <c r="F736" s="380">
        <v>10.93654712482499</v>
      </c>
      <c r="G736" s="25">
        <v>49.65</v>
      </c>
      <c r="H736" s="380">
        <v>15.112162969480803</v>
      </c>
      <c r="I736" s="25">
        <v>68.05</v>
      </c>
      <c r="J736" s="380">
        <v>4.0532764520202003</v>
      </c>
    </row>
    <row r="737" spans="1:10" x14ac:dyDescent="0.35">
      <c r="A737" s="5">
        <v>733</v>
      </c>
      <c r="B737" s="5">
        <v>31</v>
      </c>
      <c r="C737" s="5">
        <v>1</v>
      </c>
      <c r="D737" s="380">
        <v>62.24451882413053</v>
      </c>
      <c r="E737" s="25">
        <v>25.29</v>
      </c>
      <c r="F737" s="380">
        <v>11.111669335970765</v>
      </c>
      <c r="G737" s="25">
        <v>49.65</v>
      </c>
      <c r="H737" s="380">
        <v>17.360246445192814</v>
      </c>
      <c r="I737" s="25">
        <v>70.09</v>
      </c>
      <c r="J737" s="380">
        <v>7.1945896438909269</v>
      </c>
    </row>
    <row r="738" spans="1:10" x14ac:dyDescent="0.35">
      <c r="A738" s="5">
        <v>734</v>
      </c>
      <c r="B738" s="5">
        <v>31</v>
      </c>
      <c r="C738" s="5">
        <v>1</v>
      </c>
      <c r="D738" s="380">
        <v>49.83768203139244</v>
      </c>
      <c r="E738" s="25">
        <v>25.29</v>
      </c>
      <c r="F738" s="380">
        <v>16.470380191200718</v>
      </c>
      <c r="G738" s="25">
        <v>49.14</v>
      </c>
      <c r="H738" s="380">
        <v>21.005747168807552</v>
      </c>
      <c r="I738" s="25">
        <v>70.09</v>
      </c>
      <c r="J738" s="380">
        <v>7.537674229626993</v>
      </c>
    </row>
    <row r="739" spans="1:10" x14ac:dyDescent="0.35">
      <c r="A739" s="5">
        <v>735</v>
      </c>
      <c r="B739" s="5">
        <v>31</v>
      </c>
      <c r="C739" s="5">
        <v>1</v>
      </c>
      <c r="D739" s="380">
        <v>46.562752991510365</v>
      </c>
      <c r="E739" s="25">
        <v>25.29</v>
      </c>
      <c r="F739" s="380">
        <v>20.224462163879505</v>
      </c>
      <c r="G739" s="25">
        <v>49.65</v>
      </c>
      <c r="H739" s="380">
        <v>21.109118417539623</v>
      </c>
      <c r="I739" s="25">
        <v>72.19</v>
      </c>
      <c r="J739" s="380">
        <v>7.5951699000772956</v>
      </c>
    </row>
    <row r="740" spans="1:10" x14ac:dyDescent="0.35">
      <c r="A740" s="5">
        <v>736</v>
      </c>
      <c r="B740" s="5">
        <v>31</v>
      </c>
      <c r="C740" s="5">
        <v>1</v>
      </c>
      <c r="D740" s="380">
        <v>47.607462035217786</v>
      </c>
      <c r="E740" s="25">
        <v>25.29</v>
      </c>
      <c r="F740" s="380">
        <v>21.484482701433812</v>
      </c>
      <c r="G740" s="25">
        <v>49.65</v>
      </c>
      <c r="H740" s="380">
        <v>23.093271439857119</v>
      </c>
      <c r="I740" s="25">
        <v>72.19</v>
      </c>
      <c r="J740" s="380">
        <v>7.5953939860162327</v>
      </c>
    </row>
    <row r="741" spans="1:10" x14ac:dyDescent="0.35">
      <c r="A741" s="5">
        <v>737</v>
      </c>
      <c r="B741" s="5">
        <v>31</v>
      </c>
      <c r="C741" s="5">
        <v>1</v>
      </c>
      <c r="D741" s="380">
        <v>47.27544754294739</v>
      </c>
      <c r="E741" s="25">
        <v>26.24</v>
      </c>
      <c r="F741" s="380">
        <v>34.934016173347402</v>
      </c>
      <c r="G741" s="25">
        <v>49.65</v>
      </c>
      <c r="H741" s="380">
        <v>25.906093205058475</v>
      </c>
      <c r="I741" s="25">
        <v>72.19</v>
      </c>
      <c r="J741" s="380">
        <v>7.5909774533751158</v>
      </c>
    </row>
    <row r="742" spans="1:10" x14ac:dyDescent="0.35">
      <c r="A742" s="5">
        <v>738</v>
      </c>
      <c r="B742" s="5">
        <v>31</v>
      </c>
      <c r="C742" s="5">
        <v>1</v>
      </c>
      <c r="D742" s="380">
        <v>43.81503435755954</v>
      </c>
      <c r="E742" s="25">
        <v>27.59</v>
      </c>
      <c r="F742" s="380">
        <v>138.88888888888889</v>
      </c>
      <c r="G742" s="25">
        <v>51.24</v>
      </c>
      <c r="H742" s="380">
        <v>24.078456458502902</v>
      </c>
      <c r="I742" s="25">
        <v>147.82</v>
      </c>
      <c r="J742" s="380">
        <v>7.401070761989275</v>
      </c>
    </row>
    <row r="743" spans="1:10" x14ac:dyDescent="0.35">
      <c r="A743" s="5">
        <v>739</v>
      </c>
      <c r="B743" s="5">
        <v>31</v>
      </c>
      <c r="C743" s="5">
        <v>1</v>
      </c>
      <c r="D743" s="380">
        <v>56.511093647121513</v>
      </c>
      <c r="E743" s="25">
        <v>26.51</v>
      </c>
      <c r="F743" s="380">
        <v>138.88888888888889</v>
      </c>
      <c r="G743" s="25">
        <v>53.77</v>
      </c>
      <c r="H743" s="380">
        <v>21.952773426116607</v>
      </c>
      <c r="I743" s="25">
        <v>147.82</v>
      </c>
      <c r="J743" s="380">
        <v>7.4711334202695081</v>
      </c>
    </row>
    <row r="744" spans="1:10" x14ac:dyDescent="0.35">
      <c r="A744" s="5">
        <v>740</v>
      </c>
      <c r="B744" s="5">
        <v>31</v>
      </c>
      <c r="C744" s="5">
        <v>1</v>
      </c>
      <c r="D744" s="380">
        <v>51.483188094041125</v>
      </c>
      <c r="E744" s="25">
        <v>25.74</v>
      </c>
      <c r="F744" s="380">
        <v>23.968651175001501</v>
      </c>
      <c r="G744" s="25">
        <v>52.67</v>
      </c>
      <c r="H744" s="380">
        <v>25.334103205824942</v>
      </c>
      <c r="I744" s="25">
        <v>72.19</v>
      </c>
      <c r="J744" s="380">
        <v>7.2753089221501588</v>
      </c>
    </row>
    <row r="745" spans="1:10" x14ac:dyDescent="0.35">
      <c r="A745" s="5">
        <v>741</v>
      </c>
      <c r="B745" s="5">
        <v>31</v>
      </c>
      <c r="C745" s="5">
        <v>1</v>
      </c>
      <c r="D745" s="380">
        <v>46.259135044561198</v>
      </c>
      <c r="E745" s="25">
        <v>25.59</v>
      </c>
      <c r="F745" s="380">
        <v>21.901852296564993</v>
      </c>
      <c r="G745" s="25">
        <v>51.14</v>
      </c>
      <c r="H745" s="380">
        <v>20.604140121035762</v>
      </c>
      <c r="I745" s="25">
        <v>68.05</v>
      </c>
      <c r="J745" s="380">
        <v>7.0040556645657164</v>
      </c>
    </row>
    <row r="746" spans="1:10" x14ac:dyDescent="0.35">
      <c r="A746" s="5">
        <v>742</v>
      </c>
      <c r="B746" s="5">
        <v>31</v>
      </c>
      <c r="C746" s="5">
        <v>1</v>
      </c>
      <c r="D746" s="380">
        <v>48.006725869787509</v>
      </c>
      <c r="E746" s="25">
        <v>24.84</v>
      </c>
      <c r="F746" s="380">
        <v>21.2854596821117</v>
      </c>
      <c r="G746" s="25">
        <v>43.56</v>
      </c>
      <c r="H746" s="380">
        <v>22.770548296000428</v>
      </c>
      <c r="I746" s="25">
        <v>55.42</v>
      </c>
      <c r="J746" s="380">
        <v>6.8510517505870725</v>
      </c>
    </row>
    <row r="747" spans="1:10" x14ac:dyDescent="0.35">
      <c r="A747" s="5">
        <v>743</v>
      </c>
      <c r="B747" s="5">
        <v>31</v>
      </c>
      <c r="C747" s="5">
        <v>1</v>
      </c>
      <c r="D747" s="380">
        <v>41.443223911471222</v>
      </c>
      <c r="E747" s="25">
        <v>24.84</v>
      </c>
      <c r="F747" s="380">
        <v>20.99081952446226</v>
      </c>
      <c r="G747" s="25">
        <v>43.56</v>
      </c>
      <c r="H747" s="380">
        <v>20.253706561890652</v>
      </c>
      <c r="I747" s="25">
        <v>54.87</v>
      </c>
      <c r="J747" s="380">
        <v>6.7469797929495892</v>
      </c>
    </row>
    <row r="748" spans="1:10" x14ac:dyDescent="0.35">
      <c r="A748" s="5">
        <v>744</v>
      </c>
      <c r="B748" s="5">
        <v>31</v>
      </c>
      <c r="C748" s="5">
        <v>1</v>
      </c>
      <c r="D748" s="380">
        <v>49.813033564090951</v>
      </c>
      <c r="E748" s="25">
        <v>24.84</v>
      </c>
      <c r="F748" s="380">
        <v>19.083306199441676</v>
      </c>
      <c r="G748" s="25">
        <v>43.56</v>
      </c>
      <c r="H748" s="380">
        <v>19.12828008138678</v>
      </c>
      <c r="I748" s="25">
        <v>54.87</v>
      </c>
      <c r="J748" s="380">
        <v>6.9214093200644644</v>
      </c>
    </row>
    <row r="749" spans="1:10" x14ac:dyDescent="0.35">
      <c r="A749" s="5">
        <v>745</v>
      </c>
      <c r="B749" s="5">
        <v>32</v>
      </c>
      <c r="C749" s="5">
        <v>2</v>
      </c>
      <c r="D749" s="380">
        <v>45.589327561830608</v>
      </c>
      <c r="E749" s="25">
        <v>24.84</v>
      </c>
      <c r="F749" s="380">
        <v>18.250322559876679</v>
      </c>
      <c r="G749" s="25">
        <v>47.85</v>
      </c>
      <c r="H749" s="380">
        <v>19.787009004088876</v>
      </c>
      <c r="I749" s="25">
        <v>53.71</v>
      </c>
      <c r="J749" s="380">
        <v>6.8989941182966676</v>
      </c>
    </row>
    <row r="750" spans="1:10" x14ac:dyDescent="0.35">
      <c r="A750" s="5">
        <v>746</v>
      </c>
      <c r="B750" s="5">
        <v>32</v>
      </c>
      <c r="C750" s="5">
        <v>2</v>
      </c>
      <c r="D750" s="380">
        <v>41.764015829008301</v>
      </c>
      <c r="E750" s="25">
        <v>24.84</v>
      </c>
      <c r="F750" s="380">
        <v>17.756623721501249</v>
      </c>
      <c r="G750" s="25">
        <v>45.57</v>
      </c>
      <c r="H750" s="380">
        <v>16.873193746301641</v>
      </c>
      <c r="I750" s="25">
        <v>53.71</v>
      </c>
      <c r="J750" s="380">
        <v>4.9017957695462577</v>
      </c>
    </row>
    <row r="751" spans="1:10" x14ac:dyDescent="0.35">
      <c r="A751" s="5">
        <v>747</v>
      </c>
      <c r="B751" s="5">
        <v>32</v>
      </c>
      <c r="C751" s="5">
        <v>2</v>
      </c>
      <c r="D751" s="380">
        <v>40.413851904920087</v>
      </c>
      <c r="E751" s="25">
        <v>24.84</v>
      </c>
      <c r="F751" s="380">
        <v>17.723074253822364</v>
      </c>
      <c r="G751" s="25">
        <v>45.57</v>
      </c>
      <c r="H751" s="380">
        <v>17.211204615080167</v>
      </c>
      <c r="I751" s="25">
        <v>53.71</v>
      </c>
      <c r="J751" s="380">
        <v>4.8826212745002122</v>
      </c>
    </row>
    <row r="752" spans="1:10" x14ac:dyDescent="0.35">
      <c r="A752" s="5">
        <v>748</v>
      </c>
      <c r="B752" s="5">
        <v>32</v>
      </c>
      <c r="C752" s="5">
        <v>2</v>
      </c>
      <c r="D752" s="380">
        <v>41.576846357435578</v>
      </c>
      <c r="E752" s="25">
        <v>24.84</v>
      </c>
      <c r="F752" s="380">
        <v>17.444742034893292</v>
      </c>
      <c r="G752" s="25">
        <v>43.56</v>
      </c>
      <c r="H752" s="380">
        <v>14.41732595874441</v>
      </c>
      <c r="I752" s="25">
        <v>53.71</v>
      </c>
      <c r="J752" s="380">
        <v>4.9761483462299081</v>
      </c>
    </row>
    <row r="753" spans="1:10" x14ac:dyDescent="0.35">
      <c r="A753" s="5">
        <v>749</v>
      </c>
      <c r="B753" s="5">
        <v>32</v>
      </c>
      <c r="C753" s="5">
        <v>2</v>
      </c>
      <c r="D753" s="380">
        <v>41.441692427335475</v>
      </c>
      <c r="E753" s="25">
        <v>24.84</v>
      </c>
      <c r="F753" s="380">
        <v>17.000747933437275</v>
      </c>
      <c r="G753" s="25">
        <v>43.56</v>
      </c>
      <c r="H753" s="380">
        <v>14.41732595874441</v>
      </c>
      <c r="I753" s="25">
        <v>53.71</v>
      </c>
      <c r="J753" s="380">
        <v>4.963332457044336</v>
      </c>
    </row>
    <row r="754" spans="1:10" x14ac:dyDescent="0.35">
      <c r="A754" s="5">
        <v>750</v>
      </c>
      <c r="B754" s="5">
        <v>32</v>
      </c>
      <c r="C754" s="5">
        <v>2</v>
      </c>
      <c r="D754" s="380">
        <v>39.844444444444441</v>
      </c>
      <c r="E754" s="25">
        <v>24.84</v>
      </c>
      <c r="F754" s="380">
        <v>17.892584271775618</v>
      </c>
      <c r="G754" s="25">
        <v>45.57</v>
      </c>
      <c r="H754" s="380">
        <v>14.417706119805686</v>
      </c>
      <c r="I754" s="25">
        <v>53.71</v>
      </c>
      <c r="J754" s="380">
        <v>4.772154088983358</v>
      </c>
    </row>
    <row r="755" spans="1:10" x14ac:dyDescent="0.35">
      <c r="A755" s="5">
        <v>751</v>
      </c>
      <c r="B755" s="5">
        <v>32</v>
      </c>
      <c r="C755" s="5">
        <v>2</v>
      </c>
      <c r="D755" s="380">
        <v>42.186026791636358</v>
      </c>
      <c r="E755" s="25">
        <v>25.47</v>
      </c>
      <c r="F755" s="380">
        <v>18.891197425187723</v>
      </c>
      <c r="G755" s="25">
        <v>47.85</v>
      </c>
      <c r="H755" s="380">
        <v>14.453370714214021</v>
      </c>
      <c r="I755" s="25">
        <v>63.19</v>
      </c>
      <c r="J755" s="380">
        <v>4.772154088983358</v>
      </c>
    </row>
    <row r="756" spans="1:10" x14ac:dyDescent="0.35">
      <c r="A756" s="5">
        <v>752</v>
      </c>
      <c r="B756" s="5">
        <v>32</v>
      </c>
      <c r="C756" s="5">
        <v>2</v>
      </c>
      <c r="D756" s="380">
        <v>59.572724627371393</v>
      </c>
      <c r="E756" s="25">
        <v>28.05</v>
      </c>
      <c r="F756" s="380">
        <v>19.499895399604384</v>
      </c>
      <c r="G756" s="25">
        <v>51.24</v>
      </c>
      <c r="H756" s="380">
        <v>14.65500154120801</v>
      </c>
      <c r="I756" s="25">
        <v>72.19</v>
      </c>
      <c r="J756" s="380">
        <v>4.8363095752919012</v>
      </c>
    </row>
    <row r="757" spans="1:10" x14ac:dyDescent="0.35">
      <c r="A757" s="5">
        <v>753</v>
      </c>
      <c r="B757" s="5">
        <v>32</v>
      </c>
      <c r="C757" s="5">
        <v>2</v>
      </c>
      <c r="D757" s="380">
        <v>67.106055505125568</v>
      </c>
      <c r="E757" s="25">
        <v>29.23</v>
      </c>
      <c r="F757" s="380">
        <v>19.55885914031337</v>
      </c>
      <c r="G757" s="25">
        <v>51.24</v>
      </c>
      <c r="H757" s="380">
        <v>14.712299753237518</v>
      </c>
      <c r="I757" s="25">
        <v>68.05</v>
      </c>
      <c r="J757" s="380">
        <v>4.8225556267083753</v>
      </c>
    </row>
    <row r="758" spans="1:10" x14ac:dyDescent="0.35">
      <c r="A758" s="5">
        <v>754</v>
      </c>
      <c r="B758" s="5">
        <v>32</v>
      </c>
      <c r="C758" s="5">
        <v>2</v>
      </c>
      <c r="D758" s="380">
        <v>61.441213165998462</v>
      </c>
      <c r="E758" s="25">
        <v>29.23</v>
      </c>
      <c r="F758" s="380">
        <v>17.97764121822485</v>
      </c>
      <c r="G758" s="25">
        <v>51.24</v>
      </c>
      <c r="H758" s="380">
        <v>11.210366063053428</v>
      </c>
      <c r="I758" s="25">
        <v>68.05</v>
      </c>
      <c r="J758" s="380">
        <v>5.0293078284400154</v>
      </c>
    </row>
    <row r="759" spans="1:10" x14ac:dyDescent="0.35">
      <c r="A759" s="5">
        <v>755</v>
      </c>
      <c r="B759" s="5">
        <v>32</v>
      </c>
      <c r="C759" s="5">
        <v>2</v>
      </c>
      <c r="D759" s="380">
        <v>54.578762312857791</v>
      </c>
      <c r="E759" s="25">
        <v>29.23</v>
      </c>
      <c r="F759" s="380">
        <v>16.060579004148444</v>
      </c>
      <c r="G759" s="25">
        <v>47.85</v>
      </c>
      <c r="H759" s="380">
        <v>6.6615541749627205</v>
      </c>
      <c r="I759" s="25">
        <v>59.56</v>
      </c>
      <c r="J759" s="380">
        <v>5.5342000414435661</v>
      </c>
    </row>
    <row r="760" spans="1:10" x14ac:dyDescent="0.35">
      <c r="A760" s="5">
        <v>756</v>
      </c>
      <c r="B760" s="5">
        <v>32</v>
      </c>
      <c r="C760" s="5">
        <v>2</v>
      </c>
      <c r="D760" s="380">
        <v>56.079885165936901</v>
      </c>
      <c r="E760" s="25">
        <v>28.05</v>
      </c>
      <c r="F760" s="380">
        <v>7.8192730404909172</v>
      </c>
      <c r="G760" s="25">
        <v>47.85</v>
      </c>
      <c r="H760" s="380">
        <v>8.0803736072096637</v>
      </c>
      <c r="I760" s="25">
        <v>53.71</v>
      </c>
      <c r="J760" s="380">
        <v>4.9595050540393011</v>
      </c>
    </row>
    <row r="761" spans="1:10" x14ac:dyDescent="0.35">
      <c r="A761" s="5">
        <v>757</v>
      </c>
      <c r="B761" s="5">
        <v>32</v>
      </c>
      <c r="C761" s="5">
        <v>2</v>
      </c>
      <c r="D761" s="380">
        <v>50.203232264225193</v>
      </c>
      <c r="E761" s="25">
        <v>28.05</v>
      </c>
      <c r="F761" s="380">
        <v>7.3368892005823128</v>
      </c>
      <c r="G761" s="25">
        <v>47.85</v>
      </c>
      <c r="H761" s="380">
        <v>8.5095103230360145</v>
      </c>
      <c r="I761" s="25">
        <v>53.71</v>
      </c>
      <c r="J761" s="380">
        <v>5.6851235734943852</v>
      </c>
    </row>
    <row r="762" spans="1:10" x14ac:dyDescent="0.35">
      <c r="A762" s="5">
        <v>758</v>
      </c>
      <c r="B762" s="5">
        <v>32</v>
      </c>
      <c r="C762" s="5">
        <v>2</v>
      </c>
      <c r="D762" s="380">
        <v>53.837225130890054</v>
      </c>
      <c r="E762" s="25">
        <v>28.05</v>
      </c>
      <c r="F762" s="380">
        <v>4.9735916844932451</v>
      </c>
      <c r="G762" s="25">
        <v>46.03</v>
      </c>
      <c r="H762" s="380">
        <v>4.6704662293188353</v>
      </c>
      <c r="I762" s="25">
        <v>53.71</v>
      </c>
      <c r="J762" s="380">
        <v>1.1540188667100324</v>
      </c>
    </row>
    <row r="763" spans="1:10" x14ac:dyDescent="0.35">
      <c r="A763" s="5">
        <v>759</v>
      </c>
      <c r="B763" s="5">
        <v>32</v>
      </c>
      <c r="C763" s="5">
        <v>2</v>
      </c>
      <c r="D763" s="380">
        <v>45.665970967710749</v>
      </c>
      <c r="E763" s="25">
        <v>28.05</v>
      </c>
      <c r="F763" s="380">
        <v>7.3368892005823128</v>
      </c>
      <c r="G763" s="25">
        <v>45.57</v>
      </c>
      <c r="H763" s="380">
        <v>8.170494022204478</v>
      </c>
      <c r="I763" s="25">
        <v>53.71</v>
      </c>
      <c r="J763" s="380">
        <v>2.7372754900822627</v>
      </c>
    </row>
    <row r="764" spans="1:10" x14ac:dyDescent="0.35">
      <c r="A764" s="5">
        <v>760</v>
      </c>
      <c r="B764" s="5">
        <v>32</v>
      </c>
      <c r="C764" s="5">
        <v>2</v>
      </c>
      <c r="D764" s="380">
        <v>43.489061735681325</v>
      </c>
      <c r="E764" s="25">
        <v>28.29</v>
      </c>
      <c r="F764" s="380">
        <v>8.2083742658865919</v>
      </c>
      <c r="G764" s="25">
        <v>45.57</v>
      </c>
      <c r="H764" s="380">
        <v>7.9932651672402875</v>
      </c>
      <c r="I764" s="25">
        <v>53.71</v>
      </c>
      <c r="J764" s="380">
        <v>5.749925955891384</v>
      </c>
    </row>
    <row r="765" spans="1:10" x14ac:dyDescent="0.35">
      <c r="A765" s="5">
        <v>761</v>
      </c>
      <c r="B765" s="5">
        <v>32</v>
      </c>
      <c r="C765" s="5">
        <v>2</v>
      </c>
      <c r="D765" s="380">
        <v>50.04422326341362</v>
      </c>
      <c r="E765" s="25">
        <v>28.89</v>
      </c>
      <c r="F765" s="380">
        <v>12.093570696143454</v>
      </c>
      <c r="G765" s="25">
        <v>45.57</v>
      </c>
      <c r="H765" s="380">
        <v>7.5876631029409349</v>
      </c>
      <c r="I765" s="25">
        <v>53.71</v>
      </c>
      <c r="J765" s="380">
        <v>6.15359243007609</v>
      </c>
    </row>
    <row r="766" spans="1:10" x14ac:dyDescent="0.35">
      <c r="A766" s="5">
        <v>762</v>
      </c>
      <c r="B766" s="5">
        <v>32</v>
      </c>
      <c r="C766" s="5">
        <v>2</v>
      </c>
      <c r="D766" s="380">
        <v>43.391557755344373</v>
      </c>
      <c r="E766" s="25">
        <v>29.76</v>
      </c>
      <c r="F766" s="380">
        <v>12.128017529819566</v>
      </c>
      <c r="G766" s="25">
        <v>47.85</v>
      </c>
      <c r="H766" s="380">
        <v>8.4436431088121164</v>
      </c>
      <c r="I766" s="25">
        <v>63.83</v>
      </c>
      <c r="J766" s="380">
        <v>6.0872141512668101</v>
      </c>
    </row>
    <row r="767" spans="1:10" x14ac:dyDescent="0.35">
      <c r="A767" s="5">
        <v>763</v>
      </c>
      <c r="B767" s="5">
        <v>32</v>
      </c>
      <c r="C767" s="5">
        <v>2</v>
      </c>
      <c r="D767" s="380">
        <v>36.985594382006347</v>
      </c>
      <c r="E767" s="25">
        <v>29.76</v>
      </c>
      <c r="F767" s="380">
        <v>12.219769103576468</v>
      </c>
      <c r="G767" s="25">
        <v>49.28</v>
      </c>
      <c r="H767" s="380">
        <v>9.1290629289368361</v>
      </c>
      <c r="I767" s="25">
        <v>135.28</v>
      </c>
      <c r="J767" s="380">
        <v>5.7119375440217448</v>
      </c>
    </row>
    <row r="768" spans="1:10" x14ac:dyDescent="0.35">
      <c r="A768" s="5">
        <v>764</v>
      </c>
      <c r="B768" s="5">
        <v>32</v>
      </c>
      <c r="C768" s="5">
        <v>2</v>
      </c>
      <c r="D768" s="380">
        <v>47.46053998815556</v>
      </c>
      <c r="E768" s="25">
        <v>28.97</v>
      </c>
      <c r="F768" s="380">
        <v>12.595042831029392</v>
      </c>
      <c r="G768" s="25">
        <v>49.28</v>
      </c>
      <c r="H768" s="380">
        <v>8.9017936929895427</v>
      </c>
      <c r="I768" s="25">
        <v>63.83</v>
      </c>
      <c r="J768" s="380">
        <v>5.1544278866990911</v>
      </c>
    </row>
    <row r="769" spans="1:10" x14ac:dyDescent="0.35">
      <c r="A769" s="5">
        <v>765</v>
      </c>
      <c r="B769" s="5">
        <v>32</v>
      </c>
      <c r="C769" s="5">
        <v>2</v>
      </c>
      <c r="D769" s="380">
        <v>51.279422747602005</v>
      </c>
      <c r="E769" s="25">
        <v>26.5</v>
      </c>
      <c r="F769" s="380">
        <v>12.734896095985443</v>
      </c>
      <c r="G769" s="25">
        <v>47.5</v>
      </c>
      <c r="H769" s="380">
        <v>8.7290952715426062</v>
      </c>
      <c r="I769" s="25">
        <v>63.83</v>
      </c>
      <c r="J769" s="380">
        <v>5.2540810074173097</v>
      </c>
    </row>
    <row r="770" spans="1:10" x14ac:dyDescent="0.35">
      <c r="A770" s="5">
        <v>766</v>
      </c>
      <c r="B770" s="5">
        <v>32</v>
      </c>
      <c r="C770" s="5">
        <v>2</v>
      </c>
      <c r="D770" s="380">
        <v>35.910467135753024</v>
      </c>
      <c r="E770" s="25">
        <v>25.25</v>
      </c>
      <c r="F770" s="380">
        <v>9.9987789072935538</v>
      </c>
      <c r="G770" s="25">
        <v>44.93</v>
      </c>
      <c r="H770" s="380">
        <v>9.8650196133269734</v>
      </c>
      <c r="I770" s="25">
        <v>54.25</v>
      </c>
      <c r="J770" s="380">
        <v>2.1043113164090608</v>
      </c>
    </row>
    <row r="771" spans="1:10" x14ac:dyDescent="0.35">
      <c r="A771" s="5">
        <v>767</v>
      </c>
      <c r="B771" s="5">
        <v>32</v>
      </c>
      <c r="C771" s="5">
        <v>2</v>
      </c>
      <c r="D771" s="380">
        <v>29.821111244203188</v>
      </c>
      <c r="E771" s="25">
        <v>25.74</v>
      </c>
      <c r="F771" s="380">
        <v>9.0927720156907945</v>
      </c>
      <c r="G771" s="25">
        <v>46.03</v>
      </c>
      <c r="H771" s="380">
        <v>9.8582523966947715</v>
      </c>
      <c r="I771" s="25">
        <v>54.25</v>
      </c>
      <c r="J771" s="380">
        <v>4.871033756340565</v>
      </c>
    </row>
    <row r="772" spans="1:10" x14ac:dyDescent="0.35">
      <c r="A772" s="5">
        <v>768</v>
      </c>
      <c r="B772" s="5">
        <v>32</v>
      </c>
      <c r="C772" s="5">
        <v>2</v>
      </c>
      <c r="D772" s="380">
        <v>34.508140671693084</v>
      </c>
      <c r="E772" s="25">
        <v>24.99</v>
      </c>
      <c r="F772" s="380">
        <v>9.2317023151112281</v>
      </c>
      <c r="G772" s="25">
        <v>46.03</v>
      </c>
      <c r="H772" s="380">
        <v>10.027742986959028</v>
      </c>
      <c r="I772" s="25">
        <v>54.25</v>
      </c>
      <c r="J772" s="380">
        <v>5.2731819177208763</v>
      </c>
    </row>
    <row r="773" spans="1:10" x14ac:dyDescent="0.35">
      <c r="A773" s="5">
        <v>769</v>
      </c>
      <c r="B773" s="5">
        <v>33</v>
      </c>
      <c r="C773" s="5">
        <v>2</v>
      </c>
      <c r="D773" s="380">
        <v>31.183692084753062</v>
      </c>
      <c r="E773" s="25">
        <v>24.84</v>
      </c>
      <c r="F773" s="380">
        <v>9.2893576637790645</v>
      </c>
      <c r="G773" s="25">
        <v>46.03</v>
      </c>
      <c r="H773" s="380">
        <v>9.9562163914460289</v>
      </c>
      <c r="I773" s="25">
        <v>63.83</v>
      </c>
      <c r="J773" s="380">
        <v>5.0573025936791884</v>
      </c>
    </row>
    <row r="774" spans="1:10" x14ac:dyDescent="0.35">
      <c r="A774" s="5">
        <v>770</v>
      </c>
      <c r="B774" s="5">
        <v>33</v>
      </c>
      <c r="C774" s="5">
        <v>2</v>
      </c>
      <c r="D774" s="380">
        <v>29.524516037409349</v>
      </c>
      <c r="E774" s="25">
        <v>24.84</v>
      </c>
      <c r="F774" s="380">
        <v>9.2134027739036028</v>
      </c>
      <c r="G774" s="25">
        <v>44.29</v>
      </c>
      <c r="H774" s="380">
        <v>9.1282772943916779</v>
      </c>
      <c r="I774" s="25">
        <v>56.15</v>
      </c>
      <c r="J774" s="380">
        <v>4.7255613457434844</v>
      </c>
    </row>
    <row r="775" spans="1:10" x14ac:dyDescent="0.35">
      <c r="A775" s="5">
        <v>771</v>
      </c>
      <c r="B775" s="5">
        <v>33</v>
      </c>
      <c r="C775" s="5">
        <v>2</v>
      </c>
      <c r="D775" s="380">
        <v>28.625273436992579</v>
      </c>
      <c r="E775" s="25">
        <v>24.84</v>
      </c>
      <c r="F775" s="380">
        <v>9.1857266179818176</v>
      </c>
      <c r="G775" s="25">
        <v>43.56</v>
      </c>
      <c r="H775" s="380">
        <v>9.5606934837520363</v>
      </c>
      <c r="I775" s="25">
        <v>54.25</v>
      </c>
      <c r="J775" s="380">
        <v>3.9441555985829</v>
      </c>
    </row>
    <row r="776" spans="1:10" x14ac:dyDescent="0.35">
      <c r="A776" s="5">
        <v>772</v>
      </c>
      <c r="B776" s="5">
        <v>33</v>
      </c>
      <c r="C776" s="5">
        <v>2</v>
      </c>
      <c r="D776" s="380">
        <v>40.979451075895817</v>
      </c>
      <c r="E776" s="25">
        <v>24.84</v>
      </c>
      <c r="F776" s="380">
        <v>9.063409719350874</v>
      </c>
      <c r="G776" s="25">
        <v>43.56</v>
      </c>
      <c r="H776" s="380">
        <v>9.7916835566956095</v>
      </c>
      <c r="I776" s="25">
        <v>53.71</v>
      </c>
      <c r="J776" s="380">
        <v>4.6175791024800974</v>
      </c>
    </row>
    <row r="777" spans="1:10" x14ac:dyDescent="0.35">
      <c r="A777" s="5">
        <v>773</v>
      </c>
      <c r="B777" s="5">
        <v>33</v>
      </c>
      <c r="C777" s="5">
        <v>2</v>
      </c>
      <c r="D777" s="380">
        <v>33.266153213507629</v>
      </c>
      <c r="E777" s="25">
        <v>24.84</v>
      </c>
      <c r="F777" s="380">
        <v>9.0912315736585878</v>
      </c>
      <c r="G777" s="25">
        <v>43.56</v>
      </c>
      <c r="H777" s="380">
        <v>9.6791807286950942</v>
      </c>
      <c r="I777" s="25">
        <v>54.25</v>
      </c>
      <c r="J777" s="380">
        <v>4.0805131491203772</v>
      </c>
    </row>
    <row r="778" spans="1:10" x14ac:dyDescent="0.35">
      <c r="A778" s="5">
        <v>774</v>
      </c>
      <c r="B778" s="5">
        <v>33</v>
      </c>
      <c r="C778" s="5">
        <v>2</v>
      </c>
      <c r="D778" s="380">
        <v>42.528103015088227</v>
      </c>
      <c r="E778" s="25">
        <v>24.84</v>
      </c>
      <c r="F778" s="380">
        <v>9.2833623901835303</v>
      </c>
      <c r="G778" s="25">
        <v>44.29</v>
      </c>
      <c r="H778" s="380">
        <v>10.942596425901851</v>
      </c>
      <c r="I778" s="25">
        <v>66.06</v>
      </c>
      <c r="J778" s="380">
        <v>3.6230581486825706</v>
      </c>
    </row>
    <row r="779" spans="1:10" x14ac:dyDescent="0.35">
      <c r="A779" s="5">
        <v>775</v>
      </c>
      <c r="B779" s="5">
        <v>33</v>
      </c>
      <c r="C779" s="5">
        <v>2</v>
      </c>
      <c r="D779" s="380">
        <v>46.917162630939217</v>
      </c>
      <c r="E779" s="25">
        <v>25.74</v>
      </c>
      <c r="F779" s="380">
        <v>11.41668107474632</v>
      </c>
      <c r="G779" s="25">
        <v>47.85</v>
      </c>
      <c r="H779" s="380">
        <v>11.343023595294708</v>
      </c>
      <c r="I779" s="25">
        <v>603.30999999999995</v>
      </c>
      <c r="J779" s="380">
        <v>4.5376783500497009</v>
      </c>
    </row>
    <row r="780" spans="1:10" x14ac:dyDescent="0.35">
      <c r="A780" s="5">
        <v>776</v>
      </c>
      <c r="B780" s="5">
        <v>33</v>
      </c>
      <c r="C780" s="5">
        <v>2</v>
      </c>
      <c r="D780" s="380">
        <v>35.609543008375795</v>
      </c>
      <c r="E780" s="25">
        <v>27.15</v>
      </c>
      <c r="F780" s="380">
        <v>16.172298683888496</v>
      </c>
      <c r="G780" s="25">
        <v>61.41</v>
      </c>
      <c r="H780" s="380">
        <v>11.539661033656321</v>
      </c>
      <c r="I780" s="25">
        <v>728.65</v>
      </c>
      <c r="J780" s="380">
        <v>4.5376783500497009</v>
      </c>
    </row>
    <row r="781" spans="1:10" x14ac:dyDescent="0.35">
      <c r="A781" s="5">
        <v>777</v>
      </c>
      <c r="B781" s="5">
        <v>33</v>
      </c>
      <c r="C781" s="5">
        <v>2</v>
      </c>
      <c r="D781" s="380">
        <v>55.438643839116381</v>
      </c>
      <c r="E781" s="25">
        <v>34.82</v>
      </c>
      <c r="F781" s="380">
        <v>17.873817013780727</v>
      </c>
      <c r="G781" s="25">
        <v>61.41</v>
      </c>
      <c r="H781" s="380">
        <v>11.741597993349711</v>
      </c>
      <c r="I781" s="25">
        <v>819.14</v>
      </c>
      <c r="J781" s="380">
        <v>5.5471963242528171</v>
      </c>
    </row>
    <row r="782" spans="1:10" x14ac:dyDescent="0.35">
      <c r="A782" s="5">
        <v>778</v>
      </c>
      <c r="B782" s="5">
        <v>33</v>
      </c>
      <c r="C782" s="5">
        <v>2</v>
      </c>
      <c r="D782" s="380">
        <v>53.7319954210367</v>
      </c>
      <c r="E782" s="25">
        <v>34.82</v>
      </c>
      <c r="F782" s="380">
        <v>13.329603405302777</v>
      </c>
      <c r="G782" s="25">
        <v>61.41</v>
      </c>
      <c r="H782" s="380">
        <v>11.841564360224742</v>
      </c>
      <c r="I782" s="25">
        <v>728.65</v>
      </c>
      <c r="J782" s="380">
        <v>6.5477447904742041</v>
      </c>
    </row>
    <row r="783" spans="1:10" x14ac:dyDescent="0.35">
      <c r="A783" s="5">
        <v>779</v>
      </c>
      <c r="B783" s="5">
        <v>33</v>
      </c>
      <c r="C783" s="5">
        <v>2</v>
      </c>
      <c r="D783" s="380">
        <v>53.731425960113683</v>
      </c>
      <c r="E783" s="25">
        <v>34.82</v>
      </c>
      <c r="F783" s="380">
        <v>11.817380734485985</v>
      </c>
      <c r="G783" s="25">
        <v>61.41</v>
      </c>
      <c r="H783" s="380">
        <v>10.820238140511586</v>
      </c>
      <c r="I783" s="25">
        <v>637.92999999999995</v>
      </c>
      <c r="J783" s="380">
        <v>6.1403600373529423</v>
      </c>
    </row>
    <row r="784" spans="1:10" x14ac:dyDescent="0.35">
      <c r="A784" s="5">
        <v>780</v>
      </c>
      <c r="B784" s="5">
        <v>33</v>
      </c>
      <c r="C784" s="5">
        <v>2</v>
      </c>
      <c r="D784" s="380">
        <v>50.233779737701013</v>
      </c>
      <c r="E784" s="25">
        <v>34.82</v>
      </c>
      <c r="F784" s="380">
        <v>10.935684094551217</v>
      </c>
      <c r="G784" s="25">
        <v>61.41</v>
      </c>
      <c r="H784" s="380">
        <v>11.211174169943414</v>
      </c>
      <c r="I784" s="25">
        <v>637.92999999999995</v>
      </c>
      <c r="J784" s="380">
        <v>6.1087383212583992</v>
      </c>
    </row>
    <row r="785" spans="1:10" x14ac:dyDescent="0.35">
      <c r="A785" s="5">
        <v>781</v>
      </c>
      <c r="B785" s="5">
        <v>33</v>
      </c>
      <c r="C785" s="5">
        <v>2</v>
      </c>
      <c r="D785" s="380">
        <v>52.86530923176953</v>
      </c>
      <c r="E785" s="25">
        <v>34.82</v>
      </c>
      <c r="F785" s="380">
        <v>0.47222222222222221</v>
      </c>
      <c r="G785" s="25">
        <v>60.31</v>
      </c>
      <c r="H785" s="380">
        <v>4.799693804694658</v>
      </c>
      <c r="I785" s="25">
        <v>637.92999999999995</v>
      </c>
      <c r="J785" s="380">
        <v>5.4328370340619871</v>
      </c>
    </row>
    <row r="786" spans="1:10" x14ac:dyDescent="0.35">
      <c r="A786" s="5">
        <v>782</v>
      </c>
      <c r="B786" s="5">
        <v>33</v>
      </c>
      <c r="C786" s="5">
        <v>2</v>
      </c>
      <c r="D786" s="380">
        <v>41.075069175349462</v>
      </c>
      <c r="E786" s="25">
        <v>34.82</v>
      </c>
      <c r="F786" s="380">
        <v>11.314747780980777</v>
      </c>
      <c r="G786" s="25">
        <v>62.12</v>
      </c>
      <c r="H786" s="380">
        <v>11.155299331784203</v>
      </c>
      <c r="I786" s="25">
        <v>637.92999999999995</v>
      </c>
      <c r="J786" s="380">
        <v>6.1950221116098758</v>
      </c>
    </row>
    <row r="787" spans="1:10" x14ac:dyDescent="0.35">
      <c r="A787" s="5">
        <v>783</v>
      </c>
      <c r="B787" s="5">
        <v>33</v>
      </c>
      <c r="C787" s="5">
        <v>2</v>
      </c>
      <c r="D787" s="380">
        <v>19.419055785164144</v>
      </c>
      <c r="E787" s="25">
        <v>34.82</v>
      </c>
      <c r="F787" s="380">
        <v>11.025314236402195</v>
      </c>
      <c r="G787" s="25">
        <v>62.12</v>
      </c>
      <c r="H787" s="380">
        <v>11.460162693859621</v>
      </c>
      <c r="I787" s="25">
        <v>637.92999999999995</v>
      </c>
      <c r="J787" s="380">
        <v>6.3064705459586881</v>
      </c>
    </row>
    <row r="788" spans="1:10" x14ac:dyDescent="0.35">
      <c r="A788" s="5">
        <v>784</v>
      </c>
      <c r="B788" s="5">
        <v>33</v>
      </c>
      <c r="C788" s="5">
        <v>2</v>
      </c>
      <c r="D788" s="380">
        <v>52.023655278205197</v>
      </c>
      <c r="E788" s="25">
        <v>34.82</v>
      </c>
      <c r="F788" s="380">
        <v>11.525317766112694</v>
      </c>
      <c r="G788" s="25">
        <v>62.12</v>
      </c>
      <c r="H788" s="380">
        <v>9.953164950448512</v>
      </c>
      <c r="I788" s="25">
        <v>637.92999999999995</v>
      </c>
      <c r="J788" s="380">
        <v>4.3659197148402686</v>
      </c>
    </row>
    <row r="789" spans="1:10" x14ac:dyDescent="0.35">
      <c r="A789" s="5">
        <v>785</v>
      </c>
      <c r="B789" s="5">
        <v>33</v>
      </c>
      <c r="C789" s="5">
        <v>2</v>
      </c>
      <c r="D789" s="380">
        <v>56.020190548277803</v>
      </c>
      <c r="E789" s="25">
        <v>34.82</v>
      </c>
      <c r="F789" s="380">
        <v>23.038600478306673</v>
      </c>
      <c r="G789" s="25">
        <v>62.12</v>
      </c>
      <c r="H789" s="380">
        <v>12.02993439335186</v>
      </c>
      <c r="I789" s="25">
        <v>843.72</v>
      </c>
      <c r="J789" s="380">
        <v>7.0205858627478861</v>
      </c>
    </row>
    <row r="790" spans="1:10" x14ac:dyDescent="0.35">
      <c r="A790" s="5">
        <v>786</v>
      </c>
      <c r="B790" s="5">
        <v>33</v>
      </c>
      <c r="C790" s="5">
        <v>2</v>
      </c>
      <c r="D790" s="380">
        <v>66.11388888888888</v>
      </c>
      <c r="E790" s="25">
        <v>34.82</v>
      </c>
      <c r="F790" s="380">
        <v>26.735879860945921</v>
      </c>
      <c r="G790" s="25">
        <v>64.2</v>
      </c>
      <c r="H790" s="380">
        <v>12.687261900608666</v>
      </c>
      <c r="I790" s="25">
        <v>843.72</v>
      </c>
      <c r="J790" s="380">
        <v>6.9225410217065804</v>
      </c>
    </row>
    <row r="791" spans="1:10" x14ac:dyDescent="0.35">
      <c r="A791" s="5">
        <v>787</v>
      </c>
      <c r="B791" s="5">
        <v>33</v>
      </c>
      <c r="C791" s="5">
        <v>2</v>
      </c>
      <c r="D791" s="380">
        <v>54.455570260517689</v>
      </c>
      <c r="E791" s="25">
        <v>37.090000000000003</v>
      </c>
      <c r="F791" s="380">
        <v>25.896093469916554</v>
      </c>
      <c r="G791" s="25">
        <v>843.72</v>
      </c>
      <c r="H791" s="380">
        <v>12.843629434147475</v>
      </c>
      <c r="I791" s="25">
        <v>869.03</v>
      </c>
      <c r="J791" s="380">
        <v>6.6762164331333711</v>
      </c>
    </row>
    <row r="792" spans="1:10" x14ac:dyDescent="0.35">
      <c r="A792" s="5">
        <v>788</v>
      </c>
      <c r="B792" s="5">
        <v>33</v>
      </c>
      <c r="C792" s="5">
        <v>2</v>
      </c>
      <c r="D792" s="380">
        <v>56.63539234427639</v>
      </c>
      <c r="E792" s="25">
        <v>36.01</v>
      </c>
      <c r="F792" s="380">
        <v>26.002797205716558</v>
      </c>
      <c r="G792" s="25">
        <v>69.739999999999995</v>
      </c>
      <c r="H792" s="380">
        <v>12.978987807504998</v>
      </c>
      <c r="I792" s="25">
        <v>869.03</v>
      </c>
      <c r="J792" s="380">
        <v>7.0040556645657164</v>
      </c>
    </row>
    <row r="793" spans="1:10" x14ac:dyDescent="0.35">
      <c r="A793" s="5">
        <v>789</v>
      </c>
      <c r="B793" s="5">
        <v>33</v>
      </c>
      <c r="C793" s="5">
        <v>2</v>
      </c>
      <c r="D793" s="380">
        <v>52.124695683926205</v>
      </c>
      <c r="E793" s="25">
        <v>34.82</v>
      </c>
      <c r="F793" s="380">
        <v>26.515733748144623</v>
      </c>
      <c r="G793" s="25">
        <v>65.150000000000006</v>
      </c>
      <c r="H793" s="380">
        <v>13.338597929759471</v>
      </c>
      <c r="I793" s="25">
        <v>869.03</v>
      </c>
      <c r="J793" s="380">
        <v>7.0040556645657164</v>
      </c>
    </row>
    <row r="794" spans="1:10" x14ac:dyDescent="0.35">
      <c r="A794" s="5">
        <v>790</v>
      </c>
      <c r="B794" s="5">
        <v>33</v>
      </c>
      <c r="C794" s="5">
        <v>2</v>
      </c>
      <c r="D794" s="380">
        <v>49.990797572711422</v>
      </c>
      <c r="E794" s="25">
        <v>28.42</v>
      </c>
      <c r="F794" s="380">
        <v>26.580390142819414</v>
      </c>
      <c r="G794" s="25">
        <v>62.12</v>
      </c>
      <c r="H794" s="380">
        <v>12.527074919471378</v>
      </c>
      <c r="I794" s="25">
        <v>843.72</v>
      </c>
      <c r="J794" s="380">
        <v>6.9253474239471604</v>
      </c>
    </row>
    <row r="795" spans="1:10" x14ac:dyDescent="0.35">
      <c r="A795" s="5">
        <v>791</v>
      </c>
      <c r="B795" s="5">
        <v>33</v>
      </c>
      <c r="C795" s="5">
        <v>2</v>
      </c>
      <c r="D795" s="380">
        <v>40.996746545172748</v>
      </c>
      <c r="E795" s="25">
        <v>28.12</v>
      </c>
      <c r="F795" s="380">
        <v>23.571431440901158</v>
      </c>
      <c r="G795" s="25">
        <v>60.51</v>
      </c>
      <c r="H795" s="380">
        <v>13.166250202185335</v>
      </c>
      <c r="I795" s="25">
        <v>843.72</v>
      </c>
      <c r="J795" s="380">
        <v>7.0040556645657164</v>
      </c>
    </row>
    <row r="796" spans="1:10" x14ac:dyDescent="0.35">
      <c r="A796" s="5">
        <v>792</v>
      </c>
      <c r="B796" s="5">
        <v>33</v>
      </c>
      <c r="C796" s="5">
        <v>2</v>
      </c>
      <c r="D796" s="380">
        <v>48.170915382722328</v>
      </c>
      <c r="E796" s="25">
        <v>28.12</v>
      </c>
      <c r="F796" s="380">
        <v>23.413638666153645</v>
      </c>
      <c r="G796" s="25">
        <v>57.56</v>
      </c>
      <c r="H796" s="380">
        <v>13.367479932712417</v>
      </c>
      <c r="I796" s="25">
        <v>760.84</v>
      </c>
      <c r="J796" s="380">
        <v>7.0040556645657164</v>
      </c>
    </row>
    <row r="797" spans="1:10" x14ac:dyDescent="0.35">
      <c r="A797" s="5">
        <v>793</v>
      </c>
      <c r="B797" s="5">
        <v>34</v>
      </c>
      <c r="C797" s="5">
        <v>2</v>
      </c>
      <c r="D797" s="380">
        <v>46.610627060684429</v>
      </c>
      <c r="E797" s="25">
        <v>28.12</v>
      </c>
      <c r="F797" s="380">
        <v>22.651188928554941</v>
      </c>
      <c r="G797" s="25">
        <v>55.88</v>
      </c>
      <c r="H797" s="380">
        <v>12.871832381254544</v>
      </c>
      <c r="I797" s="25">
        <v>843.72</v>
      </c>
      <c r="J797" s="380">
        <v>7.0909614370614724</v>
      </c>
    </row>
    <row r="798" spans="1:10" x14ac:dyDescent="0.35">
      <c r="A798" s="5">
        <v>794</v>
      </c>
      <c r="B798" s="5">
        <v>34</v>
      </c>
      <c r="C798" s="5">
        <v>2</v>
      </c>
      <c r="D798" s="380">
        <v>37.426690632671082</v>
      </c>
      <c r="E798" s="25">
        <v>26.05</v>
      </c>
      <c r="F798" s="380">
        <v>19.290133577694956</v>
      </c>
      <c r="G798" s="25">
        <v>55.88</v>
      </c>
      <c r="H798" s="380">
        <v>11.956949714385402</v>
      </c>
      <c r="I798" s="25">
        <v>760.84</v>
      </c>
      <c r="J798" s="380">
        <v>7.11718177846695</v>
      </c>
    </row>
    <row r="799" spans="1:10" x14ac:dyDescent="0.35">
      <c r="A799" s="5">
        <v>795</v>
      </c>
      <c r="B799" s="5">
        <v>34</v>
      </c>
      <c r="C799" s="5">
        <v>2</v>
      </c>
      <c r="D799" s="380">
        <v>33.308593557772816</v>
      </c>
      <c r="E799" s="25">
        <v>26.05</v>
      </c>
      <c r="F799" s="380">
        <v>19.162898376053093</v>
      </c>
      <c r="G799" s="25">
        <v>55.88</v>
      </c>
      <c r="H799" s="380">
        <v>11.956949714385402</v>
      </c>
      <c r="I799" s="25">
        <v>760.84</v>
      </c>
      <c r="J799" s="380">
        <v>7.1247090448519916</v>
      </c>
    </row>
    <row r="800" spans="1:10" x14ac:dyDescent="0.35">
      <c r="A800" s="5">
        <v>796</v>
      </c>
      <c r="B800" s="5">
        <v>34</v>
      </c>
      <c r="C800" s="5">
        <v>2</v>
      </c>
      <c r="D800" s="380">
        <v>37.418805335901588</v>
      </c>
      <c r="E800" s="25">
        <v>25.74</v>
      </c>
      <c r="F800" s="380">
        <v>19.370404831122098</v>
      </c>
      <c r="G800" s="25">
        <v>55.88</v>
      </c>
      <c r="H800" s="380">
        <v>12.015722183205144</v>
      </c>
      <c r="I800" s="25">
        <v>738.68</v>
      </c>
      <c r="J800" s="380">
        <v>7.1302211243166571</v>
      </c>
    </row>
    <row r="801" spans="1:10" x14ac:dyDescent="0.35">
      <c r="A801" s="5">
        <v>797</v>
      </c>
      <c r="B801" s="5">
        <v>34</v>
      </c>
      <c r="C801" s="5">
        <v>2</v>
      </c>
      <c r="D801" s="380">
        <v>29.476415986048153</v>
      </c>
      <c r="E801" s="25">
        <v>25.74</v>
      </c>
      <c r="F801" s="380">
        <v>19.397299239479796</v>
      </c>
      <c r="G801" s="25">
        <v>55.88</v>
      </c>
      <c r="H801" s="380">
        <v>11.990177189819926</v>
      </c>
      <c r="I801" s="25">
        <v>760.84</v>
      </c>
      <c r="J801" s="380">
        <v>7.0909815541384393</v>
      </c>
    </row>
    <row r="802" spans="1:10" x14ac:dyDescent="0.35">
      <c r="A802" s="5">
        <v>798</v>
      </c>
      <c r="B802" s="5">
        <v>34</v>
      </c>
      <c r="C802" s="5">
        <v>2</v>
      </c>
      <c r="D802" s="380">
        <v>41.555718769430221</v>
      </c>
      <c r="E802" s="25">
        <v>26.51</v>
      </c>
      <c r="F802" s="380">
        <v>19.573916664191092</v>
      </c>
      <c r="G802" s="25">
        <v>60.51</v>
      </c>
      <c r="H802" s="380">
        <v>12.613303117865588</v>
      </c>
      <c r="I802" s="25">
        <v>843.72</v>
      </c>
      <c r="J802" s="380">
        <v>7.2578028886488175</v>
      </c>
    </row>
    <row r="803" spans="1:10" x14ac:dyDescent="0.35">
      <c r="A803" s="5">
        <v>799</v>
      </c>
      <c r="B803" s="5">
        <v>34</v>
      </c>
      <c r="C803" s="5">
        <v>2</v>
      </c>
      <c r="D803" s="380">
        <v>36.270953848585428</v>
      </c>
      <c r="E803" s="25">
        <v>28.8</v>
      </c>
      <c r="F803" s="380">
        <v>19.942253836865476</v>
      </c>
      <c r="G803" s="25">
        <v>62.12</v>
      </c>
      <c r="H803" s="380">
        <v>12.656311768863715</v>
      </c>
      <c r="I803" s="25">
        <v>869.03</v>
      </c>
      <c r="J803" s="380">
        <v>7.0909815541384393</v>
      </c>
    </row>
    <row r="804" spans="1:10" x14ac:dyDescent="0.35">
      <c r="A804" s="5">
        <v>800</v>
      </c>
      <c r="B804" s="5">
        <v>34</v>
      </c>
      <c r="C804" s="5">
        <v>2</v>
      </c>
      <c r="D804" s="380">
        <v>41.82492375798585</v>
      </c>
      <c r="E804" s="25">
        <v>36.94</v>
      </c>
      <c r="F804" s="380">
        <v>19.147382979510308</v>
      </c>
      <c r="G804" s="25">
        <v>77.53</v>
      </c>
      <c r="H804" s="380">
        <v>13.042418907327146</v>
      </c>
      <c r="I804" s="25">
        <v>869.03</v>
      </c>
      <c r="J804" s="380">
        <v>7.0909815541384393</v>
      </c>
    </row>
    <row r="805" spans="1:10" x14ac:dyDescent="0.35">
      <c r="A805" s="5">
        <v>801</v>
      </c>
      <c r="B805" s="5">
        <v>34</v>
      </c>
      <c r="C805" s="5">
        <v>2</v>
      </c>
      <c r="D805" s="380">
        <v>51.33153426093763</v>
      </c>
      <c r="E805" s="25">
        <v>37.090000000000003</v>
      </c>
      <c r="F805" s="380">
        <v>15.128272185340901</v>
      </c>
      <c r="G805" s="25">
        <v>494.86</v>
      </c>
      <c r="H805" s="380">
        <v>11.422491794118107</v>
      </c>
      <c r="I805" s="25">
        <v>869.03</v>
      </c>
      <c r="J805" s="380">
        <v>7.0617902004044657</v>
      </c>
    </row>
    <row r="806" spans="1:10" x14ac:dyDescent="0.35">
      <c r="A806" s="5">
        <v>802</v>
      </c>
      <c r="B806" s="5">
        <v>34</v>
      </c>
      <c r="C806" s="5">
        <v>2</v>
      </c>
      <c r="D806" s="380">
        <v>34.481067675019439</v>
      </c>
      <c r="E806" s="25">
        <v>37.090000000000003</v>
      </c>
      <c r="F806" s="380">
        <v>13.680258670219525</v>
      </c>
      <c r="G806" s="25">
        <v>82.53</v>
      </c>
      <c r="H806" s="380">
        <v>8.8716128499326317</v>
      </c>
      <c r="I806" s="25">
        <v>869.03</v>
      </c>
      <c r="J806" s="380">
        <v>4.7772394050129376</v>
      </c>
    </row>
    <row r="807" spans="1:10" x14ac:dyDescent="0.35">
      <c r="A807" s="5">
        <v>803</v>
      </c>
      <c r="B807" s="5">
        <v>34</v>
      </c>
      <c r="C807" s="5">
        <v>2</v>
      </c>
      <c r="D807" s="380">
        <v>42.222222222222221</v>
      </c>
      <c r="E807" s="25">
        <v>37.090000000000003</v>
      </c>
      <c r="F807" s="380">
        <v>9.4458385669392051</v>
      </c>
      <c r="G807" s="25">
        <v>82.53</v>
      </c>
      <c r="H807" s="380">
        <v>9.9721591335672102</v>
      </c>
      <c r="I807" s="25">
        <v>869.03</v>
      </c>
      <c r="J807" s="380">
        <v>0.27777777777777779</v>
      </c>
    </row>
    <row r="808" spans="1:10" x14ac:dyDescent="0.35">
      <c r="A808" s="5">
        <v>804</v>
      </c>
      <c r="B808" s="5">
        <v>34</v>
      </c>
      <c r="C808" s="5">
        <v>2</v>
      </c>
      <c r="D808" s="380">
        <v>42.461111111111116</v>
      </c>
      <c r="E808" s="25">
        <v>37.090000000000003</v>
      </c>
      <c r="F808" s="380">
        <v>9.0702136245197327</v>
      </c>
      <c r="G808" s="25">
        <v>77.790000000000006</v>
      </c>
      <c r="H808" s="380">
        <v>4.799693804694658</v>
      </c>
      <c r="I808" s="25">
        <v>869.03</v>
      </c>
      <c r="J808" s="380">
        <v>0.27777777777777779</v>
      </c>
    </row>
    <row r="809" spans="1:10" x14ac:dyDescent="0.35">
      <c r="A809" s="5">
        <v>805</v>
      </c>
      <c r="B809" s="5">
        <v>34</v>
      </c>
      <c r="C809" s="5">
        <v>2</v>
      </c>
      <c r="D809" s="380">
        <v>40.264885080962777</v>
      </c>
      <c r="E809" s="25">
        <v>37.090000000000003</v>
      </c>
      <c r="F809" s="380">
        <v>8.1174834595959613</v>
      </c>
      <c r="G809" s="25">
        <v>77.53</v>
      </c>
      <c r="H809" s="380">
        <v>4.799693804694658</v>
      </c>
      <c r="I809" s="25">
        <v>869.03</v>
      </c>
      <c r="J809" s="380">
        <v>4.762952485510886</v>
      </c>
    </row>
    <row r="810" spans="1:10" x14ac:dyDescent="0.35">
      <c r="A810" s="5">
        <v>806</v>
      </c>
      <c r="B810" s="5">
        <v>34</v>
      </c>
      <c r="C810" s="5">
        <v>2</v>
      </c>
      <c r="D810" s="380">
        <v>41.997382137813162</v>
      </c>
      <c r="E810" s="25">
        <v>37.090000000000003</v>
      </c>
      <c r="F810" s="380">
        <v>9.4060315480966388</v>
      </c>
      <c r="G810" s="25">
        <v>72.260000000000005</v>
      </c>
      <c r="H810" s="380">
        <v>9.9633446754608119</v>
      </c>
      <c r="I810" s="25">
        <v>869.03</v>
      </c>
      <c r="J810" s="380">
        <v>6.6721188206930604</v>
      </c>
    </row>
    <row r="811" spans="1:10" x14ac:dyDescent="0.35">
      <c r="A811" s="5">
        <v>807</v>
      </c>
      <c r="B811" s="5">
        <v>34</v>
      </c>
      <c r="C811" s="5">
        <v>2</v>
      </c>
      <c r="D811" s="380">
        <v>38.513192113880287</v>
      </c>
      <c r="E811" s="25">
        <v>37.090000000000003</v>
      </c>
      <c r="F811" s="380">
        <v>9.2194825774458931</v>
      </c>
      <c r="G811" s="25">
        <v>70.150000000000006</v>
      </c>
      <c r="H811" s="380">
        <v>4.799693804694658</v>
      </c>
      <c r="I811" s="25">
        <v>869.03</v>
      </c>
      <c r="J811" s="380">
        <v>5.712830884924645</v>
      </c>
    </row>
    <row r="812" spans="1:10" x14ac:dyDescent="0.35">
      <c r="A812" s="5">
        <v>808</v>
      </c>
      <c r="B812" s="5">
        <v>34</v>
      </c>
      <c r="C812" s="5">
        <v>2</v>
      </c>
      <c r="D812" s="380">
        <v>39.216050101369305</v>
      </c>
      <c r="E812" s="25">
        <v>37.090000000000003</v>
      </c>
      <c r="F812" s="380">
        <v>9.708044631714019</v>
      </c>
      <c r="G812" s="25">
        <v>77.53</v>
      </c>
      <c r="H812" s="380">
        <v>11.241774784209378</v>
      </c>
      <c r="I812" s="25">
        <v>852.24</v>
      </c>
      <c r="J812" s="380">
        <v>7.0498673754214671</v>
      </c>
    </row>
    <row r="813" spans="1:10" x14ac:dyDescent="0.35">
      <c r="A813" s="5">
        <v>809</v>
      </c>
      <c r="B813" s="5">
        <v>34</v>
      </c>
      <c r="C813" s="5">
        <v>2</v>
      </c>
      <c r="D813" s="380">
        <v>52.369264751673668</v>
      </c>
      <c r="E813" s="25">
        <v>37.090000000000003</v>
      </c>
      <c r="F813" s="380">
        <v>21.061487933282166</v>
      </c>
      <c r="G813" s="25">
        <v>77.53</v>
      </c>
      <c r="H813" s="380">
        <v>12.321880706921521</v>
      </c>
      <c r="I813" s="25">
        <v>852.24</v>
      </c>
      <c r="J813" s="380">
        <v>7.2352681694691459</v>
      </c>
    </row>
    <row r="814" spans="1:10" x14ac:dyDescent="0.35">
      <c r="A814" s="5">
        <v>810</v>
      </c>
      <c r="B814" s="5">
        <v>34</v>
      </c>
      <c r="C814" s="5">
        <v>2</v>
      </c>
      <c r="D814" s="380">
        <v>39.064054291140096</v>
      </c>
      <c r="E814" s="25">
        <v>37.090000000000003</v>
      </c>
      <c r="F814" s="380">
        <v>21.224934817158676</v>
      </c>
      <c r="G814" s="25">
        <v>819.14</v>
      </c>
      <c r="H814" s="380">
        <v>14.766405442328406</v>
      </c>
      <c r="I814" s="25">
        <v>869.03</v>
      </c>
      <c r="J814" s="380">
        <v>6.040815594149012</v>
      </c>
    </row>
    <row r="815" spans="1:10" x14ac:dyDescent="0.35">
      <c r="A815" s="5">
        <v>811</v>
      </c>
      <c r="B815" s="5">
        <v>34</v>
      </c>
      <c r="C815" s="5">
        <v>2</v>
      </c>
      <c r="D815" s="380">
        <v>40.474424704745488</v>
      </c>
      <c r="E815" s="25">
        <v>37.090000000000003</v>
      </c>
      <c r="F815" s="380">
        <v>22.25434981798734</v>
      </c>
      <c r="G815" s="25">
        <v>869.03</v>
      </c>
      <c r="H815" s="380">
        <v>14.752616672131113</v>
      </c>
      <c r="I815" s="25">
        <v>869.03</v>
      </c>
      <c r="J815" s="380">
        <v>6.5482885640472297</v>
      </c>
    </row>
    <row r="816" spans="1:10" x14ac:dyDescent="0.35">
      <c r="A816" s="5">
        <v>812</v>
      </c>
      <c r="B816" s="5">
        <v>34</v>
      </c>
      <c r="C816" s="5">
        <v>2</v>
      </c>
      <c r="D816" s="380">
        <v>38.578123558284823</v>
      </c>
      <c r="E816" s="25">
        <v>37.090000000000003</v>
      </c>
      <c r="F816" s="380">
        <v>22.16695268020473</v>
      </c>
      <c r="G816" s="25">
        <v>843.72</v>
      </c>
      <c r="H816" s="380">
        <v>14.674003952663563</v>
      </c>
      <c r="I816" s="25">
        <v>869.03</v>
      </c>
      <c r="J816" s="380">
        <v>6.441274270382503</v>
      </c>
    </row>
    <row r="817" spans="1:10" x14ac:dyDescent="0.35">
      <c r="A817" s="5">
        <v>813</v>
      </c>
      <c r="B817" s="5">
        <v>34</v>
      </c>
      <c r="C817" s="5">
        <v>2</v>
      </c>
      <c r="D817" s="380">
        <v>43.251100276029511</v>
      </c>
      <c r="E817" s="25">
        <v>36.94</v>
      </c>
      <c r="F817" s="380">
        <v>21.864782550653967</v>
      </c>
      <c r="G817" s="25">
        <v>73.08</v>
      </c>
      <c r="H817" s="380">
        <v>12.147398462244327</v>
      </c>
      <c r="I817" s="25">
        <v>852.24</v>
      </c>
      <c r="J817" s="380">
        <v>5.8777706990547598</v>
      </c>
    </row>
    <row r="818" spans="1:10" x14ac:dyDescent="0.35">
      <c r="A818" s="5">
        <v>814</v>
      </c>
      <c r="B818" s="5">
        <v>34</v>
      </c>
      <c r="C818" s="5">
        <v>2</v>
      </c>
      <c r="D818" s="380">
        <v>39.642933003086675</v>
      </c>
      <c r="E818" s="25">
        <v>34.82</v>
      </c>
      <c r="F818" s="380">
        <v>22.272804075469661</v>
      </c>
      <c r="G818" s="25">
        <v>62.12</v>
      </c>
      <c r="H818" s="380">
        <v>13.631077306971578</v>
      </c>
      <c r="I818" s="25">
        <v>843.72</v>
      </c>
      <c r="J818" s="380">
        <v>5.9111784722238632</v>
      </c>
    </row>
    <row r="819" spans="1:10" x14ac:dyDescent="0.35">
      <c r="A819" s="5">
        <v>815</v>
      </c>
      <c r="B819" s="5">
        <v>34</v>
      </c>
      <c r="C819" s="5">
        <v>2</v>
      </c>
      <c r="D819" s="380">
        <v>36.922222222222217</v>
      </c>
      <c r="E819" s="25">
        <v>30.65</v>
      </c>
      <c r="F819" s="380">
        <v>22.019711712031544</v>
      </c>
      <c r="G819" s="25">
        <v>62.12</v>
      </c>
      <c r="H819" s="380">
        <v>13.784435200676484</v>
      </c>
      <c r="I819" s="25">
        <v>843.72</v>
      </c>
      <c r="J819" s="380">
        <v>6.1744191910109087</v>
      </c>
    </row>
    <row r="820" spans="1:10" x14ac:dyDescent="0.35">
      <c r="A820" s="5">
        <v>816</v>
      </c>
      <c r="B820" s="5">
        <v>34</v>
      </c>
      <c r="C820" s="5">
        <v>2</v>
      </c>
      <c r="D820" s="380">
        <v>35.255555555555553</v>
      </c>
      <c r="E820" s="25">
        <v>28.12</v>
      </c>
      <c r="F820" s="380">
        <v>22.072635176884113</v>
      </c>
      <c r="G820" s="25">
        <v>62.12</v>
      </c>
      <c r="H820" s="380">
        <v>14.288417017460045</v>
      </c>
      <c r="I820" s="25">
        <v>843.72</v>
      </c>
      <c r="J820" s="380">
        <v>6.2720112315126411</v>
      </c>
    </row>
    <row r="821" spans="1:10" x14ac:dyDescent="0.35">
      <c r="A821" s="5">
        <v>817</v>
      </c>
      <c r="B821" s="5">
        <v>35</v>
      </c>
      <c r="C821" s="5">
        <v>2</v>
      </c>
      <c r="D821" s="380">
        <v>42.285998887264711</v>
      </c>
      <c r="E821" s="25">
        <v>26.51</v>
      </c>
      <c r="F821" s="380">
        <v>21.313345671877173</v>
      </c>
      <c r="G821" s="25">
        <v>62.12</v>
      </c>
      <c r="H821" s="380">
        <v>13.51577543042872</v>
      </c>
      <c r="I821" s="25">
        <v>843.72</v>
      </c>
      <c r="J821" s="380">
        <v>6.2523391803433892</v>
      </c>
    </row>
    <row r="822" spans="1:10" x14ac:dyDescent="0.35">
      <c r="A822" s="5">
        <v>818</v>
      </c>
      <c r="B822" s="5">
        <v>35</v>
      </c>
      <c r="C822" s="5">
        <v>2</v>
      </c>
      <c r="D822" s="380">
        <v>42.667643323558586</v>
      </c>
      <c r="E822" s="25">
        <v>26.51</v>
      </c>
      <c r="F822" s="380">
        <v>20.255837383162454</v>
      </c>
      <c r="G822" s="25">
        <v>62.12</v>
      </c>
      <c r="H822" s="380">
        <v>13.86506396960897</v>
      </c>
      <c r="I822" s="25">
        <v>843.72</v>
      </c>
      <c r="J822" s="380">
        <v>6.6036727620480988</v>
      </c>
    </row>
    <row r="823" spans="1:10" x14ac:dyDescent="0.35">
      <c r="A823" s="5">
        <v>819</v>
      </c>
      <c r="B823" s="5">
        <v>35</v>
      </c>
      <c r="C823" s="5">
        <v>2</v>
      </c>
      <c r="D823" s="380">
        <v>45.86944444444444</v>
      </c>
      <c r="E823" s="25">
        <v>25.74</v>
      </c>
      <c r="F823" s="380">
        <v>20.327112447855111</v>
      </c>
      <c r="G823" s="25">
        <v>60.51</v>
      </c>
      <c r="H823" s="380">
        <v>14.650963480822892</v>
      </c>
      <c r="I823" s="25">
        <v>843.72</v>
      </c>
      <c r="J823" s="380">
        <v>7.3607427210614631</v>
      </c>
    </row>
    <row r="824" spans="1:10" x14ac:dyDescent="0.35">
      <c r="A824" s="5">
        <v>820</v>
      </c>
      <c r="B824" s="5">
        <v>35</v>
      </c>
      <c r="C824" s="5">
        <v>2</v>
      </c>
      <c r="D824" s="380">
        <v>39.325555555555553</v>
      </c>
      <c r="E824" s="25">
        <v>25.59</v>
      </c>
      <c r="F824" s="380">
        <v>20.400517009745627</v>
      </c>
      <c r="G824" s="25">
        <v>62.12</v>
      </c>
      <c r="H824" s="380">
        <v>14.048890011749515</v>
      </c>
      <c r="I824" s="25">
        <v>843.72</v>
      </c>
      <c r="J824" s="380">
        <v>7.519823046492446</v>
      </c>
    </row>
    <row r="825" spans="1:10" x14ac:dyDescent="0.35">
      <c r="A825" s="5">
        <v>821</v>
      </c>
      <c r="B825" s="5">
        <v>35</v>
      </c>
      <c r="C825" s="5">
        <v>2</v>
      </c>
      <c r="D825" s="380">
        <v>45.850000000000009</v>
      </c>
      <c r="E825" s="25">
        <v>25.59</v>
      </c>
      <c r="F825" s="380">
        <v>20.769611320071199</v>
      </c>
      <c r="G825" s="25">
        <v>62.12</v>
      </c>
      <c r="H825" s="380">
        <v>14.641897063941217</v>
      </c>
      <c r="I825" s="25">
        <v>843.72</v>
      </c>
      <c r="J825" s="380">
        <v>7.5234515394675565</v>
      </c>
    </row>
    <row r="826" spans="1:10" x14ac:dyDescent="0.35">
      <c r="A826" s="5">
        <v>822</v>
      </c>
      <c r="B826" s="5">
        <v>35</v>
      </c>
      <c r="C826" s="5">
        <v>2</v>
      </c>
      <c r="D826" s="380">
        <v>32.55277777777777</v>
      </c>
      <c r="E826" s="25">
        <v>26.51</v>
      </c>
      <c r="F826" s="380">
        <v>22.31601698204469</v>
      </c>
      <c r="G826" s="25">
        <v>62.12</v>
      </c>
      <c r="H826" s="380">
        <v>13.738506204991625</v>
      </c>
      <c r="I826" s="25">
        <v>843.72</v>
      </c>
      <c r="J826" s="380">
        <v>7.5121794684543177</v>
      </c>
    </row>
    <row r="827" spans="1:10" x14ac:dyDescent="0.35">
      <c r="A827" s="5">
        <v>823</v>
      </c>
      <c r="B827" s="5">
        <v>35</v>
      </c>
      <c r="C827" s="5">
        <v>2</v>
      </c>
      <c r="D827" s="380">
        <v>34.194444444444443</v>
      </c>
      <c r="E827" s="25">
        <v>29.76</v>
      </c>
      <c r="F827" s="380">
        <v>21.832415391180604</v>
      </c>
      <c r="G827" s="25">
        <v>62.33</v>
      </c>
      <c r="H827" s="380">
        <v>14.476937224763439</v>
      </c>
      <c r="I827" s="25">
        <v>843.72</v>
      </c>
      <c r="J827" s="380">
        <v>7.3507979090415603</v>
      </c>
    </row>
    <row r="828" spans="1:10" x14ac:dyDescent="0.35">
      <c r="A828" s="5">
        <v>824</v>
      </c>
      <c r="B828" s="5">
        <v>35</v>
      </c>
      <c r="C828" s="5">
        <v>2</v>
      </c>
      <c r="D828" s="380">
        <v>35.711111111111109</v>
      </c>
      <c r="E828" s="25">
        <v>37.090000000000003</v>
      </c>
      <c r="F828" s="380">
        <v>21.718975795989095</v>
      </c>
      <c r="G828" s="25">
        <v>843.72</v>
      </c>
      <c r="H828" s="380">
        <v>14.5820766302932</v>
      </c>
      <c r="I828" s="25">
        <v>869.03</v>
      </c>
      <c r="J828" s="380">
        <v>7.3467605869487222</v>
      </c>
    </row>
    <row r="829" spans="1:10" x14ac:dyDescent="0.35">
      <c r="A829" s="5">
        <v>825</v>
      </c>
      <c r="B829" s="5">
        <v>35</v>
      </c>
      <c r="C829" s="5">
        <v>2</v>
      </c>
      <c r="D829" s="380">
        <v>36.024999999999999</v>
      </c>
      <c r="E829" s="25">
        <v>37.090000000000003</v>
      </c>
      <c r="F829" s="380">
        <v>22.923640802353084</v>
      </c>
      <c r="G829" s="25">
        <v>843.72</v>
      </c>
      <c r="H829" s="380">
        <v>11.756269456274669</v>
      </c>
      <c r="I829" s="25">
        <v>869.03</v>
      </c>
      <c r="J829" s="380">
        <v>6.3145450755710089</v>
      </c>
    </row>
    <row r="830" spans="1:10" x14ac:dyDescent="0.35">
      <c r="A830" s="5">
        <v>826</v>
      </c>
      <c r="B830" s="5">
        <v>35</v>
      </c>
      <c r="C830" s="5">
        <v>2</v>
      </c>
      <c r="D830" s="380">
        <v>47.24722222222222</v>
      </c>
      <c r="E830" s="25">
        <v>37.090000000000003</v>
      </c>
      <c r="F830" s="380">
        <v>21.959953275553353</v>
      </c>
      <c r="G830" s="25">
        <v>843.72</v>
      </c>
      <c r="H830" s="380">
        <v>15.468418452993623</v>
      </c>
      <c r="I830" s="25">
        <v>869.03</v>
      </c>
      <c r="J830" s="380">
        <v>7.0466913548881891</v>
      </c>
    </row>
    <row r="831" spans="1:10" x14ac:dyDescent="0.35">
      <c r="A831" s="5">
        <v>827</v>
      </c>
      <c r="B831" s="5">
        <v>35</v>
      </c>
      <c r="C831" s="5">
        <v>2</v>
      </c>
      <c r="D831" s="380">
        <v>44.515890792553002</v>
      </c>
      <c r="E831" s="25">
        <v>37.090000000000003</v>
      </c>
      <c r="F831" s="380">
        <v>19.509578292733668</v>
      </c>
      <c r="G831" s="25">
        <v>843.72</v>
      </c>
      <c r="H831" s="380">
        <v>12.909878126438567</v>
      </c>
      <c r="I831" s="25">
        <v>843.72</v>
      </c>
      <c r="J831" s="380">
        <v>5.4470804831194846</v>
      </c>
    </row>
    <row r="832" spans="1:10" x14ac:dyDescent="0.35">
      <c r="A832" s="5">
        <v>828</v>
      </c>
      <c r="B832" s="5">
        <v>35</v>
      </c>
      <c r="C832" s="5">
        <v>2</v>
      </c>
      <c r="D832" s="380">
        <v>47.242437835653071</v>
      </c>
      <c r="E832" s="25">
        <v>36.94</v>
      </c>
      <c r="F832" s="380">
        <v>13.583989791207355</v>
      </c>
      <c r="G832" s="25">
        <v>843.72</v>
      </c>
      <c r="H832" s="380">
        <v>13.250870423263441</v>
      </c>
      <c r="I832" s="25">
        <v>843.72</v>
      </c>
      <c r="J832" s="380">
        <v>5.7532245489719243</v>
      </c>
    </row>
    <row r="833" spans="1:10" x14ac:dyDescent="0.35">
      <c r="A833" s="5">
        <v>829</v>
      </c>
      <c r="B833" s="5">
        <v>35</v>
      </c>
      <c r="C833" s="5">
        <v>2</v>
      </c>
      <c r="D833" s="380">
        <v>44.135555555555555</v>
      </c>
      <c r="E833" s="25">
        <v>36.94</v>
      </c>
      <c r="F833" s="380">
        <v>13.76725064748253</v>
      </c>
      <c r="G833" s="25">
        <v>819.14</v>
      </c>
      <c r="H833" s="380">
        <v>14.434851878680995</v>
      </c>
      <c r="I833" s="25">
        <v>843.72</v>
      </c>
      <c r="J833" s="380">
        <v>6.7032577542269509</v>
      </c>
    </row>
    <row r="834" spans="1:10" x14ac:dyDescent="0.35">
      <c r="A834" s="5">
        <v>830</v>
      </c>
      <c r="B834" s="5">
        <v>35</v>
      </c>
      <c r="C834" s="5">
        <v>2</v>
      </c>
      <c r="D834" s="380">
        <v>52.511111111111106</v>
      </c>
      <c r="E834" s="25">
        <v>36.94</v>
      </c>
      <c r="F834" s="380">
        <v>13.253308965589293</v>
      </c>
      <c r="G834" s="25">
        <v>819.14</v>
      </c>
      <c r="H834" s="380">
        <v>13.353742944604177</v>
      </c>
      <c r="I834" s="25">
        <v>843.72</v>
      </c>
      <c r="J834" s="380">
        <v>4.8600248179862069</v>
      </c>
    </row>
    <row r="835" spans="1:10" x14ac:dyDescent="0.35">
      <c r="A835" s="5">
        <v>831</v>
      </c>
      <c r="B835" s="5">
        <v>35</v>
      </c>
      <c r="C835" s="5">
        <v>2</v>
      </c>
      <c r="D835" s="380">
        <v>52.511111111111106</v>
      </c>
      <c r="E835" s="25">
        <v>36.01</v>
      </c>
      <c r="F835" s="380">
        <v>13.92953461400583</v>
      </c>
      <c r="G835" s="25">
        <v>717.16</v>
      </c>
      <c r="H835" s="380">
        <v>14.422508136212013</v>
      </c>
      <c r="I835" s="25">
        <v>819.14</v>
      </c>
      <c r="J835" s="380">
        <v>7.3777943420245675</v>
      </c>
    </row>
    <row r="836" spans="1:10" x14ac:dyDescent="0.35">
      <c r="A836" s="5">
        <v>832</v>
      </c>
      <c r="B836" s="5">
        <v>35</v>
      </c>
      <c r="C836" s="5">
        <v>2</v>
      </c>
      <c r="D836" s="380">
        <v>33.772222222222219</v>
      </c>
      <c r="E836" s="25">
        <v>36.94</v>
      </c>
      <c r="F836" s="380">
        <v>18.118132491911094</v>
      </c>
      <c r="G836" s="25">
        <v>717.16</v>
      </c>
      <c r="H836" s="380">
        <v>13.04285263118042</v>
      </c>
      <c r="I836" s="25">
        <v>819.14</v>
      </c>
      <c r="J836" s="380">
        <v>6.1079688632721005</v>
      </c>
    </row>
    <row r="837" spans="1:10" x14ac:dyDescent="0.35">
      <c r="A837" s="5">
        <v>833</v>
      </c>
      <c r="B837" s="5">
        <v>35</v>
      </c>
      <c r="C837" s="5">
        <v>2</v>
      </c>
      <c r="D837" s="380">
        <v>53.044444444444444</v>
      </c>
      <c r="E837" s="25">
        <v>36.94</v>
      </c>
      <c r="F837" s="380">
        <v>25.703772642791812</v>
      </c>
      <c r="G837" s="25">
        <v>843.72</v>
      </c>
      <c r="H837" s="380">
        <v>28.870561353852587</v>
      </c>
      <c r="I837" s="25">
        <v>843.72</v>
      </c>
      <c r="J837" s="380">
        <v>7.4577260274599277</v>
      </c>
    </row>
    <row r="838" spans="1:10" x14ac:dyDescent="0.35">
      <c r="A838" s="5">
        <v>834</v>
      </c>
      <c r="B838" s="5">
        <v>35</v>
      </c>
      <c r="C838" s="5">
        <v>2</v>
      </c>
      <c r="D838" s="380">
        <v>37.909340835485281</v>
      </c>
      <c r="E838" s="25">
        <v>37.090000000000003</v>
      </c>
      <c r="F838" s="380">
        <v>25.946946656886578</v>
      </c>
      <c r="G838" s="25">
        <v>843.72</v>
      </c>
      <c r="H838" s="380">
        <v>27.646736859425335</v>
      </c>
      <c r="I838" s="25">
        <v>843.72</v>
      </c>
      <c r="J838" s="380">
        <v>7.0169242878456082</v>
      </c>
    </row>
    <row r="839" spans="1:10" x14ac:dyDescent="0.35">
      <c r="A839" s="5">
        <v>835</v>
      </c>
      <c r="B839" s="5">
        <v>35</v>
      </c>
      <c r="C839" s="5">
        <v>2</v>
      </c>
      <c r="D839" s="380">
        <v>53.065555555555555</v>
      </c>
      <c r="E839" s="25">
        <v>38.200000000000003</v>
      </c>
      <c r="F839" s="380">
        <v>25.731532435079014</v>
      </c>
      <c r="G839" s="25">
        <v>869.03</v>
      </c>
      <c r="H839" s="380">
        <v>28.800374783640173</v>
      </c>
      <c r="I839" s="25">
        <v>869.03</v>
      </c>
      <c r="J839" s="380">
        <v>6.7347919341630851</v>
      </c>
    </row>
    <row r="840" spans="1:10" x14ac:dyDescent="0.35">
      <c r="A840" s="5">
        <v>836</v>
      </c>
      <c r="B840" s="5">
        <v>35</v>
      </c>
      <c r="C840" s="5">
        <v>2</v>
      </c>
      <c r="D840" s="380">
        <v>48.657777777777767</v>
      </c>
      <c r="E840" s="25">
        <v>37.090000000000003</v>
      </c>
      <c r="F840" s="380">
        <v>25.652709106571436</v>
      </c>
      <c r="G840" s="25">
        <v>843.72</v>
      </c>
      <c r="H840" s="380">
        <v>29.221358920458599</v>
      </c>
      <c r="I840" s="25">
        <v>869.03</v>
      </c>
      <c r="J840" s="380">
        <v>6.7427058400173685</v>
      </c>
    </row>
    <row r="841" spans="1:10" x14ac:dyDescent="0.35">
      <c r="A841" s="5">
        <v>837</v>
      </c>
      <c r="B841" s="5">
        <v>35</v>
      </c>
      <c r="C841" s="5">
        <v>2</v>
      </c>
      <c r="D841" s="380">
        <v>47.53</v>
      </c>
      <c r="E841" s="25">
        <v>35.97</v>
      </c>
      <c r="F841" s="380">
        <v>25.652709106571436</v>
      </c>
      <c r="G841" s="25">
        <v>268.69</v>
      </c>
      <c r="H841" s="380">
        <v>28.889723357833581</v>
      </c>
      <c r="I841" s="25">
        <v>843.72</v>
      </c>
      <c r="J841" s="380">
        <v>7.1848753773536904</v>
      </c>
    </row>
    <row r="842" spans="1:10" x14ac:dyDescent="0.35">
      <c r="A842" s="5">
        <v>838</v>
      </c>
      <c r="B842" s="5">
        <v>35</v>
      </c>
      <c r="C842" s="5">
        <v>2</v>
      </c>
      <c r="D842" s="380">
        <v>62.027777777777771</v>
      </c>
      <c r="E842" s="25">
        <v>34.82</v>
      </c>
      <c r="F842" s="380">
        <v>25.699054009492496</v>
      </c>
      <c r="G842" s="25">
        <v>62.33</v>
      </c>
      <c r="H842" s="380">
        <v>28.850663675728519</v>
      </c>
      <c r="I842" s="25">
        <v>843.72</v>
      </c>
      <c r="J842" s="380">
        <v>7.4370369440508854</v>
      </c>
    </row>
    <row r="843" spans="1:10" x14ac:dyDescent="0.35">
      <c r="A843" s="5">
        <v>839</v>
      </c>
      <c r="B843" s="5">
        <v>35</v>
      </c>
      <c r="C843" s="5">
        <v>2</v>
      </c>
      <c r="D843" s="380">
        <v>44.320555555555558</v>
      </c>
      <c r="E843" s="25">
        <v>34.82</v>
      </c>
      <c r="F843" s="380">
        <v>25.873428841957388</v>
      </c>
      <c r="G843" s="25">
        <v>62.12</v>
      </c>
      <c r="H843" s="380">
        <v>30.32177485713925</v>
      </c>
      <c r="I843" s="25">
        <v>843.72</v>
      </c>
      <c r="J843" s="380">
        <v>7.7001021813774084</v>
      </c>
    </row>
    <row r="844" spans="1:10" x14ac:dyDescent="0.35">
      <c r="A844" s="5">
        <v>840</v>
      </c>
      <c r="B844" s="5">
        <v>35</v>
      </c>
      <c r="C844" s="5">
        <v>2</v>
      </c>
      <c r="D844" s="380">
        <v>42.654444444444437</v>
      </c>
      <c r="E844" s="25">
        <v>29.6</v>
      </c>
      <c r="F844" s="380">
        <v>24.2072161144843</v>
      </c>
      <c r="G844" s="25">
        <v>62.12</v>
      </c>
      <c r="H844" s="380">
        <v>30.108244587363547</v>
      </c>
      <c r="I844" s="25">
        <v>843.72</v>
      </c>
      <c r="J844" s="380">
        <v>7.7156856917348176</v>
      </c>
    </row>
    <row r="845" spans="1:10" x14ac:dyDescent="0.35">
      <c r="A845" s="5">
        <v>841</v>
      </c>
      <c r="B845" s="5">
        <v>36</v>
      </c>
      <c r="C845" s="5">
        <v>2</v>
      </c>
      <c r="D845" s="380">
        <v>42.235047345428512</v>
      </c>
      <c r="E845" s="25">
        <v>27.3</v>
      </c>
      <c r="F845" s="380">
        <v>23.536156163401351</v>
      </c>
      <c r="G845" s="25">
        <v>60.51</v>
      </c>
      <c r="H845" s="380">
        <v>30.41988759406766</v>
      </c>
      <c r="I845" s="25">
        <v>717.16</v>
      </c>
      <c r="J845" s="380">
        <v>7.6859933882974696</v>
      </c>
    </row>
    <row r="846" spans="1:10" x14ac:dyDescent="0.35">
      <c r="A846" s="5">
        <v>842</v>
      </c>
      <c r="B846" s="5">
        <v>36</v>
      </c>
      <c r="C846" s="5">
        <v>2</v>
      </c>
      <c r="D846" s="380">
        <v>27.70604380409295</v>
      </c>
      <c r="E846" s="25">
        <v>26.51</v>
      </c>
      <c r="F846" s="380">
        <v>22.884948490782492</v>
      </c>
      <c r="G846" s="25">
        <v>60.51</v>
      </c>
      <c r="H846" s="380">
        <v>30.333912934498329</v>
      </c>
      <c r="I846" s="25">
        <v>717.16</v>
      </c>
      <c r="J846" s="380">
        <v>7.6873345397648043</v>
      </c>
    </row>
    <row r="847" spans="1:10" x14ac:dyDescent="0.35">
      <c r="A847" s="5">
        <v>843</v>
      </c>
      <c r="B847" s="5">
        <v>36</v>
      </c>
      <c r="C847" s="5">
        <v>2</v>
      </c>
      <c r="D847" s="380">
        <v>37.440462999413867</v>
      </c>
      <c r="E847" s="25">
        <v>25.74</v>
      </c>
      <c r="F847" s="380">
        <v>23.262340781055123</v>
      </c>
      <c r="G847" s="25">
        <v>57.56</v>
      </c>
      <c r="H847" s="380">
        <v>29.834932171389728</v>
      </c>
      <c r="I847" s="25">
        <v>623.48</v>
      </c>
      <c r="J847" s="380">
        <v>7.6640571932817103</v>
      </c>
    </row>
    <row r="848" spans="1:10" x14ac:dyDescent="0.35">
      <c r="A848" s="5">
        <v>844</v>
      </c>
      <c r="B848" s="5">
        <v>36</v>
      </c>
      <c r="C848" s="5">
        <v>2</v>
      </c>
      <c r="D848" s="380">
        <v>45.101728957808866</v>
      </c>
      <c r="E848" s="25">
        <v>25.59</v>
      </c>
      <c r="F848" s="380">
        <v>23.347763242501124</v>
      </c>
      <c r="G848" s="25">
        <v>57.04</v>
      </c>
      <c r="H848" s="380">
        <v>28.825675246194574</v>
      </c>
      <c r="I848" s="25">
        <v>603.30999999999995</v>
      </c>
      <c r="J848" s="380">
        <v>7.559981972948119</v>
      </c>
    </row>
    <row r="849" spans="1:10" x14ac:dyDescent="0.35">
      <c r="A849" s="5">
        <v>845</v>
      </c>
      <c r="B849" s="5">
        <v>36</v>
      </c>
      <c r="C849" s="5">
        <v>2</v>
      </c>
      <c r="D849" s="380">
        <v>40.991847950509808</v>
      </c>
      <c r="E849" s="25">
        <v>25.59</v>
      </c>
      <c r="F849" s="380">
        <v>23.259784076272727</v>
      </c>
      <c r="G849" s="25">
        <v>57.56</v>
      </c>
      <c r="H849" s="380">
        <v>28.385966956848634</v>
      </c>
      <c r="I849" s="25">
        <v>644.30999999999995</v>
      </c>
      <c r="J849" s="380">
        <v>7.4906766899493267</v>
      </c>
    </row>
    <row r="850" spans="1:10" x14ac:dyDescent="0.35">
      <c r="A850" s="5">
        <v>846</v>
      </c>
      <c r="B850" s="5">
        <v>36</v>
      </c>
      <c r="C850" s="5">
        <v>2</v>
      </c>
      <c r="D850" s="380">
        <v>27.763969082073366</v>
      </c>
      <c r="E850" s="25">
        <v>26.51</v>
      </c>
      <c r="F850" s="380">
        <v>23.113005853769316</v>
      </c>
      <c r="G850" s="25">
        <v>60.51</v>
      </c>
      <c r="H850" s="380">
        <v>28.068961469229777</v>
      </c>
      <c r="I850" s="25">
        <v>717.16</v>
      </c>
      <c r="J850" s="380">
        <v>7.3029278384379657</v>
      </c>
    </row>
    <row r="851" spans="1:10" x14ac:dyDescent="0.35">
      <c r="A851" s="5">
        <v>847</v>
      </c>
      <c r="B851" s="5">
        <v>36</v>
      </c>
      <c r="C851" s="5">
        <v>2</v>
      </c>
      <c r="D851" s="380">
        <v>35.376918437643063</v>
      </c>
      <c r="E851" s="25">
        <v>28.97</v>
      </c>
      <c r="F851" s="380">
        <v>25.506228308232124</v>
      </c>
      <c r="G851" s="25">
        <v>62.12</v>
      </c>
      <c r="H851" s="380">
        <v>29.081789075868805</v>
      </c>
      <c r="I851" s="25">
        <v>843.72</v>
      </c>
      <c r="J851" s="380">
        <v>7.4078406182852152</v>
      </c>
    </row>
    <row r="852" spans="1:10" x14ac:dyDescent="0.35">
      <c r="A852" s="5">
        <v>848</v>
      </c>
      <c r="B852" s="5">
        <v>36</v>
      </c>
      <c r="C852" s="5">
        <v>2</v>
      </c>
      <c r="D852" s="380">
        <v>31.865078736632828</v>
      </c>
      <c r="E852" s="25">
        <v>32.119999999999997</v>
      </c>
      <c r="F852" s="380">
        <v>25.823942258205694</v>
      </c>
      <c r="G852" s="25">
        <v>75.28</v>
      </c>
      <c r="H852" s="380">
        <v>29.022341929664019</v>
      </c>
      <c r="I852" s="25">
        <v>843.72</v>
      </c>
      <c r="J852" s="380">
        <v>7.1739879267982403</v>
      </c>
    </row>
    <row r="853" spans="1:10" x14ac:dyDescent="0.35">
      <c r="A853" s="5">
        <v>849</v>
      </c>
      <c r="B853" s="5">
        <v>36</v>
      </c>
      <c r="C853" s="5">
        <v>2</v>
      </c>
      <c r="D853" s="380">
        <v>37.230815074341756</v>
      </c>
      <c r="E853" s="25">
        <v>36.94</v>
      </c>
      <c r="F853" s="380">
        <v>25.823942258205694</v>
      </c>
      <c r="G853" s="25">
        <v>819.14</v>
      </c>
      <c r="H853" s="380">
        <v>26.953676948119707</v>
      </c>
      <c r="I853" s="25">
        <v>843.72</v>
      </c>
      <c r="J853" s="380">
        <v>6.6762164331333711</v>
      </c>
    </row>
    <row r="854" spans="1:10" x14ac:dyDescent="0.35">
      <c r="A854" s="5">
        <v>850</v>
      </c>
      <c r="B854" s="5">
        <v>36</v>
      </c>
      <c r="C854" s="5">
        <v>2</v>
      </c>
      <c r="D854" s="380">
        <v>48.163858155392269</v>
      </c>
      <c r="E854" s="25">
        <v>36.01</v>
      </c>
      <c r="F854" s="380">
        <v>25.160851499205201</v>
      </c>
      <c r="G854" s="25">
        <v>71.19</v>
      </c>
      <c r="H854" s="380">
        <v>26.489719462780407</v>
      </c>
      <c r="I854" s="25">
        <v>843.72</v>
      </c>
      <c r="J854" s="380">
        <v>6.6762164331333711</v>
      </c>
    </row>
    <row r="855" spans="1:10" x14ac:dyDescent="0.35">
      <c r="A855" s="5">
        <v>851</v>
      </c>
      <c r="B855" s="5">
        <v>36</v>
      </c>
      <c r="C855" s="5">
        <v>2</v>
      </c>
      <c r="D855" s="380">
        <v>48.740062295174702</v>
      </c>
      <c r="E855" s="25">
        <v>34.96</v>
      </c>
      <c r="F855" s="380">
        <v>17.025188900276071</v>
      </c>
      <c r="G855" s="25">
        <v>71.19</v>
      </c>
      <c r="H855" s="380">
        <v>10.927596511310874</v>
      </c>
      <c r="I855" s="25">
        <v>603.30999999999995</v>
      </c>
      <c r="J855" s="380">
        <v>6.6628808268516568</v>
      </c>
    </row>
    <row r="856" spans="1:10" x14ac:dyDescent="0.35">
      <c r="A856" s="5">
        <v>852</v>
      </c>
      <c r="B856" s="5">
        <v>36</v>
      </c>
      <c r="C856" s="5">
        <v>2</v>
      </c>
      <c r="D856" s="380">
        <v>18.387487067425685</v>
      </c>
      <c r="E856" s="25">
        <v>33.81</v>
      </c>
      <c r="F856" s="380">
        <v>8.1174834595959613</v>
      </c>
      <c r="G856" s="25">
        <v>62.12</v>
      </c>
      <c r="H856" s="380">
        <v>6.928501684645334</v>
      </c>
      <c r="I856" s="25">
        <v>72.92</v>
      </c>
      <c r="J856" s="380">
        <v>4.8414145074037691</v>
      </c>
    </row>
    <row r="857" spans="1:10" x14ac:dyDescent="0.35">
      <c r="A857" s="5">
        <v>853</v>
      </c>
      <c r="B857" s="5">
        <v>36</v>
      </c>
      <c r="C857" s="5">
        <v>2</v>
      </c>
      <c r="D857" s="380">
        <v>49.888926796604352</v>
      </c>
      <c r="E857" s="25">
        <v>32.119999999999997</v>
      </c>
      <c r="F857" s="380">
        <v>15.918061522289166</v>
      </c>
      <c r="G857" s="25">
        <v>62.12</v>
      </c>
      <c r="H857" s="380">
        <v>11.478109721540344</v>
      </c>
      <c r="I857" s="25">
        <v>72.19</v>
      </c>
      <c r="J857" s="380">
        <v>6.3699756980821851</v>
      </c>
    </row>
    <row r="858" spans="1:10" x14ac:dyDescent="0.35">
      <c r="A858" s="5">
        <v>854</v>
      </c>
      <c r="B858" s="5">
        <v>36</v>
      </c>
      <c r="C858" s="5">
        <v>2</v>
      </c>
      <c r="D858" s="380">
        <v>34.112157185136461</v>
      </c>
      <c r="E858" s="25">
        <v>30.91</v>
      </c>
      <c r="F858" s="380">
        <v>16.52502258197584</v>
      </c>
      <c r="G858" s="25">
        <v>57.56</v>
      </c>
      <c r="H858" s="380">
        <v>11.405636764940057</v>
      </c>
      <c r="I858" s="25">
        <v>72.19</v>
      </c>
      <c r="J858" s="380">
        <v>6.3699756980821851</v>
      </c>
    </row>
    <row r="859" spans="1:10" x14ac:dyDescent="0.35">
      <c r="A859" s="5">
        <v>855</v>
      </c>
      <c r="B859" s="5">
        <v>36</v>
      </c>
      <c r="C859" s="5">
        <v>2</v>
      </c>
      <c r="D859" s="380">
        <v>37.65997294396206</v>
      </c>
      <c r="E859" s="25">
        <v>30.91</v>
      </c>
      <c r="F859" s="380">
        <v>16.525104209991646</v>
      </c>
      <c r="G859" s="25">
        <v>56.98</v>
      </c>
      <c r="H859" s="380">
        <v>10.98939992443178</v>
      </c>
      <c r="I859" s="25">
        <v>72.19</v>
      </c>
      <c r="J859" s="380">
        <v>6.3699756980821851</v>
      </c>
    </row>
    <row r="860" spans="1:10" x14ac:dyDescent="0.35">
      <c r="A860" s="5">
        <v>856</v>
      </c>
      <c r="B860" s="5">
        <v>36</v>
      </c>
      <c r="C860" s="5">
        <v>2</v>
      </c>
      <c r="D860" s="380">
        <v>48.516387208534439</v>
      </c>
      <c r="E860" s="25">
        <v>28.89</v>
      </c>
      <c r="F860" s="380">
        <v>16.525104209991646</v>
      </c>
      <c r="G860" s="25">
        <v>52.8</v>
      </c>
      <c r="H860" s="380">
        <v>11.247324300349218</v>
      </c>
      <c r="I860" s="25">
        <v>72.19</v>
      </c>
      <c r="J860" s="380">
        <v>6.3530259646846057</v>
      </c>
    </row>
    <row r="861" spans="1:10" x14ac:dyDescent="0.35">
      <c r="A861" s="5">
        <v>857</v>
      </c>
      <c r="B861" s="5">
        <v>36</v>
      </c>
      <c r="C861" s="5">
        <v>2</v>
      </c>
      <c r="D861" s="380">
        <v>33.473863386934632</v>
      </c>
      <c r="E861" s="25">
        <v>30.01</v>
      </c>
      <c r="F861" s="380">
        <v>18.433112927792955</v>
      </c>
      <c r="G861" s="25">
        <v>56.98</v>
      </c>
      <c r="H861" s="380">
        <v>11.69977443736834</v>
      </c>
      <c r="I861" s="25">
        <v>72.19</v>
      </c>
      <c r="J861" s="380">
        <v>7.1296868125548549</v>
      </c>
    </row>
    <row r="862" spans="1:10" x14ac:dyDescent="0.35">
      <c r="A862" s="5">
        <v>858</v>
      </c>
      <c r="B862" s="5">
        <v>36</v>
      </c>
      <c r="C862" s="5">
        <v>2</v>
      </c>
      <c r="D862" s="380">
        <v>41.938771269983832</v>
      </c>
      <c r="E862" s="25">
        <v>30.91</v>
      </c>
      <c r="F862" s="380">
        <v>23.797043125217119</v>
      </c>
      <c r="G862" s="25">
        <v>62.12</v>
      </c>
      <c r="H862" s="380">
        <v>11.707815954789444</v>
      </c>
      <c r="I862" s="25">
        <v>84.93</v>
      </c>
      <c r="J862" s="380">
        <v>6.7556026616555664</v>
      </c>
    </row>
    <row r="863" spans="1:10" x14ac:dyDescent="0.35">
      <c r="A863" s="5">
        <v>859</v>
      </c>
      <c r="B863" s="5">
        <v>36</v>
      </c>
      <c r="C863" s="5">
        <v>2</v>
      </c>
      <c r="D863" s="380">
        <v>58.380391221240906</v>
      </c>
      <c r="E863" s="25">
        <v>30.91</v>
      </c>
      <c r="F863" s="380">
        <v>23.566521142296647</v>
      </c>
      <c r="G863" s="25">
        <v>62.12</v>
      </c>
      <c r="H863" s="380">
        <v>11.821904071081368</v>
      </c>
      <c r="I863" s="25">
        <v>795.29</v>
      </c>
      <c r="J863" s="380">
        <v>6.2366868365388815</v>
      </c>
    </row>
    <row r="864" spans="1:10" x14ac:dyDescent="0.35">
      <c r="A864" s="5">
        <v>860</v>
      </c>
      <c r="B864" s="5">
        <v>36</v>
      </c>
      <c r="C864" s="5">
        <v>2</v>
      </c>
      <c r="D864" s="380">
        <v>34.735200954705014</v>
      </c>
      <c r="E864" s="25">
        <v>29.76</v>
      </c>
      <c r="F864" s="380">
        <v>18.094345432646701</v>
      </c>
      <c r="G864" s="25">
        <v>56.98</v>
      </c>
      <c r="H864" s="380">
        <v>11.093563366134109</v>
      </c>
      <c r="I864" s="25">
        <v>585.74</v>
      </c>
      <c r="J864" s="380">
        <v>6.2366868365388815</v>
      </c>
    </row>
    <row r="865" spans="1:10" x14ac:dyDescent="0.35">
      <c r="A865" s="5">
        <v>861</v>
      </c>
      <c r="B865" s="5">
        <v>36</v>
      </c>
      <c r="C865" s="5">
        <v>2</v>
      </c>
      <c r="D865" s="380">
        <v>42.435850925855405</v>
      </c>
      <c r="E865" s="25">
        <v>26.51</v>
      </c>
      <c r="F865" s="380">
        <v>17.393049225296121</v>
      </c>
      <c r="G865" s="25">
        <v>49.28</v>
      </c>
      <c r="H865" s="380">
        <v>11.372164642877468</v>
      </c>
      <c r="I865" s="25">
        <v>72.19</v>
      </c>
      <c r="J865" s="380">
        <v>6.2366868365388815</v>
      </c>
    </row>
    <row r="866" spans="1:10" x14ac:dyDescent="0.35">
      <c r="A866" s="5">
        <v>862</v>
      </c>
      <c r="B866" s="5">
        <v>36</v>
      </c>
      <c r="C866" s="5">
        <v>2</v>
      </c>
      <c r="D866" s="380">
        <v>17.483183908150973</v>
      </c>
      <c r="E866" s="25">
        <v>25.74</v>
      </c>
      <c r="F866" s="380">
        <v>15.588405677933533</v>
      </c>
      <c r="G866" s="25">
        <v>47.5</v>
      </c>
      <c r="H866" s="380">
        <v>11.234001044382422</v>
      </c>
      <c r="I866" s="25">
        <v>68.05</v>
      </c>
      <c r="J866" s="380">
        <v>6.2872007645087349</v>
      </c>
    </row>
    <row r="867" spans="1:10" x14ac:dyDescent="0.35">
      <c r="A867" s="5">
        <v>863</v>
      </c>
      <c r="B867" s="5">
        <v>36</v>
      </c>
      <c r="C867" s="5">
        <v>2</v>
      </c>
      <c r="D867" s="380">
        <v>2.777777777777778E-2</v>
      </c>
      <c r="E867" s="25">
        <v>25.74</v>
      </c>
      <c r="F867" s="380">
        <v>10.882860209652835</v>
      </c>
      <c r="G867" s="25">
        <v>46.11</v>
      </c>
      <c r="H867" s="380">
        <v>11.062745045625761</v>
      </c>
      <c r="I867" s="25">
        <v>68.05</v>
      </c>
      <c r="J867" s="380">
        <v>6.1462865818091759</v>
      </c>
    </row>
    <row r="868" spans="1:10" x14ac:dyDescent="0.35">
      <c r="A868" s="5">
        <v>864</v>
      </c>
      <c r="B868" s="5">
        <v>36</v>
      </c>
      <c r="C868" s="5">
        <v>2</v>
      </c>
      <c r="D868" s="380">
        <v>42.291759392491805</v>
      </c>
      <c r="E868" s="25">
        <v>25.29</v>
      </c>
      <c r="F868" s="380">
        <v>9.3973844124566472</v>
      </c>
      <c r="G868" s="25">
        <v>46.03</v>
      </c>
      <c r="H868" s="380">
        <v>10.939661031977865</v>
      </c>
      <c r="I868" s="25">
        <v>68.05</v>
      </c>
      <c r="J868" s="380">
        <v>6.4431631510084175</v>
      </c>
    </row>
    <row r="869" spans="1:10" x14ac:dyDescent="0.35">
      <c r="A869" s="5">
        <v>865</v>
      </c>
      <c r="B869" s="5">
        <v>37</v>
      </c>
      <c r="C869" s="5">
        <v>2</v>
      </c>
      <c r="D869" s="380">
        <v>39.403862514302183</v>
      </c>
      <c r="E869" s="25">
        <v>24.84</v>
      </c>
      <c r="F869" s="380">
        <v>8.7908904407599859</v>
      </c>
      <c r="G869" s="25">
        <v>38.03</v>
      </c>
      <c r="H869" s="380">
        <v>10.736765643905573</v>
      </c>
      <c r="I869" s="25">
        <v>48.73</v>
      </c>
      <c r="J869" s="380">
        <v>6.6085637412048346</v>
      </c>
    </row>
    <row r="870" spans="1:10" x14ac:dyDescent="0.35">
      <c r="A870" s="5">
        <v>866</v>
      </c>
      <c r="B870" s="5">
        <v>37</v>
      </c>
      <c r="C870" s="5">
        <v>2</v>
      </c>
      <c r="D870" s="380">
        <v>40.400098011880914</v>
      </c>
      <c r="E870" s="25">
        <v>24.84</v>
      </c>
      <c r="F870" s="380">
        <v>8.6566250520414503</v>
      </c>
      <c r="G870" s="25">
        <v>35.18</v>
      </c>
      <c r="H870" s="380">
        <v>10.679073855211643</v>
      </c>
      <c r="I870" s="25">
        <v>47.16</v>
      </c>
      <c r="J870" s="380">
        <v>6.5770730532456261</v>
      </c>
    </row>
    <row r="871" spans="1:10" x14ac:dyDescent="0.35">
      <c r="A871" s="5">
        <v>867</v>
      </c>
      <c r="B871" s="5">
        <v>37</v>
      </c>
      <c r="C871" s="5">
        <v>2</v>
      </c>
      <c r="D871" s="380">
        <v>46.748407869108163</v>
      </c>
      <c r="E871" s="25">
        <v>24.56</v>
      </c>
      <c r="F871" s="380">
        <v>8.6566250520414503</v>
      </c>
      <c r="G871" s="25">
        <v>34.83</v>
      </c>
      <c r="H871" s="380">
        <v>11.076812895956353</v>
      </c>
      <c r="I871" s="25">
        <v>46.84</v>
      </c>
      <c r="J871" s="380">
        <v>6.81775485988386</v>
      </c>
    </row>
    <row r="872" spans="1:10" x14ac:dyDescent="0.35">
      <c r="A872" s="5">
        <v>868</v>
      </c>
      <c r="B872" s="5">
        <v>37</v>
      </c>
      <c r="C872" s="5">
        <v>2</v>
      </c>
      <c r="D872" s="380">
        <v>11.014347016898745</v>
      </c>
      <c r="E872" s="25">
        <v>24.56</v>
      </c>
      <c r="F872" s="380">
        <v>8.6566250520414503</v>
      </c>
      <c r="G872" s="25">
        <v>34.83</v>
      </c>
      <c r="H872" s="380">
        <v>9.8467130917234815</v>
      </c>
      <c r="I872" s="25">
        <v>46.69</v>
      </c>
      <c r="J872" s="380">
        <v>6.8763521578096052</v>
      </c>
    </row>
    <row r="873" spans="1:10" x14ac:dyDescent="0.35">
      <c r="A873" s="5">
        <v>869</v>
      </c>
      <c r="B873" s="5">
        <v>37</v>
      </c>
      <c r="C873" s="5">
        <v>2</v>
      </c>
      <c r="D873" s="380">
        <v>32.757207968982016</v>
      </c>
      <c r="E873" s="25">
        <v>24.56</v>
      </c>
      <c r="F873" s="380">
        <v>8.6566177343083908</v>
      </c>
      <c r="G873" s="25">
        <v>34.770000000000003</v>
      </c>
      <c r="H873" s="380">
        <v>9.8321872545681455</v>
      </c>
      <c r="I873" s="25">
        <v>46.69</v>
      </c>
      <c r="J873" s="380">
        <v>6.8972320812193813</v>
      </c>
    </row>
    <row r="874" spans="1:10" x14ac:dyDescent="0.35">
      <c r="A874" s="5">
        <v>870</v>
      </c>
      <c r="B874" s="5">
        <v>37</v>
      </c>
      <c r="C874" s="5">
        <v>2</v>
      </c>
      <c r="D874" s="380">
        <v>2.777777777777778E-2</v>
      </c>
      <c r="E874" s="25">
        <v>24.56</v>
      </c>
      <c r="F874" s="380">
        <v>9.2463381455435201</v>
      </c>
      <c r="G874" s="25">
        <v>34.770000000000003</v>
      </c>
      <c r="H874" s="380">
        <v>9.9397065857428437</v>
      </c>
      <c r="I874" s="25">
        <v>46.69</v>
      </c>
      <c r="J874" s="380">
        <v>6.8987997305690651</v>
      </c>
    </row>
    <row r="875" spans="1:10" x14ac:dyDescent="0.35">
      <c r="A875" s="5">
        <v>871</v>
      </c>
      <c r="B875" s="5">
        <v>37</v>
      </c>
      <c r="C875" s="5">
        <v>2</v>
      </c>
      <c r="D875" s="380">
        <v>22.616158090583642</v>
      </c>
      <c r="E875" s="25">
        <v>24.56</v>
      </c>
      <c r="F875" s="380">
        <v>9.3879977101183467</v>
      </c>
      <c r="G875" s="25">
        <v>34.83</v>
      </c>
      <c r="H875" s="380">
        <v>9.4370376809462222</v>
      </c>
      <c r="I875" s="25">
        <v>46.69</v>
      </c>
      <c r="J875" s="380">
        <v>6.8873433501212595</v>
      </c>
    </row>
    <row r="876" spans="1:10" x14ac:dyDescent="0.35">
      <c r="A876" s="5">
        <v>872</v>
      </c>
      <c r="B876" s="5">
        <v>37</v>
      </c>
      <c r="C876" s="5">
        <v>2</v>
      </c>
      <c r="D876" s="380">
        <v>38.872714516635988</v>
      </c>
      <c r="E876" s="25">
        <v>24.56</v>
      </c>
      <c r="F876" s="380">
        <v>9.7039579967807619</v>
      </c>
      <c r="G876" s="25">
        <v>35.18</v>
      </c>
      <c r="H876" s="380">
        <v>9.7819425424729101</v>
      </c>
      <c r="I876" s="25">
        <v>47.31</v>
      </c>
      <c r="J876" s="380">
        <v>6.8730309616163918</v>
      </c>
    </row>
    <row r="877" spans="1:10" x14ac:dyDescent="0.35">
      <c r="A877" s="5">
        <v>873</v>
      </c>
      <c r="B877" s="5">
        <v>37</v>
      </c>
      <c r="C877" s="5">
        <v>2</v>
      </c>
      <c r="D877" s="380">
        <v>15.177342730059712</v>
      </c>
      <c r="E877" s="25">
        <v>24.84</v>
      </c>
      <c r="F877" s="380">
        <v>9.5867317761315203</v>
      </c>
      <c r="G877" s="25">
        <v>40.97</v>
      </c>
      <c r="H877" s="380">
        <v>7.7290721733066796</v>
      </c>
      <c r="I877" s="25">
        <v>47.31</v>
      </c>
      <c r="J877" s="380">
        <v>6.0975895998844267</v>
      </c>
    </row>
    <row r="878" spans="1:10" x14ac:dyDescent="0.35">
      <c r="A878" s="5">
        <v>874</v>
      </c>
      <c r="B878" s="5">
        <v>37</v>
      </c>
      <c r="C878" s="5">
        <v>2</v>
      </c>
      <c r="D878" s="380">
        <v>35.821735806723005</v>
      </c>
      <c r="E878" s="25">
        <v>24.99</v>
      </c>
      <c r="F878" s="380">
        <v>8.8417717208549966</v>
      </c>
      <c r="G878" s="25">
        <v>42.19</v>
      </c>
      <c r="H878" s="380">
        <v>7.1436060502682484</v>
      </c>
      <c r="I878" s="25">
        <v>48.67</v>
      </c>
      <c r="J878" s="380">
        <v>2.8712788110955478</v>
      </c>
    </row>
    <row r="879" spans="1:10" x14ac:dyDescent="0.35">
      <c r="A879" s="5">
        <v>875</v>
      </c>
      <c r="B879" s="5">
        <v>37</v>
      </c>
      <c r="C879" s="5">
        <v>2</v>
      </c>
      <c r="D879" s="380">
        <v>23.430583728212373</v>
      </c>
      <c r="E879" s="25">
        <v>24.99</v>
      </c>
      <c r="F879" s="380">
        <v>8.1174834595959613</v>
      </c>
      <c r="G879" s="25">
        <v>40.97</v>
      </c>
      <c r="H879" s="380">
        <v>6.6177481080587617</v>
      </c>
      <c r="I879" s="25">
        <v>47.31</v>
      </c>
      <c r="J879" s="380">
        <v>0.32659989919388399</v>
      </c>
    </row>
    <row r="880" spans="1:10" x14ac:dyDescent="0.35">
      <c r="A880" s="5">
        <v>876</v>
      </c>
      <c r="B880" s="5">
        <v>37</v>
      </c>
      <c r="C880" s="5">
        <v>2</v>
      </c>
      <c r="D880" s="380">
        <v>36.037698749225981</v>
      </c>
      <c r="E880" s="25">
        <v>24.84</v>
      </c>
      <c r="F880" s="380">
        <v>0.47222222222222221</v>
      </c>
      <c r="G880" s="25">
        <v>40.97</v>
      </c>
      <c r="H880" s="380">
        <v>6.3842787800485032</v>
      </c>
      <c r="I880" s="25">
        <v>47.16</v>
      </c>
      <c r="J880" s="380">
        <v>0.19508337444033902</v>
      </c>
    </row>
    <row r="881" spans="1:10" x14ac:dyDescent="0.35">
      <c r="A881" s="5">
        <v>877</v>
      </c>
      <c r="B881" s="5">
        <v>37</v>
      </c>
      <c r="C881" s="5">
        <v>2</v>
      </c>
      <c r="D881" s="380">
        <v>38.676111111111105</v>
      </c>
      <c r="E881" s="25">
        <v>24.84</v>
      </c>
      <c r="F881" s="380">
        <v>0.24025372665946523</v>
      </c>
      <c r="G881" s="25">
        <v>38.03</v>
      </c>
      <c r="H881" s="380">
        <v>6.9656641174964076</v>
      </c>
      <c r="I881" s="25">
        <v>46.69</v>
      </c>
      <c r="J881" s="380">
        <v>0.23435776781119033</v>
      </c>
    </row>
    <row r="882" spans="1:10" x14ac:dyDescent="0.35">
      <c r="A882" s="5">
        <v>878</v>
      </c>
      <c r="B882" s="5">
        <v>37</v>
      </c>
      <c r="C882" s="5">
        <v>2</v>
      </c>
      <c r="D882" s="380">
        <v>37.960555555555551</v>
      </c>
      <c r="E882" s="25">
        <v>24.84</v>
      </c>
      <c r="F882" s="380">
        <v>5.3837097714493884</v>
      </c>
      <c r="G882" s="25">
        <v>34.83</v>
      </c>
      <c r="H882" s="380">
        <v>6.6970656082946727</v>
      </c>
      <c r="I882" s="25">
        <v>44.66</v>
      </c>
      <c r="J882" s="380">
        <v>0.18977732793522267</v>
      </c>
    </row>
    <row r="883" spans="1:10" x14ac:dyDescent="0.35">
      <c r="A883" s="5">
        <v>879</v>
      </c>
      <c r="B883" s="5">
        <v>37</v>
      </c>
      <c r="C883" s="5">
        <v>2</v>
      </c>
      <c r="D883" s="380">
        <v>37.367222222222217</v>
      </c>
      <c r="E883" s="25">
        <v>24.56</v>
      </c>
      <c r="F883" s="380">
        <v>0.28277904396524739</v>
      </c>
      <c r="G883" s="25">
        <v>34.83</v>
      </c>
      <c r="H883" s="380">
        <v>6.7087625682080292</v>
      </c>
      <c r="I883" s="25">
        <v>33.81</v>
      </c>
      <c r="J883" s="380">
        <v>0.23271598681140138</v>
      </c>
    </row>
    <row r="884" spans="1:10" x14ac:dyDescent="0.35">
      <c r="A884" s="5">
        <v>880</v>
      </c>
      <c r="B884" s="5">
        <v>37</v>
      </c>
      <c r="C884" s="5">
        <v>2</v>
      </c>
      <c r="D884" s="380">
        <v>36.324444444444438</v>
      </c>
      <c r="E884" s="25">
        <v>24.56</v>
      </c>
      <c r="F884" s="380">
        <v>3.9801841817807091</v>
      </c>
      <c r="G884" s="25">
        <v>34.83</v>
      </c>
      <c r="H884" s="380">
        <v>6.5923277997766601</v>
      </c>
      <c r="I884" s="25">
        <v>34.25</v>
      </c>
      <c r="J884" s="380">
        <v>0.1557361423110504</v>
      </c>
    </row>
    <row r="885" spans="1:10" x14ac:dyDescent="0.35">
      <c r="A885" s="5">
        <v>881</v>
      </c>
      <c r="B885" s="5">
        <v>37</v>
      </c>
      <c r="C885" s="5">
        <v>2</v>
      </c>
      <c r="D885" s="380">
        <v>40.102222222222217</v>
      </c>
      <c r="E885" s="25">
        <v>24.84</v>
      </c>
      <c r="F885" s="380">
        <v>9.3839247820916096</v>
      </c>
      <c r="G885" s="25">
        <v>34.83</v>
      </c>
      <c r="H885" s="380">
        <v>8.3399609033560083</v>
      </c>
      <c r="I885" s="25">
        <v>46.69</v>
      </c>
      <c r="J885" s="380">
        <v>4.5224242042411422</v>
      </c>
    </row>
    <row r="886" spans="1:10" x14ac:dyDescent="0.35">
      <c r="A886" s="5">
        <v>882</v>
      </c>
      <c r="B886" s="5">
        <v>37</v>
      </c>
      <c r="C886" s="5">
        <v>2</v>
      </c>
      <c r="D886" s="380">
        <v>45.032222222222224</v>
      </c>
      <c r="E886" s="25">
        <v>25.73</v>
      </c>
      <c r="F886" s="380">
        <v>17.830597622451112</v>
      </c>
      <c r="G886" s="25">
        <v>42.37</v>
      </c>
      <c r="H886" s="380">
        <v>11.452932662318576</v>
      </c>
      <c r="I886" s="25">
        <v>48.86</v>
      </c>
      <c r="J886" s="380">
        <v>6.6497370749887335</v>
      </c>
    </row>
    <row r="887" spans="1:10" x14ac:dyDescent="0.35">
      <c r="A887" s="5">
        <v>883</v>
      </c>
      <c r="B887" s="5">
        <v>37</v>
      </c>
      <c r="C887" s="5">
        <v>2</v>
      </c>
      <c r="D887" s="380">
        <v>44.208888888888886</v>
      </c>
      <c r="E887" s="25">
        <v>26.51</v>
      </c>
      <c r="F887" s="380">
        <v>17.601073329544722</v>
      </c>
      <c r="G887" s="25">
        <v>44.74</v>
      </c>
      <c r="H887" s="380">
        <v>11.432806341200353</v>
      </c>
      <c r="I887" s="25">
        <v>53.71</v>
      </c>
      <c r="J887" s="380">
        <v>6.3773633287876494</v>
      </c>
    </row>
    <row r="888" spans="1:10" x14ac:dyDescent="0.35">
      <c r="A888" s="5">
        <v>884</v>
      </c>
      <c r="B888" s="5">
        <v>37</v>
      </c>
      <c r="C888" s="5">
        <v>2</v>
      </c>
      <c r="D888" s="380">
        <v>40.538333333333334</v>
      </c>
      <c r="E888" s="25">
        <v>25.74</v>
      </c>
      <c r="F888" s="380">
        <v>18.782315302405522</v>
      </c>
      <c r="G888" s="25">
        <v>44.74</v>
      </c>
      <c r="H888" s="380">
        <v>11.598563681991681</v>
      </c>
      <c r="I888" s="25">
        <v>54.04</v>
      </c>
      <c r="J888" s="380">
        <v>6.5265899567300609</v>
      </c>
    </row>
    <row r="889" spans="1:10" x14ac:dyDescent="0.35">
      <c r="A889" s="5">
        <v>885</v>
      </c>
      <c r="B889" s="5">
        <v>37</v>
      </c>
      <c r="C889" s="5">
        <v>2</v>
      </c>
      <c r="D889" s="380">
        <v>39.309999999999995</v>
      </c>
      <c r="E889" s="25">
        <v>24.99</v>
      </c>
      <c r="F889" s="380">
        <v>14.567176264210657</v>
      </c>
      <c r="G889" s="25">
        <v>44.74</v>
      </c>
      <c r="H889" s="380">
        <v>11.191080363149952</v>
      </c>
      <c r="I889" s="25">
        <v>52.55</v>
      </c>
      <c r="J889" s="380">
        <v>6.6023682889032429</v>
      </c>
    </row>
    <row r="890" spans="1:10" x14ac:dyDescent="0.35">
      <c r="A890" s="5">
        <v>886</v>
      </c>
      <c r="B890" s="5">
        <v>37</v>
      </c>
      <c r="C890" s="5">
        <v>2</v>
      </c>
      <c r="D890" s="380">
        <v>37.210555555555551</v>
      </c>
      <c r="E890" s="25">
        <v>24.84</v>
      </c>
      <c r="F890" s="380">
        <v>14.567176264210657</v>
      </c>
      <c r="G890" s="25">
        <v>43.39</v>
      </c>
      <c r="H890" s="380">
        <v>11.420232951163213</v>
      </c>
      <c r="I890" s="25">
        <v>50.13</v>
      </c>
      <c r="J890" s="380">
        <v>6.6023682889032429</v>
      </c>
    </row>
    <row r="891" spans="1:10" x14ac:dyDescent="0.35">
      <c r="A891" s="5">
        <v>887</v>
      </c>
      <c r="B891" s="5">
        <v>37</v>
      </c>
      <c r="C891" s="5">
        <v>2</v>
      </c>
      <c r="D891" s="380">
        <v>37.374444444444443</v>
      </c>
      <c r="E891" s="25">
        <v>24.99</v>
      </c>
      <c r="F891" s="380">
        <v>13.707326768819465</v>
      </c>
      <c r="G891" s="25">
        <v>44.74</v>
      </c>
      <c r="H891" s="380">
        <v>11.392165338819741</v>
      </c>
      <c r="I891" s="25">
        <v>50.13</v>
      </c>
      <c r="J891" s="380">
        <v>6.5778406216946319</v>
      </c>
    </row>
    <row r="892" spans="1:10" x14ac:dyDescent="0.35">
      <c r="A892" s="5">
        <v>888</v>
      </c>
      <c r="B892" s="5">
        <v>37</v>
      </c>
      <c r="C892" s="5">
        <v>2</v>
      </c>
      <c r="D892" s="380">
        <v>37.072777777777773</v>
      </c>
      <c r="E892" s="25">
        <v>24.84</v>
      </c>
      <c r="F892" s="380">
        <v>14.219946781503536</v>
      </c>
      <c r="G892" s="25">
        <v>44.74</v>
      </c>
      <c r="H892" s="380">
        <v>10.259509730913184</v>
      </c>
      <c r="I892" s="25">
        <v>50.13</v>
      </c>
      <c r="J892" s="380">
        <v>7.0444188728475385</v>
      </c>
    </row>
    <row r="893" spans="1:10" x14ac:dyDescent="0.35">
      <c r="A893" s="5">
        <v>889</v>
      </c>
      <c r="B893" s="5">
        <v>38</v>
      </c>
      <c r="C893" s="5">
        <v>2</v>
      </c>
      <c r="D893" s="380">
        <v>35.918333333333329</v>
      </c>
      <c r="E893" s="25">
        <v>24.84</v>
      </c>
      <c r="F893" s="380">
        <v>13.507170654252299</v>
      </c>
      <c r="G893" s="25">
        <v>42.29</v>
      </c>
      <c r="H893" s="380">
        <v>10.444715017979625</v>
      </c>
      <c r="I893" s="25">
        <v>47.79</v>
      </c>
      <c r="J893" s="380">
        <v>7.0444188728475385</v>
      </c>
    </row>
    <row r="894" spans="1:10" x14ac:dyDescent="0.35">
      <c r="A894" s="5">
        <v>890</v>
      </c>
      <c r="B894" s="5">
        <v>38</v>
      </c>
      <c r="C894" s="5">
        <v>2</v>
      </c>
      <c r="D894" s="380">
        <v>36.098888888888887</v>
      </c>
      <c r="E894" s="25">
        <v>24.84</v>
      </c>
      <c r="F894" s="380">
        <v>13.235745331156812</v>
      </c>
      <c r="G894" s="25">
        <v>42.29</v>
      </c>
      <c r="H894" s="380">
        <v>10.61601114377002</v>
      </c>
      <c r="I894" s="25">
        <v>47.79</v>
      </c>
      <c r="J894" s="380">
        <v>7.0444188728475385</v>
      </c>
    </row>
    <row r="895" spans="1:10" x14ac:dyDescent="0.35">
      <c r="A895" s="5">
        <v>891</v>
      </c>
      <c r="B895" s="5">
        <v>38</v>
      </c>
      <c r="C895" s="5">
        <v>2</v>
      </c>
      <c r="D895" s="380">
        <v>36.428333333333335</v>
      </c>
      <c r="E895" s="25">
        <v>24.84</v>
      </c>
      <c r="F895" s="380">
        <v>13.402487300120214</v>
      </c>
      <c r="G895" s="25">
        <v>42.29</v>
      </c>
      <c r="H895" s="380">
        <v>10.153002393721797</v>
      </c>
      <c r="I895" s="25">
        <v>47.31</v>
      </c>
      <c r="J895" s="380">
        <v>6.8133114396827414</v>
      </c>
    </row>
    <row r="896" spans="1:10" x14ac:dyDescent="0.35">
      <c r="A896" s="5">
        <v>892</v>
      </c>
      <c r="B896" s="5">
        <v>38</v>
      </c>
      <c r="C896" s="5">
        <v>2</v>
      </c>
      <c r="D896" s="380">
        <v>35.967777777777776</v>
      </c>
      <c r="E896" s="25">
        <v>24.84</v>
      </c>
      <c r="F896" s="380">
        <v>13.212331905510531</v>
      </c>
      <c r="G896" s="25">
        <v>42.29</v>
      </c>
      <c r="H896" s="380">
        <v>8.5842181829253583</v>
      </c>
      <c r="I896" s="25">
        <v>47.31</v>
      </c>
      <c r="J896" s="380">
        <v>5.114010160939416</v>
      </c>
    </row>
    <row r="897" spans="1:10" x14ac:dyDescent="0.35">
      <c r="A897" s="5">
        <v>893</v>
      </c>
      <c r="B897" s="5">
        <v>38</v>
      </c>
      <c r="C897" s="5">
        <v>2</v>
      </c>
      <c r="D897" s="380">
        <v>39.582777777777771</v>
      </c>
      <c r="E897" s="25">
        <v>24.84</v>
      </c>
      <c r="F897" s="380">
        <v>13.650204442724643</v>
      </c>
      <c r="G897" s="25">
        <v>42.29</v>
      </c>
      <c r="H897" s="380">
        <v>7.6686254254788935</v>
      </c>
      <c r="I897" s="25">
        <v>47.31</v>
      </c>
      <c r="J897" s="380">
        <v>5.3578342555566261</v>
      </c>
    </row>
    <row r="898" spans="1:10" x14ac:dyDescent="0.35">
      <c r="A898" s="5">
        <v>894</v>
      </c>
      <c r="B898" s="5">
        <v>38</v>
      </c>
      <c r="C898" s="5">
        <v>2</v>
      </c>
      <c r="D898" s="380">
        <v>41.89</v>
      </c>
      <c r="E898" s="25">
        <v>24.84</v>
      </c>
      <c r="F898" s="380">
        <v>13.806591517853562</v>
      </c>
      <c r="G898" s="25">
        <v>42.29</v>
      </c>
      <c r="H898" s="380">
        <v>8.2137384247663601</v>
      </c>
      <c r="I898" s="25">
        <v>47.44</v>
      </c>
      <c r="J898" s="380">
        <v>5.3691462338448837</v>
      </c>
    </row>
    <row r="899" spans="1:10" x14ac:dyDescent="0.35">
      <c r="A899" s="5">
        <v>895</v>
      </c>
      <c r="B899" s="5">
        <v>38</v>
      </c>
      <c r="C899" s="5">
        <v>2</v>
      </c>
      <c r="D899" s="380">
        <v>48.37166666666667</v>
      </c>
      <c r="E899" s="25">
        <v>24.84</v>
      </c>
      <c r="F899" s="380">
        <v>13.613158387988966</v>
      </c>
      <c r="G899" s="25">
        <v>42.29</v>
      </c>
      <c r="H899" s="380">
        <v>8.0969105806136685</v>
      </c>
      <c r="I899" s="25">
        <v>47.31</v>
      </c>
      <c r="J899" s="380">
        <v>5.2785516666249341</v>
      </c>
    </row>
    <row r="900" spans="1:10" x14ac:dyDescent="0.35">
      <c r="A900" s="5">
        <v>896</v>
      </c>
      <c r="B900" s="5">
        <v>38</v>
      </c>
      <c r="C900" s="5">
        <v>2</v>
      </c>
      <c r="D900" s="380">
        <v>61.034444444444439</v>
      </c>
      <c r="E900" s="25">
        <v>24.84</v>
      </c>
      <c r="F900" s="380">
        <v>14.407865367765954</v>
      </c>
      <c r="G900" s="25">
        <v>42.71</v>
      </c>
      <c r="H900" s="380">
        <v>8.0198360697535396</v>
      </c>
      <c r="I900" s="25">
        <v>48.73</v>
      </c>
      <c r="J900" s="380">
        <v>5.6058600626735631</v>
      </c>
    </row>
    <row r="901" spans="1:10" x14ac:dyDescent="0.35">
      <c r="A901" s="5">
        <v>897</v>
      </c>
      <c r="B901" s="5">
        <v>38</v>
      </c>
      <c r="C901" s="5">
        <v>2</v>
      </c>
      <c r="D901" s="380">
        <v>62.859444444444449</v>
      </c>
      <c r="E901" s="25">
        <v>24.84</v>
      </c>
      <c r="F901" s="380">
        <v>12.108351622445653</v>
      </c>
      <c r="G901" s="25">
        <v>43.56</v>
      </c>
      <c r="H901" s="380">
        <v>7.7573506787332285</v>
      </c>
      <c r="I901" s="25">
        <v>47.79</v>
      </c>
      <c r="J901" s="380">
        <v>4.3040220622445711</v>
      </c>
    </row>
    <row r="902" spans="1:10" x14ac:dyDescent="0.35">
      <c r="A902" s="5">
        <v>898</v>
      </c>
      <c r="B902" s="5">
        <v>38</v>
      </c>
      <c r="C902" s="5">
        <v>2</v>
      </c>
      <c r="D902" s="380">
        <v>62.647777777777776</v>
      </c>
      <c r="E902" s="25">
        <v>24.84</v>
      </c>
      <c r="F902" s="380">
        <v>8.7157640066252444</v>
      </c>
      <c r="G902" s="25">
        <v>44.69</v>
      </c>
      <c r="H902" s="380">
        <v>6.6240513803411654</v>
      </c>
      <c r="I902" s="25">
        <v>48.86</v>
      </c>
      <c r="J902" s="380">
        <v>4.3673499146480488</v>
      </c>
    </row>
    <row r="903" spans="1:10" x14ac:dyDescent="0.35">
      <c r="A903" s="5">
        <v>899</v>
      </c>
      <c r="B903" s="5">
        <v>38</v>
      </c>
      <c r="C903" s="5">
        <v>2</v>
      </c>
      <c r="D903" s="380">
        <v>58.157222222222217</v>
      </c>
      <c r="E903" s="25">
        <v>24.99</v>
      </c>
      <c r="F903" s="380">
        <v>8.1174834595959577</v>
      </c>
      <c r="G903" s="25">
        <v>44.74</v>
      </c>
      <c r="H903" s="380">
        <v>2.6124573751796829</v>
      </c>
      <c r="I903" s="25">
        <v>47.31</v>
      </c>
      <c r="J903" s="380">
        <v>2.777777777777778E-2</v>
      </c>
    </row>
    <row r="904" spans="1:10" x14ac:dyDescent="0.35">
      <c r="A904" s="5">
        <v>900</v>
      </c>
      <c r="B904" s="5">
        <v>38</v>
      </c>
      <c r="C904" s="5">
        <v>2</v>
      </c>
      <c r="D904" s="380">
        <v>56.117777777777775</v>
      </c>
      <c r="E904" s="25">
        <v>24.99</v>
      </c>
      <c r="F904" s="380">
        <v>5.0945495192980266</v>
      </c>
      <c r="G904" s="25">
        <v>44.74</v>
      </c>
      <c r="H904" s="380">
        <v>2.6900130301835907</v>
      </c>
      <c r="I904" s="25">
        <v>47.31</v>
      </c>
      <c r="J904" s="380">
        <v>2.777777777777778E-2</v>
      </c>
    </row>
    <row r="905" spans="1:10" x14ac:dyDescent="0.35">
      <c r="A905" s="5">
        <v>901</v>
      </c>
      <c r="B905" s="5">
        <v>38</v>
      </c>
      <c r="C905" s="5">
        <v>2</v>
      </c>
      <c r="D905" s="380">
        <v>50.671666666666674</v>
      </c>
      <c r="E905" s="25">
        <v>24.84</v>
      </c>
      <c r="F905" s="380">
        <v>4.9078329979658086</v>
      </c>
      <c r="G905" s="25">
        <v>44.74</v>
      </c>
      <c r="H905" s="380">
        <v>2.4715296000679512</v>
      </c>
      <c r="I905" s="25">
        <v>47.31</v>
      </c>
      <c r="J905" s="380">
        <v>2.777777777777778E-2</v>
      </c>
    </row>
    <row r="906" spans="1:10" x14ac:dyDescent="0.35">
      <c r="A906" s="5">
        <v>902</v>
      </c>
      <c r="B906" s="5">
        <v>38</v>
      </c>
      <c r="C906" s="5">
        <v>2</v>
      </c>
      <c r="D906" s="380">
        <v>46.38388888888889</v>
      </c>
      <c r="E906" s="25">
        <v>24.84</v>
      </c>
      <c r="F906" s="380">
        <v>4.6289384192049399</v>
      </c>
      <c r="G906" s="25">
        <v>43.56</v>
      </c>
      <c r="H906" s="380">
        <v>2.5651005961379991</v>
      </c>
      <c r="I906" s="25">
        <v>45.93</v>
      </c>
      <c r="J906" s="380">
        <v>2.777777777777778E-2</v>
      </c>
    </row>
    <row r="907" spans="1:10" x14ac:dyDescent="0.35">
      <c r="A907" s="5">
        <v>903</v>
      </c>
      <c r="B907" s="5">
        <v>38</v>
      </c>
      <c r="C907" s="5">
        <v>2</v>
      </c>
      <c r="D907" s="380">
        <v>42.992222222222217</v>
      </c>
      <c r="E907" s="25">
        <v>24.84</v>
      </c>
      <c r="F907" s="380">
        <v>4.8600245326127496</v>
      </c>
      <c r="G907" s="25">
        <v>43.56</v>
      </c>
      <c r="H907" s="380">
        <v>2.4295993894097547</v>
      </c>
      <c r="I907" s="25">
        <v>45.93</v>
      </c>
      <c r="J907" s="380">
        <v>2.777777777777778E-2</v>
      </c>
    </row>
    <row r="908" spans="1:10" x14ac:dyDescent="0.35">
      <c r="A908" s="5">
        <v>904</v>
      </c>
      <c r="B908" s="5">
        <v>38</v>
      </c>
      <c r="C908" s="5">
        <v>2</v>
      </c>
      <c r="D908" s="380">
        <v>50.314999999999998</v>
      </c>
      <c r="E908" s="25">
        <v>24.84</v>
      </c>
      <c r="F908" s="380">
        <v>6.8741167903945319</v>
      </c>
      <c r="G908" s="25">
        <v>42.29</v>
      </c>
      <c r="H908" s="380">
        <v>2.324078009224857</v>
      </c>
      <c r="I908" s="25">
        <v>45.93</v>
      </c>
      <c r="J908" s="380">
        <v>2.777777777777778E-2</v>
      </c>
    </row>
    <row r="909" spans="1:10" x14ac:dyDescent="0.35">
      <c r="A909" s="5">
        <v>905</v>
      </c>
      <c r="B909" s="5">
        <v>38</v>
      </c>
      <c r="C909" s="5">
        <v>2</v>
      </c>
      <c r="D909" s="380">
        <v>52.006666666666661</v>
      </c>
      <c r="E909" s="25">
        <v>24.84</v>
      </c>
      <c r="F909" s="380">
        <v>8.1174834595959577</v>
      </c>
      <c r="G909" s="25">
        <v>42.29</v>
      </c>
      <c r="H909" s="380">
        <v>1.7702973941190476</v>
      </c>
      <c r="I909" s="25">
        <v>47.31</v>
      </c>
      <c r="J909" s="380">
        <v>2.777777777777778E-2</v>
      </c>
    </row>
    <row r="910" spans="1:10" x14ac:dyDescent="0.35">
      <c r="A910" s="5">
        <v>906</v>
      </c>
      <c r="B910" s="5">
        <v>38</v>
      </c>
      <c r="C910" s="5">
        <v>2</v>
      </c>
      <c r="D910" s="380">
        <v>59.164999999999999</v>
      </c>
      <c r="E910" s="25">
        <v>24.84</v>
      </c>
      <c r="F910" s="380">
        <v>8.8004256958203335</v>
      </c>
      <c r="G910" s="25">
        <v>44.69</v>
      </c>
      <c r="H910" s="380">
        <v>1.4232301705610653</v>
      </c>
      <c r="I910" s="25">
        <v>50.13</v>
      </c>
      <c r="J910" s="380">
        <v>0.10130861161665915</v>
      </c>
    </row>
    <row r="911" spans="1:10" x14ac:dyDescent="0.35">
      <c r="A911" s="5">
        <v>907</v>
      </c>
      <c r="B911" s="5">
        <v>38</v>
      </c>
      <c r="C911" s="5">
        <v>2</v>
      </c>
      <c r="D911" s="380">
        <v>60.080555555555563</v>
      </c>
      <c r="E911" s="25">
        <v>25.29</v>
      </c>
      <c r="F911" s="380">
        <v>8.8699285735476607</v>
      </c>
      <c r="G911" s="25">
        <v>44.74</v>
      </c>
      <c r="H911" s="380">
        <v>1.4423280981257383</v>
      </c>
      <c r="I911" s="25">
        <v>54.04</v>
      </c>
      <c r="J911" s="380">
        <v>2.777777777777778E-2</v>
      </c>
    </row>
    <row r="912" spans="1:10" x14ac:dyDescent="0.35">
      <c r="A912" s="5">
        <v>908</v>
      </c>
      <c r="B912" s="5">
        <v>38</v>
      </c>
      <c r="C912" s="5">
        <v>2</v>
      </c>
      <c r="D912" s="380">
        <v>59.441111111111113</v>
      </c>
      <c r="E912" s="25">
        <v>25.29</v>
      </c>
      <c r="F912" s="380">
        <v>8.1174834595959595</v>
      </c>
      <c r="G912" s="25">
        <v>44.74</v>
      </c>
      <c r="H912" s="380">
        <v>1.44690459449814</v>
      </c>
      <c r="I912" s="25">
        <v>54.04</v>
      </c>
      <c r="J912" s="380">
        <v>6.3017675647771013E-2</v>
      </c>
    </row>
    <row r="913" spans="1:10" x14ac:dyDescent="0.35">
      <c r="A913" s="5">
        <v>909</v>
      </c>
      <c r="B913" s="5">
        <v>38</v>
      </c>
      <c r="C913" s="5">
        <v>2</v>
      </c>
      <c r="D913" s="380">
        <v>54.719444444444449</v>
      </c>
      <c r="E913" s="25">
        <v>24.99</v>
      </c>
      <c r="F913" s="380">
        <v>8.1174834595959613</v>
      </c>
      <c r="G913" s="25">
        <v>44.74</v>
      </c>
      <c r="H913" s="380">
        <v>1.5272274144492759</v>
      </c>
      <c r="I913" s="25">
        <v>53.71</v>
      </c>
      <c r="J913" s="380">
        <v>2.777777777777778E-2</v>
      </c>
    </row>
    <row r="914" spans="1:10" x14ac:dyDescent="0.35">
      <c r="A914" s="5">
        <v>910</v>
      </c>
      <c r="B914" s="5">
        <v>38</v>
      </c>
      <c r="C914" s="5">
        <v>2</v>
      </c>
      <c r="D914" s="380">
        <v>53.219444444444441</v>
      </c>
      <c r="E914" s="25">
        <v>24.99</v>
      </c>
      <c r="F914" s="380">
        <v>8.1174834595959577</v>
      </c>
      <c r="G914" s="25">
        <v>44.69</v>
      </c>
      <c r="H914" s="380">
        <v>1.2282479355925653</v>
      </c>
      <c r="I914" s="25">
        <v>50.13</v>
      </c>
      <c r="J914" s="380">
        <v>4.0117618474475182E-2</v>
      </c>
    </row>
    <row r="915" spans="1:10" x14ac:dyDescent="0.35">
      <c r="A915" s="5">
        <v>911</v>
      </c>
      <c r="B915" s="5">
        <v>38</v>
      </c>
      <c r="C915" s="5">
        <v>2</v>
      </c>
      <c r="D915" s="380">
        <v>48.766666666666666</v>
      </c>
      <c r="E915" s="25">
        <v>24.99</v>
      </c>
      <c r="F915" s="380">
        <v>0.47222222222222227</v>
      </c>
      <c r="G915" s="25">
        <v>44.74</v>
      </c>
      <c r="H915" s="380">
        <v>0.47222222222222232</v>
      </c>
      <c r="I915" s="25">
        <v>50.13</v>
      </c>
      <c r="J915" s="380">
        <v>6.851063909709651E-2</v>
      </c>
    </row>
    <row r="916" spans="1:10" x14ac:dyDescent="0.35">
      <c r="A916" s="5">
        <v>912</v>
      </c>
      <c r="B916" s="5">
        <v>38</v>
      </c>
      <c r="C916" s="5">
        <v>2</v>
      </c>
      <c r="D916" s="380">
        <v>47.257222222222225</v>
      </c>
      <c r="E916" s="25">
        <v>24.99</v>
      </c>
      <c r="F916" s="380">
        <v>0.47222222222222221</v>
      </c>
      <c r="G916" s="25">
        <v>44.74</v>
      </c>
      <c r="H916" s="380">
        <v>2.1489510259609013</v>
      </c>
      <c r="I916" s="25">
        <v>48.09</v>
      </c>
      <c r="J916" s="380">
        <v>7.9622299356524845E-2</v>
      </c>
    </row>
    <row r="917" spans="1:10" x14ac:dyDescent="0.35">
      <c r="A917" s="5">
        <v>913</v>
      </c>
      <c r="B917" s="5">
        <v>39</v>
      </c>
      <c r="C917" s="5">
        <v>2</v>
      </c>
      <c r="D917" s="380">
        <v>47.583888888888886</v>
      </c>
      <c r="E917" s="25">
        <v>24.84</v>
      </c>
      <c r="F917" s="380">
        <v>2.28182658120221</v>
      </c>
      <c r="G917" s="25">
        <v>44.74</v>
      </c>
      <c r="H917" s="380">
        <v>2.1489510259609013</v>
      </c>
      <c r="I917" s="25">
        <v>49.63</v>
      </c>
      <c r="J917" s="380">
        <v>7.2814317327039441E-2</v>
      </c>
    </row>
    <row r="918" spans="1:10" x14ac:dyDescent="0.35">
      <c r="A918" s="5">
        <v>914</v>
      </c>
      <c r="B918" s="5">
        <v>39</v>
      </c>
      <c r="C918" s="5">
        <v>2</v>
      </c>
      <c r="D918" s="380">
        <v>46.886666666666656</v>
      </c>
      <c r="E918" s="25">
        <v>24.73</v>
      </c>
      <c r="F918" s="380">
        <v>2.28182658120221</v>
      </c>
      <c r="G918" s="25">
        <v>42.19</v>
      </c>
      <c r="H918" s="380">
        <v>2.1489510259609013</v>
      </c>
      <c r="I918" s="25">
        <v>45.93</v>
      </c>
      <c r="J918" s="380">
        <v>7.2814317327039441E-2</v>
      </c>
    </row>
    <row r="919" spans="1:10" x14ac:dyDescent="0.35">
      <c r="A919" s="5">
        <v>915</v>
      </c>
      <c r="B919" s="5">
        <v>39</v>
      </c>
      <c r="C919" s="5">
        <v>2</v>
      </c>
      <c r="D919" s="380">
        <v>45.283333333333324</v>
      </c>
      <c r="E919" s="25">
        <v>24.56</v>
      </c>
      <c r="F919" s="380">
        <v>2.2526663320903908</v>
      </c>
      <c r="G919" s="25">
        <v>38.03</v>
      </c>
      <c r="H919" s="380">
        <v>2.1489510259609013</v>
      </c>
      <c r="I919" s="25">
        <v>45.93</v>
      </c>
      <c r="J919" s="380">
        <v>2.8277465877357716E-2</v>
      </c>
    </row>
    <row r="920" spans="1:10" x14ac:dyDescent="0.35">
      <c r="A920" s="5">
        <v>916</v>
      </c>
      <c r="B920" s="5">
        <v>39</v>
      </c>
      <c r="C920" s="5">
        <v>2</v>
      </c>
      <c r="D920" s="380">
        <v>39.213888888888896</v>
      </c>
      <c r="E920" s="25">
        <v>24.12</v>
      </c>
      <c r="F920" s="380">
        <v>2.2526663320903908</v>
      </c>
      <c r="G920" s="25">
        <v>32.43</v>
      </c>
      <c r="H920" s="380">
        <v>2.1489510259609013</v>
      </c>
      <c r="I920" s="25">
        <v>36.869999999999997</v>
      </c>
      <c r="J920" s="380">
        <v>2.8277465877357716E-2</v>
      </c>
    </row>
    <row r="921" spans="1:10" x14ac:dyDescent="0.35">
      <c r="A921" s="5">
        <v>917</v>
      </c>
      <c r="B921" s="5">
        <v>39</v>
      </c>
      <c r="C921" s="5">
        <v>2</v>
      </c>
      <c r="D921" s="380">
        <v>41.052777777777784</v>
      </c>
      <c r="E921" s="25">
        <v>24.12</v>
      </c>
      <c r="F921" s="380">
        <v>2.2526663320903908</v>
      </c>
      <c r="G921" s="25">
        <v>31.84</v>
      </c>
      <c r="H921" s="380">
        <v>2.1489510259609013</v>
      </c>
      <c r="I921" s="25">
        <v>35.799999999999997</v>
      </c>
      <c r="J921" s="380">
        <v>2.8277465877357716E-2</v>
      </c>
    </row>
    <row r="922" spans="1:10" x14ac:dyDescent="0.35">
      <c r="A922" s="5">
        <v>918</v>
      </c>
      <c r="B922" s="5">
        <v>39</v>
      </c>
      <c r="C922" s="5">
        <v>2</v>
      </c>
      <c r="D922" s="380">
        <v>43.824444444444445</v>
      </c>
      <c r="E922" s="25">
        <v>24.56</v>
      </c>
      <c r="F922" s="380">
        <v>0.12713375712020131</v>
      </c>
      <c r="G922" s="25">
        <v>38.03</v>
      </c>
      <c r="H922" s="380">
        <v>2.1489510259609013</v>
      </c>
      <c r="I922" s="25">
        <v>36.869999999999997</v>
      </c>
      <c r="J922" s="380">
        <v>2.8277465877357716E-2</v>
      </c>
    </row>
    <row r="923" spans="1:10" x14ac:dyDescent="0.35">
      <c r="A923" s="5">
        <v>919</v>
      </c>
      <c r="B923" s="5">
        <v>39</v>
      </c>
      <c r="C923" s="5">
        <v>2</v>
      </c>
      <c r="D923" s="380">
        <v>47.371111111111112</v>
      </c>
      <c r="E923" s="25">
        <v>24.84</v>
      </c>
      <c r="F923" s="380">
        <v>0.47222222222222221</v>
      </c>
      <c r="G923" s="25">
        <v>45.65</v>
      </c>
      <c r="H923" s="380">
        <v>2.1489510259609013</v>
      </c>
      <c r="I923" s="25">
        <v>50.26</v>
      </c>
      <c r="J923" s="380">
        <v>5.9013841831007406E-2</v>
      </c>
    </row>
    <row r="924" spans="1:10" x14ac:dyDescent="0.35">
      <c r="A924" s="5">
        <v>920</v>
      </c>
      <c r="B924" s="5">
        <v>39</v>
      </c>
      <c r="C924" s="5">
        <v>2</v>
      </c>
      <c r="D924" s="380">
        <v>51.590555555555554</v>
      </c>
      <c r="E924" s="25">
        <v>25.74</v>
      </c>
      <c r="F924" s="380">
        <v>0.9353134642680706</v>
      </c>
      <c r="G924" s="25">
        <v>46.11</v>
      </c>
      <c r="H924" s="380">
        <v>0.14480167642852412</v>
      </c>
      <c r="I924" s="25">
        <v>51.02</v>
      </c>
      <c r="J924" s="380">
        <v>8.113404304600523E-2</v>
      </c>
    </row>
    <row r="925" spans="1:10" x14ac:dyDescent="0.35">
      <c r="A925" s="5">
        <v>921</v>
      </c>
      <c r="B925" s="5">
        <v>39</v>
      </c>
      <c r="C925" s="5">
        <v>2</v>
      </c>
      <c r="D925" s="380">
        <v>53.807777777777773</v>
      </c>
      <c r="E925" s="25">
        <v>25.74</v>
      </c>
      <c r="F925" s="380">
        <v>1.4950418551839832</v>
      </c>
      <c r="G925" s="25">
        <v>48.39</v>
      </c>
      <c r="H925" s="380">
        <v>0.14480167642852412</v>
      </c>
      <c r="I925" s="25">
        <v>53.71</v>
      </c>
      <c r="J925" s="380">
        <v>2.8277465877357716E-2</v>
      </c>
    </row>
    <row r="926" spans="1:10" x14ac:dyDescent="0.35">
      <c r="A926" s="5">
        <v>922</v>
      </c>
      <c r="B926" s="5">
        <v>39</v>
      </c>
      <c r="C926" s="5">
        <v>2</v>
      </c>
      <c r="D926" s="380">
        <v>54.137222222222213</v>
      </c>
      <c r="E926" s="25">
        <v>25.74</v>
      </c>
      <c r="F926" s="380">
        <v>1.1224929144342903</v>
      </c>
      <c r="G926" s="25">
        <v>49.28</v>
      </c>
      <c r="H926" s="380">
        <v>2.2444952701596024</v>
      </c>
      <c r="I926" s="25">
        <v>55.32</v>
      </c>
      <c r="J926" s="380">
        <v>2.777777777777778E-2</v>
      </c>
    </row>
    <row r="927" spans="1:10" x14ac:dyDescent="0.35">
      <c r="A927" s="5">
        <v>923</v>
      </c>
      <c r="B927" s="5">
        <v>39</v>
      </c>
      <c r="C927" s="5">
        <v>2</v>
      </c>
      <c r="D927" s="380">
        <v>52.941666666666663</v>
      </c>
      <c r="E927" s="25">
        <v>25.74</v>
      </c>
      <c r="F927" s="380">
        <v>4.4729728202231618</v>
      </c>
      <c r="G927" s="25">
        <v>47.85</v>
      </c>
      <c r="H927" s="380">
        <v>2.1912132431473523</v>
      </c>
      <c r="I927" s="25">
        <v>53.71</v>
      </c>
      <c r="J927" s="380">
        <v>2.777777777777778E-2</v>
      </c>
    </row>
    <row r="928" spans="1:10" x14ac:dyDescent="0.35">
      <c r="A928" s="5">
        <v>924</v>
      </c>
      <c r="B928" s="5">
        <v>39</v>
      </c>
      <c r="C928" s="5">
        <v>2</v>
      </c>
      <c r="D928" s="380">
        <v>50.390555555555558</v>
      </c>
      <c r="E928" s="25">
        <v>25.74</v>
      </c>
      <c r="F928" s="380">
        <v>4.3451920734466025</v>
      </c>
      <c r="G928" s="25">
        <v>47.85</v>
      </c>
      <c r="H928" s="380">
        <v>2.1489510259609013</v>
      </c>
      <c r="I928" s="25">
        <v>53.46</v>
      </c>
      <c r="J928" s="380">
        <v>2.777777777777778E-2</v>
      </c>
    </row>
    <row r="929" spans="1:10" x14ac:dyDescent="0.35">
      <c r="A929" s="5">
        <v>925</v>
      </c>
      <c r="B929" s="5">
        <v>39</v>
      </c>
      <c r="C929" s="5">
        <v>2</v>
      </c>
      <c r="D929" s="380">
        <v>49.229444444444432</v>
      </c>
      <c r="E929" s="25">
        <v>25.74</v>
      </c>
      <c r="F929" s="380">
        <v>4.3451920734466025</v>
      </c>
      <c r="G929" s="25">
        <v>47.85</v>
      </c>
      <c r="H929" s="380">
        <v>2.1489510259609013</v>
      </c>
      <c r="I929" s="25">
        <v>53.27</v>
      </c>
      <c r="J929" s="380">
        <v>2.777777777777778E-2</v>
      </c>
    </row>
    <row r="930" spans="1:10" x14ac:dyDescent="0.35">
      <c r="A930" s="5">
        <v>926</v>
      </c>
      <c r="B930" s="5">
        <v>39</v>
      </c>
      <c r="C930" s="5">
        <v>2</v>
      </c>
      <c r="D930" s="380">
        <v>49.810555555555553</v>
      </c>
      <c r="E930" s="25">
        <v>25.74</v>
      </c>
      <c r="F930" s="380">
        <v>4.3451920734466025</v>
      </c>
      <c r="G930" s="25">
        <v>47.85</v>
      </c>
      <c r="H930" s="380">
        <v>1.9710030567140298</v>
      </c>
      <c r="I930" s="25">
        <v>54.52</v>
      </c>
      <c r="J930" s="380">
        <v>2.777777777777778E-2</v>
      </c>
    </row>
    <row r="931" spans="1:10" x14ac:dyDescent="0.35">
      <c r="A931" s="5">
        <v>927</v>
      </c>
      <c r="B931" s="5">
        <v>39</v>
      </c>
      <c r="C931" s="5">
        <v>2</v>
      </c>
      <c r="D931" s="380">
        <v>49.942777777777778</v>
      </c>
      <c r="E931" s="25">
        <v>25.74</v>
      </c>
      <c r="F931" s="380">
        <v>4.3451920734466025</v>
      </c>
      <c r="G931" s="25">
        <v>47.85</v>
      </c>
      <c r="H931" s="380">
        <v>0.4106038279582519</v>
      </c>
      <c r="I931" s="25">
        <v>56.15</v>
      </c>
      <c r="J931" s="380">
        <v>2.777777777777778E-2</v>
      </c>
    </row>
    <row r="932" spans="1:10" x14ac:dyDescent="0.35">
      <c r="A932" s="5">
        <v>928</v>
      </c>
      <c r="B932" s="5">
        <v>39</v>
      </c>
      <c r="C932" s="5">
        <v>2</v>
      </c>
      <c r="D932" s="380">
        <v>49.351111111111109</v>
      </c>
      <c r="E932" s="25">
        <v>29.76</v>
      </c>
      <c r="F932" s="380">
        <v>4.349739645174246</v>
      </c>
      <c r="G932" s="25">
        <v>52.2</v>
      </c>
      <c r="H932" s="380">
        <v>2.1762879676420832</v>
      </c>
      <c r="I932" s="25">
        <v>60.75</v>
      </c>
      <c r="J932" s="380">
        <v>2.777777777777778E-2</v>
      </c>
    </row>
    <row r="933" spans="1:10" x14ac:dyDescent="0.35">
      <c r="A933" s="5">
        <v>929</v>
      </c>
      <c r="B933" s="5">
        <v>39</v>
      </c>
      <c r="C933" s="5">
        <v>2</v>
      </c>
      <c r="D933" s="380">
        <v>52.93555555555556</v>
      </c>
      <c r="E933" s="25">
        <v>33.81</v>
      </c>
      <c r="F933" s="380">
        <v>5.0945495192980266</v>
      </c>
      <c r="G933" s="25">
        <v>55.88</v>
      </c>
      <c r="H933" s="380">
        <v>2.4726714371767775</v>
      </c>
      <c r="I933" s="25">
        <v>68.05</v>
      </c>
      <c r="J933" s="380">
        <v>2.777777777777778E-2</v>
      </c>
    </row>
    <row r="934" spans="1:10" x14ac:dyDescent="0.35">
      <c r="A934" s="5">
        <v>930</v>
      </c>
      <c r="B934" s="5">
        <v>39</v>
      </c>
      <c r="C934" s="5">
        <v>2</v>
      </c>
      <c r="D934" s="380">
        <v>58.146666666666661</v>
      </c>
      <c r="E934" s="25">
        <v>35.869999999999997</v>
      </c>
      <c r="F934" s="380">
        <v>9.1567940991066763</v>
      </c>
      <c r="G934" s="25">
        <v>60.51</v>
      </c>
      <c r="H934" s="380">
        <v>5.9345541595029365</v>
      </c>
      <c r="I934" s="25">
        <v>84.93</v>
      </c>
      <c r="J934" s="380">
        <v>6.1305012358088291</v>
      </c>
    </row>
    <row r="935" spans="1:10" x14ac:dyDescent="0.35">
      <c r="A935" s="5">
        <v>931</v>
      </c>
      <c r="B935" s="5">
        <v>39</v>
      </c>
      <c r="C935" s="5">
        <v>2</v>
      </c>
      <c r="D935" s="380">
        <v>60.336666666666659</v>
      </c>
      <c r="E935" s="25">
        <v>36.94</v>
      </c>
      <c r="F935" s="380">
        <v>9.1037911009472374</v>
      </c>
      <c r="G935" s="25">
        <v>64.2</v>
      </c>
      <c r="H935" s="380">
        <v>5.9345541595029365</v>
      </c>
      <c r="I935" s="25">
        <v>623.48</v>
      </c>
      <c r="J935" s="380">
        <v>6.2280695572107287</v>
      </c>
    </row>
    <row r="936" spans="1:10" x14ac:dyDescent="0.35">
      <c r="A936" s="5">
        <v>932</v>
      </c>
      <c r="B936" s="5">
        <v>39</v>
      </c>
      <c r="C936" s="5">
        <v>2</v>
      </c>
      <c r="D936" s="380">
        <v>56.108888888888892</v>
      </c>
      <c r="E936" s="25">
        <v>35.869999999999997</v>
      </c>
      <c r="F936" s="380">
        <v>9.2125738318775916</v>
      </c>
      <c r="G936" s="25">
        <v>62.12</v>
      </c>
      <c r="H936" s="380">
        <v>5.7582743430495924</v>
      </c>
      <c r="I936" s="25">
        <v>156.82</v>
      </c>
      <c r="J936" s="380">
        <v>6.0768448239847741</v>
      </c>
    </row>
    <row r="937" spans="1:10" x14ac:dyDescent="0.35">
      <c r="A937" s="5">
        <v>933</v>
      </c>
      <c r="B937" s="5">
        <v>39</v>
      </c>
      <c r="C937" s="5">
        <v>2</v>
      </c>
      <c r="D937" s="380">
        <v>53.663333333333334</v>
      </c>
      <c r="E937" s="25">
        <v>29.76</v>
      </c>
      <c r="F937" s="380">
        <v>9.1954240614002813</v>
      </c>
      <c r="G937" s="25">
        <v>55.38</v>
      </c>
      <c r="H937" s="380">
        <v>6.1128515174117437</v>
      </c>
      <c r="I937" s="25">
        <v>72.19</v>
      </c>
      <c r="J937" s="380">
        <v>6.1672073053820853</v>
      </c>
    </row>
    <row r="938" spans="1:10" x14ac:dyDescent="0.35">
      <c r="A938" s="5">
        <v>934</v>
      </c>
      <c r="B938" s="5">
        <v>39</v>
      </c>
      <c r="C938" s="5">
        <v>2</v>
      </c>
      <c r="D938" s="380">
        <v>54.143333333333338</v>
      </c>
      <c r="E938" s="25">
        <v>26.51</v>
      </c>
      <c r="F938" s="380">
        <v>8.6372045075863983</v>
      </c>
      <c r="G938" s="25">
        <v>49.65</v>
      </c>
      <c r="H938" s="380">
        <v>5.7220677251434067</v>
      </c>
      <c r="I938" s="25">
        <v>72.19</v>
      </c>
      <c r="J938" s="380">
        <v>5.7233878745961269</v>
      </c>
    </row>
    <row r="939" spans="1:10" x14ac:dyDescent="0.35">
      <c r="A939" s="5">
        <v>935</v>
      </c>
      <c r="B939" s="5">
        <v>39</v>
      </c>
      <c r="C939" s="5">
        <v>2</v>
      </c>
      <c r="D939" s="380">
        <v>50.727222222222224</v>
      </c>
      <c r="E939" s="25">
        <v>26.05</v>
      </c>
      <c r="F939" s="380">
        <v>8.1174834595959577</v>
      </c>
      <c r="G939" s="25">
        <v>47.85</v>
      </c>
      <c r="H939" s="380">
        <v>5.2913711852457697</v>
      </c>
      <c r="I939" s="25">
        <v>72.19</v>
      </c>
      <c r="J939" s="380">
        <v>4.1481515535278479</v>
      </c>
    </row>
    <row r="940" spans="1:10" x14ac:dyDescent="0.35">
      <c r="A940" s="5">
        <v>936</v>
      </c>
      <c r="B940" s="5">
        <v>39</v>
      </c>
      <c r="C940" s="5">
        <v>2</v>
      </c>
      <c r="D940" s="380">
        <v>49.50055555555555</v>
      </c>
      <c r="E940" s="25">
        <v>25.74</v>
      </c>
      <c r="F940" s="380">
        <v>8.1174834595959595</v>
      </c>
      <c r="G940" s="25">
        <v>47.5</v>
      </c>
      <c r="H940" s="380">
        <v>4.8747912050891333</v>
      </c>
      <c r="I940" s="25">
        <v>72.19</v>
      </c>
      <c r="J940" s="380">
        <v>4.3041916446602171</v>
      </c>
    </row>
    <row r="941" spans="1:10" x14ac:dyDescent="0.35">
      <c r="A941" s="5">
        <v>937</v>
      </c>
      <c r="B941" s="5">
        <v>40</v>
      </c>
      <c r="C941" s="5">
        <v>2</v>
      </c>
      <c r="D941" s="380">
        <v>48.140555555555551</v>
      </c>
      <c r="E941" s="25">
        <v>25.29</v>
      </c>
      <c r="F941" s="380">
        <v>6.5907246495020662</v>
      </c>
      <c r="G941" s="25">
        <v>47.85</v>
      </c>
      <c r="H941" s="380">
        <v>4.8136192054365958</v>
      </c>
      <c r="I941" s="25">
        <v>72.19</v>
      </c>
      <c r="J941" s="380">
        <v>2.1938456656913594</v>
      </c>
    </row>
    <row r="942" spans="1:10" x14ac:dyDescent="0.35">
      <c r="A942" s="5">
        <v>938</v>
      </c>
      <c r="B942" s="5">
        <v>40</v>
      </c>
      <c r="C942" s="5">
        <v>2</v>
      </c>
      <c r="D942" s="380">
        <v>47.712777777777774</v>
      </c>
      <c r="E942" s="25">
        <v>25.29</v>
      </c>
      <c r="F942" s="380">
        <v>6.5928409089732654</v>
      </c>
      <c r="G942" s="25">
        <v>47.5</v>
      </c>
      <c r="H942" s="380">
        <v>4.9655655563985412</v>
      </c>
      <c r="I942" s="25">
        <v>72.19</v>
      </c>
      <c r="J942" s="380">
        <v>3.7163305144341132</v>
      </c>
    </row>
    <row r="943" spans="1:10" x14ac:dyDescent="0.35">
      <c r="A943" s="5">
        <v>939</v>
      </c>
      <c r="B943" s="5">
        <v>40</v>
      </c>
      <c r="C943" s="5">
        <v>2</v>
      </c>
      <c r="D943" s="380">
        <v>46.573333333333331</v>
      </c>
      <c r="E943" s="25">
        <v>24.84</v>
      </c>
      <c r="F943" s="380">
        <v>6.3142970558785976</v>
      </c>
      <c r="G943" s="25">
        <v>47.5</v>
      </c>
      <c r="H943" s="380">
        <v>5.0108119247454486</v>
      </c>
      <c r="I943" s="25">
        <v>72.19</v>
      </c>
      <c r="J943" s="380">
        <v>3.6326415464553969</v>
      </c>
    </row>
    <row r="944" spans="1:10" x14ac:dyDescent="0.35">
      <c r="A944" s="5">
        <v>940</v>
      </c>
      <c r="B944" s="5">
        <v>40</v>
      </c>
      <c r="C944" s="5">
        <v>2</v>
      </c>
      <c r="D944" s="380">
        <v>45.193888888888893</v>
      </c>
      <c r="E944" s="25">
        <v>24.84</v>
      </c>
      <c r="F944" s="380">
        <v>6.4493856090393473</v>
      </c>
      <c r="G944" s="25">
        <v>47.5</v>
      </c>
      <c r="H944" s="380">
        <v>4.9073525026323237</v>
      </c>
      <c r="I944" s="25">
        <v>72.19</v>
      </c>
      <c r="J944" s="380">
        <v>3.5082329622816588</v>
      </c>
    </row>
    <row r="945" spans="1:10" x14ac:dyDescent="0.35">
      <c r="A945" s="5">
        <v>941</v>
      </c>
      <c r="B945" s="5">
        <v>40</v>
      </c>
      <c r="C945" s="5">
        <v>2</v>
      </c>
      <c r="D945" s="380">
        <v>44.471111111111114</v>
      </c>
      <c r="E945" s="25">
        <v>24.84</v>
      </c>
      <c r="F945" s="380">
        <v>6.5959080621386788</v>
      </c>
      <c r="G945" s="25">
        <v>47.5</v>
      </c>
      <c r="H945" s="380">
        <v>4.7996938046946571</v>
      </c>
      <c r="I945" s="25">
        <v>72.19</v>
      </c>
      <c r="J945" s="380">
        <v>3.7709225527931887</v>
      </c>
    </row>
    <row r="946" spans="1:10" x14ac:dyDescent="0.35">
      <c r="A946" s="5">
        <v>942</v>
      </c>
      <c r="B946" s="5">
        <v>40</v>
      </c>
      <c r="C946" s="5">
        <v>2</v>
      </c>
      <c r="D946" s="380">
        <v>45.939444444444447</v>
      </c>
      <c r="E946" s="25">
        <v>25.29</v>
      </c>
      <c r="F946" s="380">
        <v>7.3289870201636713</v>
      </c>
      <c r="G946" s="25">
        <v>47.5</v>
      </c>
      <c r="H946" s="380">
        <v>4.7996938046946571</v>
      </c>
      <c r="I946" s="25">
        <v>146.34</v>
      </c>
      <c r="J946" s="380">
        <v>3.2766864796928417</v>
      </c>
    </row>
    <row r="947" spans="1:10" x14ac:dyDescent="0.35">
      <c r="A947" s="5">
        <v>943</v>
      </c>
      <c r="B947" s="5">
        <v>40</v>
      </c>
      <c r="C947" s="5">
        <v>2</v>
      </c>
      <c r="D947" s="380">
        <v>50.503888888888888</v>
      </c>
      <c r="E947" s="25">
        <v>25.74</v>
      </c>
      <c r="F947" s="380">
        <v>8.1174834595959577</v>
      </c>
      <c r="G947" s="25">
        <v>52.14</v>
      </c>
      <c r="H947" s="380">
        <v>5.1217534627694139</v>
      </c>
      <c r="I947" s="25">
        <v>603.30999999999995</v>
      </c>
      <c r="J947" s="380">
        <v>4.3778489112929959</v>
      </c>
    </row>
    <row r="948" spans="1:10" x14ac:dyDescent="0.35">
      <c r="A948" s="5">
        <v>944</v>
      </c>
      <c r="B948" s="5">
        <v>40</v>
      </c>
      <c r="C948" s="5">
        <v>2</v>
      </c>
      <c r="D948" s="380">
        <v>53.455555555555556</v>
      </c>
      <c r="E948" s="25">
        <v>29.6</v>
      </c>
      <c r="F948" s="380">
        <v>8.1174834595959577</v>
      </c>
      <c r="G948" s="25">
        <v>61.5</v>
      </c>
      <c r="H948" s="380">
        <v>5.6510281570089216</v>
      </c>
      <c r="I948" s="25">
        <v>623.48</v>
      </c>
      <c r="J948" s="380">
        <v>5.2790711122961538</v>
      </c>
    </row>
    <row r="949" spans="1:10" x14ac:dyDescent="0.35">
      <c r="A949" s="5">
        <v>945</v>
      </c>
      <c r="B949" s="5">
        <v>40</v>
      </c>
      <c r="C949" s="5">
        <v>2</v>
      </c>
      <c r="D949" s="380">
        <v>53.938333333333333</v>
      </c>
      <c r="E949" s="25">
        <v>36.94</v>
      </c>
      <c r="F949" s="380">
        <v>8.1174834595959577</v>
      </c>
      <c r="G949" s="25">
        <v>62.12</v>
      </c>
      <c r="H949" s="380">
        <v>5.5641482030280747</v>
      </c>
      <c r="I949" s="25">
        <v>640.05999999999995</v>
      </c>
      <c r="J949" s="380">
        <v>3.6224159852389866</v>
      </c>
    </row>
    <row r="950" spans="1:10" x14ac:dyDescent="0.35">
      <c r="A950" s="5">
        <v>946</v>
      </c>
      <c r="B950" s="5">
        <v>40</v>
      </c>
      <c r="C950" s="5">
        <v>2</v>
      </c>
      <c r="D950" s="380">
        <v>53.557222222222215</v>
      </c>
      <c r="E950" s="25">
        <v>36.94</v>
      </c>
      <c r="F950" s="380">
        <v>8.1174834595959595</v>
      </c>
      <c r="G950" s="25">
        <v>62.12</v>
      </c>
      <c r="H950" s="380">
        <v>5.3975927785152775</v>
      </c>
      <c r="I950" s="25">
        <v>623.48</v>
      </c>
      <c r="J950" s="380">
        <v>5.6390538007698687</v>
      </c>
    </row>
    <row r="951" spans="1:10" x14ac:dyDescent="0.35">
      <c r="A951" s="5">
        <v>947</v>
      </c>
      <c r="B951" s="5">
        <v>40</v>
      </c>
      <c r="C951" s="5">
        <v>2</v>
      </c>
      <c r="D951" s="380">
        <v>49.797222222222224</v>
      </c>
      <c r="E951" s="25">
        <v>37.090000000000003</v>
      </c>
      <c r="F951" s="380">
        <v>7.7661103932690283</v>
      </c>
      <c r="G951" s="25">
        <v>62.12</v>
      </c>
      <c r="H951" s="380">
        <v>5.3554881200274522</v>
      </c>
      <c r="I951" s="25">
        <v>623.48</v>
      </c>
      <c r="J951" s="380">
        <v>5.647671866339862</v>
      </c>
    </row>
    <row r="952" spans="1:10" x14ac:dyDescent="0.35">
      <c r="A952" s="5">
        <v>948</v>
      </c>
      <c r="B952" s="5">
        <v>40</v>
      </c>
      <c r="C952" s="5">
        <v>2</v>
      </c>
      <c r="D952" s="380">
        <v>48.661111111111111</v>
      </c>
      <c r="E952" s="25">
        <v>37.090000000000003</v>
      </c>
      <c r="F952" s="380">
        <v>8.1174834595959595</v>
      </c>
      <c r="G952" s="25">
        <v>62.12</v>
      </c>
      <c r="H952" s="380">
        <v>5.4987842545370924</v>
      </c>
      <c r="I952" s="25">
        <v>843.72</v>
      </c>
      <c r="J952" s="380">
        <v>5.6789575193024611</v>
      </c>
    </row>
    <row r="953" spans="1:10" x14ac:dyDescent="0.35">
      <c r="A953" s="5">
        <v>949</v>
      </c>
      <c r="B953" s="5">
        <v>40</v>
      </c>
      <c r="C953" s="5">
        <v>2</v>
      </c>
      <c r="D953" s="380">
        <v>46.82</v>
      </c>
      <c r="E953" s="25">
        <v>37.090000000000003</v>
      </c>
      <c r="F953" s="380">
        <v>7.7310793974281191</v>
      </c>
      <c r="G953" s="25">
        <v>62.12</v>
      </c>
      <c r="H953" s="380">
        <v>5.467334766015111</v>
      </c>
      <c r="I953" s="25">
        <v>717.16</v>
      </c>
      <c r="J953" s="380">
        <v>5.5123312780955418</v>
      </c>
    </row>
    <row r="954" spans="1:10" x14ac:dyDescent="0.35">
      <c r="A954" s="5">
        <v>950</v>
      </c>
      <c r="B954" s="5">
        <v>40</v>
      </c>
      <c r="C954" s="5">
        <v>2</v>
      </c>
      <c r="D954" s="380">
        <v>46.908333333333331</v>
      </c>
      <c r="E954" s="25">
        <v>37.090000000000003</v>
      </c>
      <c r="F954" s="380">
        <v>7.4608204157029281</v>
      </c>
      <c r="G954" s="25">
        <v>62.12</v>
      </c>
      <c r="H954" s="380">
        <v>5.4903029419275127</v>
      </c>
      <c r="I954" s="25">
        <v>843.72</v>
      </c>
      <c r="J954" s="380">
        <v>5.5956371611534736</v>
      </c>
    </row>
    <row r="955" spans="1:10" x14ac:dyDescent="0.35">
      <c r="A955" s="5">
        <v>951</v>
      </c>
      <c r="B955" s="5">
        <v>40</v>
      </c>
      <c r="C955" s="5">
        <v>2</v>
      </c>
      <c r="D955" s="380">
        <v>47.787222222222219</v>
      </c>
      <c r="E955" s="25">
        <v>37.090000000000003</v>
      </c>
      <c r="F955" s="380">
        <v>7.4935784212408691</v>
      </c>
      <c r="G955" s="25">
        <v>62.12</v>
      </c>
      <c r="H955" s="380">
        <v>5.4724748371527472</v>
      </c>
      <c r="I955" s="25">
        <v>843.72</v>
      </c>
      <c r="J955" s="380">
        <v>5.6573614480657541</v>
      </c>
    </row>
    <row r="956" spans="1:10" x14ac:dyDescent="0.35">
      <c r="A956" s="5">
        <v>952</v>
      </c>
      <c r="B956" s="5">
        <v>40</v>
      </c>
      <c r="C956" s="5">
        <v>2</v>
      </c>
      <c r="D956" s="380">
        <v>47.322777777777773</v>
      </c>
      <c r="E956" s="25">
        <v>37.090000000000003</v>
      </c>
      <c r="F956" s="380">
        <v>8.4295059551634868</v>
      </c>
      <c r="G956" s="25">
        <v>62.12</v>
      </c>
      <c r="H956" s="380">
        <v>5.5506346151138253</v>
      </c>
      <c r="I956" s="25">
        <v>843.72</v>
      </c>
      <c r="J956" s="380">
        <v>5.6030294520240327</v>
      </c>
    </row>
    <row r="957" spans="1:10" x14ac:dyDescent="0.35">
      <c r="A957" s="5">
        <v>953</v>
      </c>
      <c r="B957" s="5">
        <v>40</v>
      </c>
      <c r="C957" s="5">
        <v>2</v>
      </c>
      <c r="D957" s="380">
        <v>48.234444444444442</v>
      </c>
      <c r="E957" s="25">
        <v>37.090000000000003</v>
      </c>
      <c r="F957" s="380">
        <v>10.247898731175729</v>
      </c>
      <c r="G957" s="25">
        <v>62.12</v>
      </c>
      <c r="H957" s="380">
        <v>8.7254733356571936</v>
      </c>
      <c r="I957" s="25">
        <v>843.72</v>
      </c>
      <c r="J957" s="380">
        <v>6.2977263617908132</v>
      </c>
    </row>
    <row r="958" spans="1:10" x14ac:dyDescent="0.35">
      <c r="A958" s="5">
        <v>954</v>
      </c>
      <c r="B958" s="5">
        <v>40</v>
      </c>
      <c r="C958" s="5">
        <v>2</v>
      </c>
      <c r="D958" s="380">
        <v>52.808333333333337</v>
      </c>
      <c r="E958" s="25">
        <v>37.090000000000003</v>
      </c>
      <c r="F958" s="380">
        <v>10.488844037277902</v>
      </c>
      <c r="G958" s="25">
        <v>66.12</v>
      </c>
      <c r="H958" s="380">
        <v>11.937458973791486</v>
      </c>
      <c r="I958" s="25">
        <v>869.03</v>
      </c>
      <c r="J958" s="380">
        <v>6.9941121346910107</v>
      </c>
    </row>
    <row r="959" spans="1:10" x14ac:dyDescent="0.35">
      <c r="A959" s="5">
        <v>955</v>
      </c>
      <c r="B959" s="5">
        <v>40</v>
      </c>
      <c r="C959" s="5">
        <v>2</v>
      </c>
      <c r="D959" s="380">
        <v>54.671111111111102</v>
      </c>
      <c r="E959" s="25">
        <v>37.090000000000003</v>
      </c>
      <c r="F959" s="380">
        <v>10.35806573472337</v>
      </c>
      <c r="G959" s="25">
        <v>843.72</v>
      </c>
      <c r="H959" s="380">
        <v>11.918034482761168</v>
      </c>
      <c r="I959" s="25">
        <v>869.03</v>
      </c>
      <c r="J959" s="380">
        <v>7.0076539035117884</v>
      </c>
    </row>
    <row r="960" spans="1:10" x14ac:dyDescent="0.35">
      <c r="A960" s="5">
        <v>956</v>
      </c>
      <c r="B960" s="5">
        <v>40</v>
      </c>
      <c r="C960" s="5">
        <v>2</v>
      </c>
      <c r="D960" s="380">
        <v>53.746111111111105</v>
      </c>
      <c r="E960" s="25">
        <v>37.090000000000003</v>
      </c>
      <c r="F960" s="380">
        <v>10.287059429240543</v>
      </c>
      <c r="G960" s="25">
        <v>843.72</v>
      </c>
      <c r="H960" s="380">
        <v>11.918034482761168</v>
      </c>
      <c r="I960" s="25">
        <v>869.03</v>
      </c>
      <c r="J960" s="380">
        <v>6.9226047650022613</v>
      </c>
    </row>
    <row r="961" spans="1:10" x14ac:dyDescent="0.35">
      <c r="A961" s="5">
        <v>957</v>
      </c>
      <c r="B961" s="5">
        <v>40</v>
      </c>
      <c r="C961" s="5">
        <v>2</v>
      </c>
      <c r="D961" s="380">
        <v>50.360555555555557</v>
      </c>
      <c r="E961" s="25">
        <v>37.090000000000003</v>
      </c>
      <c r="F961" s="380">
        <v>10.248892143635921</v>
      </c>
      <c r="G961" s="25">
        <v>64.2</v>
      </c>
      <c r="H961" s="380">
        <v>11.914908384762613</v>
      </c>
      <c r="I961" s="25">
        <v>869.03</v>
      </c>
      <c r="J961" s="380">
        <v>7.0627741455752346</v>
      </c>
    </row>
    <row r="962" spans="1:10" x14ac:dyDescent="0.35">
      <c r="A962" s="5">
        <v>958</v>
      </c>
      <c r="B962" s="5">
        <v>40</v>
      </c>
      <c r="C962" s="5">
        <v>2</v>
      </c>
      <c r="D962" s="380">
        <v>48.329444444444448</v>
      </c>
      <c r="E962" s="25">
        <v>35.869999999999997</v>
      </c>
      <c r="F962" s="380">
        <v>10.30388373964724</v>
      </c>
      <c r="G962" s="25">
        <v>62.12</v>
      </c>
      <c r="H962" s="380">
        <v>11.660383325151619</v>
      </c>
      <c r="I962" s="25">
        <v>760.84</v>
      </c>
      <c r="J962" s="380">
        <v>7.0577586845525468</v>
      </c>
    </row>
    <row r="963" spans="1:10" x14ac:dyDescent="0.35">
      <c r="A963" s="5">
        <v>959</v>
      </c>
      <c r="B963" s="5">
        <v>40</v>
      </c>
      <c r="C963" s="5">
        <v>2</v>
      </c>
      <c r="D963" s="380">
        <v>46.73833333333333</v>
      </c>
      <c r="E963" s="25">
        <v>34.82</v>
      </c>
      <c r="F963" s="380">
        <v>10.087479117581271</v>
      </c>
      <c r="G963" s="25">
        <v>62.12</v>
      </c>
      <c r="H963" s="380">
        <v>11.31099472309435</v>
      </c>
      <c r="I963" s="25">
        <v>843.72</v>
      </c>
      <c r="J963" s="380">
        <v>6.7659664152195003</v>
      </c>
    </row>
    <row r="964" spans="1:10" x14ac:dyDescent="0.35">
      <c r="A964" s="5">
        <v>960</v>
      </c>
      <c r="B964" s="5">
        <v>40</v>
      </c>
      <c r="C964" s="5">
        <v>2</v>
      </c>
      <c r="D964" s="380">
        <v>46.342222222222226</v>
      </c>
      <c r="E964" s="25">
        <v>34.82</v>
      </c>
      <c r="F964" s="380">
        <v>9.2361995952481095</v>
      </c>
      <c r="G964" s="25">
        <v>62.12</v>
      </c>
      <c r="H964" s="380">
        <v>11.660383325151619</v>
      </c>
      <c r="I964" s="25">
        <v>843.72</v>
      </c>
      <c r="J964" s="380">
        <v>6.9264242617669041</v>
      </c>
    </row>
    <row r="965" spans="1:10" x14ac:dyDescent="0.35">
      <c r="A965" s="5">
        <v>961</v>
      </c>
      <c r="B965" s="5">
        <v>41</v>
      </c>
      <c r="C965" s="5">
        <v>2</v>
      </c>
      <c r="D965" s="380">
        <v>46.203888888888891</v>
      </c>
      <c r="E965" s="25">
        <v>31.4</v>
      </c>
      <c r="F965" s="380">
        <v>9.2361179672323086</v>
      </c>
      <c r="G965" s="25">
        <v>56.21</v>
      </c>
      <c r="H965" s="380">
        <v>11.27420636054441</v>
      </c>
      <c r="I965" s="25">
        <v>843.72</v>
      </c>
      <c r="J965" s="380">
        <v>6.9912415816862552</v>
      </c>
    </row>
    <row r="966" spans="1:10" x14ac:dyDescent="0.35">
      <c r="A966" s="5">
        <v>962</v>
      </c>
      <c r="B966" s="5">
        <v>41</v>
      </c>
      <c r="C966" s="5">
        <v>2</v>
      </c>
      <c r="D966" s="380">
        <v>45.332222222222221</v>
      </c>
      <c r="E966" s="25">
        <v>29.6</v>
      </c>
      <c r="F966" s="380">
        <v>9.2361179672323086</v>
      </c>
      <c r="G966" s="25">
        <v>56.21</v>
      </c>
      <c r="H966" s="380">
        <v>11.637174795780373</v>
      </c>
      <c r="I966" s="25">
        <v>843.72</v>
      </c>
      <c r="J966" s="380">
        <v>7.0551052096008897</v>
      </c>
    </row>
    <row r="967" spans="1:10" x14ac:dyDescent="0.35">
      <c r="A967" s="5">
        <v>963</v>
      </c>
      <c r="B967" s="5">
        <v>41</v>
      </c>
      <c r="C967" s="5">
        <v>2</v>
      </c>
      <c r="D967" s="380">
        <v>44.822222222222223</v>
      </c>
      <c r="E967" s="25">
        <v>25.74</v>
      </c>
      <c r="F967" s="380">
        <v>9.2361179672323086</v>
      </c>
      <c r="G967" s="25">
        <v>56.21</v>
      </c>
      <c r="H967" s="380">
        <v>11.510845443833352</v>
      </c>
      <c r="I967" s="25">
        <v>738.68</v>
      </c>
      <c r="J967" s="380">
        <v>7.0740979625568299</v>
      </c>
    </row>
    <row r="968" spans="1:10" x14ac:dyDescent="0.35">
      <c r="A968" s="5">
        <v>964</v>
      </c>
      <c r="B968" s="5">
        <v>41</v>
      </c>
      <c r="C968" s="5">
        <v>2</v>
      </c>
      <c r="D968" s="380">
        <v>44.022222222222219</v>
      </c>
      <c r="E968" s="25">
        <v>25.74</v>
      </c>
      <c r="F968" s="380">
        <v>9.3872026602976337</v>
      </c>
      <c r="G968" s="25">
        <v>56.21</v>
      </c>
      <c r="H968" s="380">
        <v>11.52466239522718</v>
      </c>
      <c r="I968" s="25">
        <v>738.68</v>
      </c>
      <c r="J968" s="380">
        <v>7.2590404782139792</v>
      </c>
    </row>
    <row r="969" spans="1:10" x14ac:dyDescent="0.35">
      <c r="A969" s="5">
        <v>965</v>
      </c>
      <c r="B969" s="5">
        <v>41</v>
      </c>
      <c r="C969" s="5">
        <v>2</v>
      </c>
      <c r="D969" s="380">
        <v>43.69</v>
      </c>
      <c r="E969" s="25">
        <v>26.05</v>
      </c>
      <c r="F969" s="380">
        <v>9.4654645723555184</v>
      </c>
      <c r="G969" s="25">
        <v>56.21</v>
      </c>
      <c r="H969" s="380">
        <v>11.609242704606649</v>
      </c>
      <c r="I969" s="25">
        <v>738.68</v>
      </c>
      <c r="J969" s="380">
        <v>7.2682232637777267</v>
      </c>
    </row>
    <row r="970" spans="1:10" x14ac:dyDescent="0.35">
      <c r="A970" s="5">
        <v>966</v>
      </c>
      <c r="B970" s="5">
        <v>41</v>
      </c>
      <c r="C970" s="5">
        <v>2</v>
      </c>
      <c r="D970" s="380">
        <v>44.501666666666665</v>
      </c>
      <c r="E970" s="25">
        <v>26.51</v>
      </c>
      <c r="F970" s="380">
        <v>9.6564458874604089</v>
      </c>
      <c r="G970" s="25">
        <v>56.21</v>
      </c>
      <c r="H970" s="380">
        <v>11.624556228401648</v>
      </c>
      <c r="I970" s="25">
        <v>843.72</v>
      </c>
      <c r="J970" s="380">
        <v>7.3038796146237264</v>
      </c>
    </row>
    <row r="971" spans="1:10" x14ac:dyDescent="0.35">
      <c r="A971" s="5">
        <v>967</v>
      </c>
      <c r="B971" s="5">
        <v>41</v>
      </c>
      <c r="C971" s="5">
        <v>2</v>
      </c>
      <c r="D971" s="380">
        <v>48.597777777777779</v>
      </c>
      <c r="E971" s="25">
        <v>31.4</v>
      </c>
      <c r="F971" s="380">
        <v>10.361109044093372</v>
      </c>
      <c r="G971" s="25">
        <v>64.2</v>
      </c>
      <c r="H971" s="380">
        <v>11.752342222546284</v>
      </c>
      <c r="I971" s="25">
        <v>869.03</v>
      </c>
      <c r="J971" s="380">
        <v>7.3040294685478413</v>
      </c>
    </row>
    <row r="972" spans="1:10" x14ac:dyDescent="0.35">
      <c r="A972" s="5">
        <v>968</v>
      </c>
      <c r="B972" s="5">
        <v>41</v>
      </c>
      <c r="C972" s="5">
        <v>2</v>
      </c>
      <c r="D972" s="380">
        <v>53.143888888888888</v>
      </c>
      <c r="E972" s="25">
        <v>36.94</v>
      </c>
      <c r="F972" s="380">
        <v>17.274435627507998</v>
      </c>
      <c r="G972" s="25">
        <v>67.709999999999994</v>
      </c>
      <c r="H972" s="380">
        <v>12.214669007778097</v>
      </c>
      <c r="I972" s="25">
        <v>869.03</v>
      </c>
      <c r="J972" s="380">
        <v>7.3041418589909277</v>
      </c>
    </row>
    <row r="973" spans="1:10" x14ac:dyDescent="0.35">
      <c r="A973" s="5">
        <v>969</v>
      </c>
      <c r="B973" s="5">
        <v>41</v>
      </c>
      <c r="C973" s="5">
        <v>2</v>
      </c>
      <c r="D973" s="380">
        <v>53.13055555555556</v>
      </c>
      <c r="E973" s="25">
        <v>37.74</v>
      </c>
      <c r="F973" s="380">
        <v>15.860415119377901</v>
      </c>
      <c r="G973" s="25">
        <v>843.72</v>
      </c>
      <c r="H973" s="380">
        <v>10.972707181865532</v>
      </c>
      <c r="I973" s="25">
        <v>869.03</v>
      </c>
      <c r="J973" s="380">
        <v>7.1543660196390713</v>
      </c>
    </row>
    <row r="974" spans="1:10" x14ac:dyDescent="0.35">
      <c r="A974" s="5">
        <v>970</v>
      </c>
      <c r="B974" s="5">
        <v>41</v>
      </c>
      <c r="C974" s="5">
        <v>2</v>
      </c>
      <c r="D974" s="380">
        <v>50.092222222222219</v>
      </c>
      <c r="E974" s="25">
        <v>38.200000000000003</v>
      </c>
      <c r="F974" s="380">
        <v>14.858244506518679</v>
      </c>
      <c r="G974" s="25">
        <v>843.72</v>
      </c>
      <c r="H974" s="380">
        <v>11.720648918855913</v>
      </c>
      <c r="I974" s="25">
        <v>869.03</v>
      </c>
      <c r="J974" s="380">
        <v>7.2031287054983943</v>
      </c>
    </row>
    <row r="975" spans="1:10" x14ac:dyDescent="0.35">
      <c r="A975" s="5">
        <v>971</v>
      </c>
      <c r="B975" s="5">
        <v>41</v>
      </c>
      <c r="C975" s="5">
        <v>2</v>
      </c>
      <c r="D975" s="380">
        <v>48.908333333333331</v>
      </c>
      <c r="E975" s="25">
        <v>38.200000000000003</v>
      </c>
      <c r="F975" s="380">
        <v>17.079376125905952</v>
      </c>
      <c r="G975" s="25">
        <v>843.72</v>
      </c>
      <c r="H975" s="380">
        <v>12.394260627200669</v>
      </c>
      <c r="I975" s="25">
        <v>869.03</v>
      </c>
      <c r="J975" s="380">
        <v>7.259833661162177</v>
      </c>
    </row>
    <row r="976" spans="1:10" x14ac:dyDescent="0.35">
      <c r="A976" s="5">
        <v>972</v>
      </c>
      <c r="B976" s="5">
        <v>41</v>
      </c>
      <c r="C976" s="5">
        <v>2</v>
      </c>
      <c r="D976" s="380">
        <v>47.478333333333332</v>
      </c>
      <c r="E976" s="25">
        <v>38.200000000000003</v>
      </c>
      <c r="F976" s="380">
        <v>15.176778619453142</v>
      </c>
      <c r="G976" s="25">
        <v>843.72</v>
      </c>
      <c r="H976" s="380">
        <v>12.302256895460308</v>
      </c>
      <c r="I976" s="25">
        <v>869.03</v>
      </c>
      <c r="J976" s="380">
        <v>7.2665868620336438</v>
      </c>
    </row>
    <row r="977" spans="1:10" x14ac:dyDescent="0.35">
      <c r="A977" s="5">
        <v>973</v>
      </c>
      <c r="B977" s="5">
        <v>41</v>
      </c>
      <c r="C977" s="5">
        <v>2</v>
      </c>
      <c r="D977" s="380">
        <v>45.263333333333335</v>
      </c>
      <c r="E977" s="25">
        <v>38.200000000000003</v>
      </c>
      <c r="F977" s="380">
        <v>13.977279028883842</v>
      </c>
      <c r="G977" s="25">
        <v>843.72</v>
      </c>
      <c r="H977" s="380">
        <v>12.189697024038646</v>
      </c>
      <c r="I977" s="25">
        <v>860.34</v>
      </c>
      <c r="J977" s="380">
        <v>7.2963773287991396</v>
      </c>
    </row>
    <row r="978" spans="1:10" x14ac:dyDescent="0.35">
      <c r="A978" s="5">
        <v>974</v>
      </c>
      <c r="B978" s="5">
        <v>41</v>
      </c>
      <c r="C978" s="5">
        <v>2</v>
      </c>
      <c r="D978" s="380">
        <v>44.044444444444444</v>
      </c>
      <c r="E978" s="25">
        <v>38.200000000000003</v>
      </c>
      <c r="F978" s="380">
        <v>13.977279028883842</v>
      </c>
      <c r="G978" s="25">
        <v>843.72</v>
      </c>
      <c r="H978" s="380">
        <v>12.329429734704195</v>
      </c>
      <c r="I978" s="25">
        <v>860.34</v>
      </c>
      <c r="J978" s="380">
        <v>7.4910131630318357</v>
      </c>
    </row>
    <row r="979" spans="1:10" x14ac:dyDescent="0.35">
      <c r="A979" s="5">
        <v>975</v>
      </c>
      <c r="B979" s="5">
        <v>41</v>
      </c>
      <c r="C979" s="5">
        <v>2</v>
      </c>
      <c r="D979" s="380">
        <v>43.658333333333331</v>
      </c>
      <c r="E979" s="25">
        <v>38.200000000000003</v>
      </c>
      <c r="F979" s="380">
        <v>14.924445624377171</v>
      </c>
      <c r="G979" s="25">
        <v>843.72</v>
      </c>
      <c r="H979" s="380">
        <v>12.402097035012931</v>
      </c>
      <c r="I979" s="25">
        <v>860.34</v>
      </c>
      <c r="J979" s="380">
        <v>7.5798657213124665</v>
      </c>
    </row>
    <row r="980" spans="1:10" x14ac:dyDescent="0.35">
      <c r="A980" s="5">
        <v>976</v>
      </c>
      <c r="B980" s="5">
        <v>41</v>
      </c>
      <c r="C980" s="5">
        <v>2</v>
      </c>
      <c r="D980" s="380">
        <v>44.029999999999994</v>
      </c>
      <c r="E980" s="25">
        <v>38.200000000000003</v>
      </c>
      <c r="F980" s="380">
        <v>18.782294829596111</v>
      </c>
      <c r="G980" s="25">
        <v>843.72</v>
      </c>
      <c r="H980" s="380">
        <v>22.623171273052559</v>
      </c>
      <c r="I980" s="25">
        <v>869.03</v>
      </c>
      <c r="J980" s="380">
        <v>7.6289400586748473</v>
      </c>
    </row>
    <row r="981" spans="1:10" x14ac:dyDescent="0.35">
      <c r="A981" s="5">
        <v>977</v>
      </c>
      <c r="B981" s="5">
        <v>41</v>
      </c>
      <c r="C981" s="5">
        <v>2</v>
      </c>
      <c r="D981" s="380">
        <v>46.277222222222228</v>
      </c>
      <c r="E981" s="25">
        <v>37.74</v>
      </c>
      <c r="F981" s="380">
        <v>21.238353498746921</v>
      </c>
      <c r="G981" s="25">
        <v>843.72</v>
      </c>
      <c r="H981" s="380">
        <v>23.836891835183078</v>
      </c>
      <c r="I981" s="25">
        <v>869.03</v>
      </c>
      <c r="J981" s="380">
        <v>9.484105287890122</v>
      </c>
    </row>
    <row r="982" spans="1:10" x14ac:dyDescent="0.35">
      <c r="A982" s="5">
        <v>978</v>
      </c>
      <c r="B982" s="5">
        <v>41</v>
      </c>
      <c r="C982" s="5">
        <v>2</v>
      </c>
      <c r="D982" s="380">
        <v>51.678888888888892</v>
      </c>
      <c r="E982" s="25">
        <v>38.200000000000003</v>
      </c>
      <c r="F982" s="380">
        <v>22.549545265536445</v>
      </c>
      <c r="G982" s="25">
        <v>843.72</v>
      </c>
      <c r="H982" s="380">
        <v>24.621823799389215</v>
      </c>
      <c r="I982" s="25">
        <v>869.03</v>
      </c>
      <c r="J982" s="380">
        <v>9.8553797349632237</v>
      </c>
    </row>
    <row r="983" spans="1:10" x14ac:dyDescent="0.35">
      <c r="A983" s="5">
        <v>979</v>
      </c>
      <c r="B983" s="5">
        <v>41</v>
      </c>
      <c r="C983" s="5">
        <v>2</v>
      </c>
      <c r="D983" s="380">
        <v>53.647222222222219</v>
      </c>
      <c r="E983" s="25">
        <v>869.03</v>
      </c>
      <c r="F983" s="380">
        <v>22.190291301506548</v>
      </c>
      <c r="G983" s="25">
        <v>869.03</v>
      </c>
      <c r="H983" s="380">
        <v>25.771965914945564</v>
      </c>
      <c r="I983" s="25">
        <v>869.03</v>
      </c>
      <c r="J983" s="380">
        <v>9.5463320603517303</v>
      </c>
    </row>
    <row r="984" spans="1:10" x14ac:dyDescent="0.35">
      <c r="A984" s="5">
        <v>980</v>
      </c>
      <c r="B984" s="5">
        <v>41</v>
      </c>
      <c r="C984" s="5">
        <v>2</v>
      </c>
      <c r="D984" s="380">
        <v>53.766111111111108</v>
      </c>
      <c r="E984" s="25">
        <v>843.72</v>
      </c>
      <c r="F984" s="380">
        <v>22.190291301506548</v>
      </c>
      <c r="G984" s="25">
        <v>869.03</v>
      </c>
      <c r="H984" s="380">
        <v>25.05035022317514</v>
      </c>
      <c r="I984" s="25">
        <v>869.03</v>
      </c>
      <c r="J984" s="380">
        <v>9.3915838861495224</v>
      </c>
    </row>
    <row r="985" spans="1:10" x14ac:dyDescent="0.35">
      <c r="A985" s="5">
        <v>981</v>
      </c>
      <c r="B985" s="5">
        <v>41</v>
      </c>
      <c r="C985" s="5">
        <v>2</v>
      </c>
      <c r="D985" s="380">
        <v>49.086666666666673</v>
      </c>
      <c r="E985" s="25">
        <v>38.200000000000003</v>
      </c>
      <c r="F985" s="380">
        <v>21.953408567374481</v>
      </c>
      <c r="G985" s="25">
        <v>843.72</v>
      </c>
      <c r="H985" s="380">
        <v>26.062091098772207</v>
      </c>
      <c r="I985" s="25">
        <v>869.03</v>
      </c>
      <c r="J985" s="380">
        <v>9.1546682112249567</v>
      </c>
    </row>
    <row r="986" spans="1:10" x14ac:dyDescent="0.35">
      <c r="A986" s="5">
        <v>982</v>
      </c>
      <c r="B986" s="5">
        <v>41</v>
      </c>
      <c r="C986" s="5">
        <v>2</v>
      </c>
      <c r="D986" s="380">
        <v>47.221111111111107</v>
      </c>
      <c r="E986" s="25">
        <v>37.090000000000003</v>
      </c>
      <c r="F986" s="380">
        <v>21.953408567374485</v>
      </c>
      <c r="G986" s="25">
        <v>67.709999999999994</v>
      </c>
      <c r="H986" s="380">
        <v>24.951132673865537</v>
      </c>
      <c r="I986" s="25">
        <v>869.03</v>
      </c>
      <c r="J986" s="380">
        <v>9.0528638986314913</v>
      </c>
    </row>
    <row r="987" spans="1:10" x14ac:dyDescent="0.35">
      <c r="A987" s="5">
        <v>983</v>
      </c>
      <c r="B987" s="5">
        <v>41</v>
      </c>
      <c r="C987" s="5">
        <v>2</v>
      </c>
      <c r="D987" s="380">
        <v>45.61</v>
      </c>
      <c r="E987" s="25">
        <v>36.94</v>
      </c>
      <c r="F987" s="380">
        <v>21.953408567374485</v>
      </c>
      <c r="G987" s="25">
        <v>70.45</v>
      </c>
      <c r="H987" s="380">
        <v>25.244519239345326</v>
      </c>
      <c r="I987" s="25">
        <v>869.03</v>
      </c>
      <c r="J987" s="380">
        <v>9.053626712362135</v>
      </c>
    </row>
    <row r="988" spans="1:10" x14ac:dyDescent="0.35">
      <c r="A988" s="5">
        <v>984</v>
      </c>
      <c r="B988" s="5">
        <v>41</v>
      </c>
      <c r="C988" s="5">
        <v>2</v>
      </c>
      <c r="D988" s="380">
        <v>44.326111111111103</v>
      </c>
      <c r="E988" s="25">
        <v>36.94</v>
      </c>
      <c r="F988" s="380">
        <v>21.953408567374485</v>
      </c>
      <c r="G988" s="25">
        <v>65.739999999999995</v>
      </c>
      <c r="H988" s="380">
        <v>23.159296831187216</v>
      </c>
      <c r="I988" s="25">
        <v>869.03</v>
      </c>
      <c r="J988" s="380">
        <v>9.1628882728921237</v>
      </c>
    </row>
    <row r="989" spans="1:10" x14ac:dyDescent="0.35">
      <c r="A989" s="5">
        <v>985</v>
      </c>
      <c r="B989" s="5">
        <v>42</v>
      </c>
      <c r="C989" s="5">
        <v>2</v>
      </c>
      <c r="D989" s="380">
        <v>48.953888888888891</v>
      </c>
      <c r="E989" s="25">
        <v>34.82</v>
      </c>
      <c r="F989" s="380">
        <v>18.336628297203028</v>
      </c>
      <c r="G989" s="25">
        <v>65.739999999999995</v>
      </c>
      <c r="H989" s="380">
        <v>24.047139510975409</v>
      </c>
      <c r="I989" s="25">
        <v>869.03</v>
      </c>
      <c r="J989" s="380">
        <v>9.0613041000787771</v>
      </c>
    </row>
    <row r="990" spans="1:10" x14ac:dyDescent="0.35">
      <c r="A990" s="5">
        <v>986</v>
      </c>
      <c r="B990" s="5">
        <v>42</v>
      </c>
      <c r="C990" s="5">
        <v>2</v>
      </c>
      <c r="D990" s="380">
        <v>49.331111111111113</v>
      </c>
      <c r="E990" s="25">
        <v>32.47</v>
      </c>
      <c r="F990" s="380">
        <v>20.009826407000872</v>
      </c>
      <c r="G990" s="25">
        <v>62.12</v>
      </c>
      <c r="H990" s="380">
        <v>21.653649281057874</v>
      </c>
      <c r="I990" s="25">
        <v>869.03</v>
      </c>
      <c r="J990" s="380">
        <v>8.8435208097787505</v>
      </c>
    </row>
    <row r="991" spans="1:10" x14ac:dyDescent="0.35">
      <c r="A991" s="5">
        <v>987</v>
      </c>
      <c r="B991" s="5">
        <v>42</v>
      </c>
      <c r="C991" s="5">
        <v>2</v>
      </c>
      <c r="D991" s="380">
        <v>48.522777777777776</v>
      </c>
      <c r="E991" s="25">
        <v>30.61</v>
      </c>
      <c r="F991" s="380">
        <v>19.407198539863778</v>
      </c>
      <c r="G991" s="25">
        <v>62.12</v>
      </c>
      <c r="H991" s="380">
        <v>23.145280425717875</v>
      </c>
      <c r="I991" s="25">
        <v>860.34</v>
      </c>
      <c r="J991" s="380">
        <v>8.8737997214153435</v>
      </c>
    </row>
    <row r="992" spans="1:10" x14ac:dyDescent="0.35">
      <c r="A992" s="5">
        <v>988</v>
      </c>
      <c r="B992" s="5">
        <v>42</v>
      </c>
      <c r="C992" s="5">
        <v>2</v>
      </c>
      <c r="D992" s="380">
        <v>47.853333333333332</v>
      </c>
      <c r="E992" s="25">
        <v>30.61</v>
      </c>
      <c r="F992" s="380">
        <v>19.867396650653564</v>
      </c>
      <c r="G992" s="25">
        <v>62.12</v>
      </c>
      <c r="H992" s="380">
        <v>23.871572342388827</v>
      </c>
      <c r="I992" s="25">
        <v>860.34</v>
      </c>
      <c r="J992" s="380">
        <v>8.8725823471300895</v>
      </c>
    </row>
    <row r="993" spans="1:10" x14ac:dyDescent="0.35">
      <c r="A993" s="5">
        <v>989</v>
      </c>
      <c r="B993" s="5">
        <v>42</v>
      </c>
      <c r="C993" s="5">
        <v>2</v>
      </c>
      <c r="D993" s="380">
        <v>51.239444444444459</v>
      </c>
      <c r="E993" s="25">
        <v>30.61</v>
      </c>
      <c r="F993" s="380">
        <v>20.105003991569866</v>
      </c>
      <c r="G993" s="25">
        <v>62.33</v>
      </c>
      <c r="H993" s="380">
        <v>21.441752932348145</v>
      </c>
      <c r="I993" s="25">
        <v>860.34</v>
      </c>
      <c r="J993" s="380">
        <v>8.8461965032030676</v>
      </c>
    </row>
    <row r="994" spans="1:10" x14ac:dyDescent="0.35">
      <c r="A994" s="5">
        <v>990</v>
      </c>
      <c r="B994" s="5">
        <v>42</v>
      </c>
      <c r="C994" s="5">
        <v>2</v>
      </c>
      <c r="D994" s="380">
        <v>52.809444444444445</v>
      </c>
      <c r="E994" s="25">
        <v>32.47</v>
      </c>
      <c r="F994" s="380">
        <v>22.201506296368237</v>
      </c>
      <c r="G994" s="25">
        <v>65.739999999999995</v>
      </c>
      <c r="H994" s="380">
        <v>23.68267228300526</v>
      </c>
      <c r="I994" s="25">
        <v>869.03</v>
      </c>
      <c r="J994" s="380">
        <v>8.8672668789032247</v>
      </c>
    </row>
    <row r="995" spans="1:10" x14ac:dyDescent="0.35">
      <c r="A995" s="5">
        <v>991</v>
      </c>
      <c r="B995" s="5">
        <v>42</v>
      </c>
      <c r="C995" s="5">
        <v>2</v>
      </c>
      <c r="D995" s="380">
        <v>57.387222222222213</v>
      </c>
      <c r="E995" s="25">
        <v>32.79</v>
      </c>
      <c r="F995" s="380">
        <v>22.262901103299868</v>
      </c>
      <c r="G995" s="25">
        <v>77.53</v>
      </c>
      <c r="H995" s="380">
        <v>22.538773744334296</v>
      </c>
      <c r="I995" s="25">
        <v>869.03</v>
      </c>
      <c r="J995" s="380">
        <v>8.8683382053593611</v>
      </c>
    </row>
    <row r="996" spans="1:10" x14ac:dyDescent="0.35">
      <c r="A996" s="5">
        <v>992</v>
      </c>
      <c r="B996" s="5">
        <v>42</v>
      </c>
      <c r="C996" s="5">
        <v>2</v>
      </c>
      <c r="D996" s="380">
        <v>62.409444444444453</v>
      </c>
      <c r="E996" s="25">
        <v>38.049999999999997</v>
      </c>
      <c r="F996" s="380">
        <v>22.312387687051555</v>
      </c>
      <c r="G996" s="25">
        <v>843.72</v>
      </c>
      <c r="H996" s="380">
        <v>23.58741274933309</v>
      </c>
      <c r="I996" s="25">
        <v>869.03</v>
      </c>
      <c r="J996" s="380">
        <v>8.740165547547905</v>
      </c>
    </row>
    <row r="997" spans="1:10" x14ac:dyDescent="0.35">
      <c r="A997" s="5">
        <v>993</v>
      </c>
      <c r="B997" s="5">
        <v>42</v>
      </c>
      <c r="C997" s="5">
        <v>2</v>
      </c>
      <c r="D997" s="380">
        <v>64.194999999999993</v>
      </c>
      <c r="E997" s="25">
        <v>38.200000000000003</v>
      </c>
      <c r="F997" s="380">
        <v>24.708619356350869</v>
      </c>
      <c r="G997" s="25">
        <v>869.03</v>
      </c>
      <c r="H997" s="380">
        <v>25.373464825124991</v>
      </c>
      <c r="I997" s="25">
        <v>869.03</v>
      </c>
      <c r="J997" s="380">
        <v>8.8578903518578542</v>
      </c>
    </row>
    <row r="998" spans="1:10" x14ac:dyDescent="0.35">
      <c r="A998" s="5">
        <v>994</v>
      </c>
      <c r="B998" s="5">
        <v>42</v>
      </c>
      <c r="C998" s="5">
        <v>2</v>
      </c>
      <c r="D998" s="380">
        <v>60.198333333333331</v>
      </c>
      <c r="E998" s="25">
        <v>38.200000000000003</v>
      </c>
      <c r="F998" s="380">
        <v>24.708619356350869</v>
      </c>
      <c r="G998" s="25">
        <v>869.03</v>
      </c>
      <c r="H998" s="380">
        <v>29.060032292679782</v>
      </c>
      <c r="I998" s="25">
        <v>869.03</v>
      </c>
      <c r="J998" s="380">
        <v>9.1461158765673503</v>
      </c>
    </row>
    <row r="999" spans="1:10" x14ac:dyDescent="0.35">
      <c r="A999" s="5">
        <v>995</v>
      </c>
      <c r="B999" s="5">
        <v>42</v>
      </c>
      <c r="C999" s="5">
        <v>2</v>
      </c>
      <c r="D999" s="380">
        <v>54.754999999999995</v>
      </c>
      <c r="E999" s="25">
        <v>38.200000000000003</v>
      </c>
      <c r="F999" s="380">
        <v>21.982099996519011</v>
      </c>
      <c r="G999" s="25">
        <v>869.03</v>
      </c>
      <c r="H999" s="380">
        <v>28.199502559153348</v>
      </c>
      <c r="I999" s="25">
        <v>869.03</v>
      </c>
      <c r="J999" s="380">
        <v>7.7848095234627914</v>
      </c>
    </row>
    <row r="1000" spans="1:10" x14ac:dyDescent="0.35">
      <c r="A1000" s="5">
        <v>996</v>
      </c>
      <c r="B1000" s="5">
        <v>42</v>
      </c>
      <c r="C1000" s="5">
        <v>2</v>
      </c>
      <c r="D1000" s="380">
        <v>52.273888888888884</v>
      </c>
      <c r="E1000" s="25">
        <v>37.090000000000003</v>
      </c>
      <c r="F1000" s="380">
        <v>18.767367619072793</v>
      </c>
      <c r="G1000" s="25">
        <v>869.03</v>
      </c>
      <c r="H1000" s="380">
        <v>27.529841872743013</v>
      </c>
      <c r="I1000" s="25">
        <v>869.03</v>
      </c>
      <c r="J1000" s="380">
        <v>7.7418507030746238</v>
      </c>
    </row>
    <row r="1001" spans="1:10" x14ac:dyDescent="0.35">
      <c r="A1001" s="5">
        <v>997</v>
      </c>
      <c r="B1001" s="5">
        <v>42</v>
      </c>
      <c r="C1001" s="5">
        <v>2</v>
      </c>
      <c r="D1001" s="380">
        <v>50.471666666666678</v>
      </c>
      <c r="E1001" s="25">
        <v>36.94</v>
      </c>
      <c r="F1001" s="380">
        <v>14.432577043265116</v>
      </c>
      <c r="G1001" s="25">
        <v>843.72</v>
      </c>
      <c r="H1001" s="380">
        <v>27.810772412364823</v>
      </c>
      <c r="I1001" s="25">
        <v>869.03</v>
      </c>
      <c r="J1001" s="380">
        <v>7.1512694717121272</v>
      </c>
    </row>
    <row r="1002" spans="1:10" x14ac:dyDescent="0.35">
      <c r="A1002" s="5">
        <v>998</v>
      </c>
      <c r="B1002" s="5">
        <v>42</v>
      </c>
      <c r="C1002" s="5">
        <v>2</v>
      </c>
      <c r="D1002" s="380">
        <v>49.668888888888887</v>
      </c>
      <c r="E1002" s="25">
        <v>36.94</v>
      </c>
      <c r="F1002" s="380">
        <v>13.442200899617102</v>
      </c>
      <c r="G1002" s="25">
        <v>843.72</v>
      </c>
      <c r="H1002" s="380">
        <v>27.492403681237249</v>
      </c>
      <c r="I1002" s="25">
        <v>860.34</v>
      </c>
      <c r="J1002" s="380">
        <v>5.7181384146279397</v>
      </c>
    </row>
    <row r="1003" spans="1:10" x14ac:dyDescent="0.35">
      <c r="A1003" s="5">
        <v>999</v>
      </c>
      <c r="B1003" s="5">
        <v>42</v>
      </c>
      <c r="C1003" s="5">
        <v>2</v>
      </c>
      <c r="D1003" s="380">
        <v>49.521666666666661</v>
      </c>
      <c r="E1003" s="25">
        <v>36.94</v>
      </c>
      <c r="F1003" s="380">
        <v>13.526222954082519</v>
      </c>
      <c r="G1003" s="25">
        <v>840.19</v>
      </c>
      <c r="H1003" s="380">
        <v>27.506800004875195</v>
      </c>
      <c r="I1003" s="25">
        <v>843.72</v>
      </c>
      <c r="J1003" s="380">
        <v>6.9825159731459676</v>
      </c>
    </row>
    <row r="1004" spans="1:10" x14ac:dyDescent="0.35">
      <c r="A1004" s="5">
        <v>1000</v>
      </c>
      <c r="B1004" s="5">
        <v>42</v>
      </c>
      <c r="C1004" s="5">
        <v>2</v>
      </c>
      <c r="D1004" s="380">
        <v>50.38388888888889</v>
      </c>
      <c r="E1004" s="25">
        <v>37.090000000000003</v>
      </c>
      <c r="F1004" s="380">
        <v>17.595613775035815</v>
      </c>
      <c r="G1004" s="25">
        <v>840.19</v>
      </c>
      <c r="H1004" s="380">
        <v>28.212056920940235</v>
      </c>
      <c r="I1004" s="25">
        <v>869.03</v>
      </c>
      <c r="J1004" s="380">
        <v>7.5730869685643274</v>
      </c>
    </row>
    <row r="1005" spans="1:10" x14ac:dyDescent="0.35">
      <c r="A1005" s="5">
        <v>1001</v>
      </c>
      <c r="B1005" s="5">
        <v>42</v>
      </c>
      <c r="C1005" s="5">
        <v>2</v>
      </c>
      <c r="D1005" s="380">
        <v>52.984444444444442</v>
      </c>
      <c r="E1005" s="25">
        <v>37.090000000000003</v>
      </c>
      <c r="F1005" s="380">
        <v>18.95767947415138</v>
      </c>
      <c r="G1005" s="25">
        <v>843.72</v>
      </c>
      <c r="H1005" s="380">
        <v>28.410875228311291</v>
      </c>
      <c r="I1005" s="25">
        <v>869.03</v>
      </c>
      <c r="J1005" s="380">
        <v>7.6318036312604631</v>
      </c>
    </row>
    <row r="1006" spans="1:10" x14ac:dyDescent="0.35">
      <c r="A1006" s="5">
        <v>1002</v>
      </c>
      <c r="B1006" s="5">
        <v>42</v>
      </c>
      <c r="C1006" s="5">
        <v>2</v>
      </c>
      <c r="D1006" s="380">
        <v>60.837777777777774</v>
      </c>
      <c r="E1006" s="25">
        <v>38.200000000000003</v>
      </c>
      <c r="F1006" s="380">
        <v>28.49926500501736</v>
      </c>
      <c r="G1006" s="25">
        <v>869.03</v>
      </c>
      <c r="H1006" s="380">
        <v>138.88888888888889</v>
      </c>
      <c r="I1006" s="25">
        <v>869.03</v>
      </c>
      <c r="J1006" s="380">
        <v>16.490103622849848</v>
      </c>
    </row>
    <row r="1007" spans="1:10" x14ac:dyDescent="0.35">
      <c r="A1007" s="5">
        <v>1003</v>
      </c>
      <c r="B1007" s="5">
        <v>42</v>
      </c>
      <c r="C1007" s="5">
        <v>2</v>
      </c>
      <c r="D1007" s="380">
        <v>62.799444444444433</v>
      </c>
      <c r="E1007" s="25">
        <v>869.03</v>
      </c>
      <c r="F1007" s="380">
        <v>27.504405129646621</v>
      </c>
      <c r="G1007" s="25">
        <v>869.03</v>
      </c>
      <c r="H1007" s="380">
        <v>138.88888888888889</v>
      </c>
      <c r="I1007" s="25">
        <v>869.03</v>
      </c>
      <c r="J1007" s="380">
        <v>15.974698515222252</v>
      </c>
    </row>
    <row r="1008" spans="1:10" x14ac:dyDescent="0.35">
      <c r="A1008" s="5">
        <v>1004</v>
      </c>
      <c r="B1008" s="5">
        <v>42</v>
      </c>
      <c r="C1008" s="5">
        <v>2</v>
      </c>
      <c r="D1008" s="380">
        <v>61.30555555555555</v>
      </c>
      <c r="E1008" s="25">
        <v>843.72</v>
      </c>
      <c r="F1008" s="380">
        <v>27.985986035159161</v>
      </c>
      <c r="G1008" s="25">
        <v>869.03</v>
      </c>
      <c r="H1008" s="380">
        <v>138.88888888888889</v>
      </c>
      <c r="I1008" s="25">
        <v>869.03</v>
      </c>
      <c r="J1008" s="380">
        <v>16.43054974552793</v>
      </c>
    </row>
    <row r="1009" spans="1:10" x14ac:dyDescent="0.35">
      <c r="A1009" s="5">
        <v>1005</v>
      </c>
      <c r="B1009" s="5">
        <v>42</v>
      </c>
      <c r="C1009" s="5">
        <v>2</v>
      </c>
      <c r="D1009" s="380">
        <v>57.263888888888886</v>
      </c>
      <c r="E1009" s="25">
        <v>38.200000000000003</v>
      </c>
      <c r="F1009" s="380">
        <v>27.886152032972753</v>
      </c>
      <c r="G1009" s="25">
        <v>869.03</v>
      </c>
      <c r="H1009" s="380">
        <v>138.88888888888889</v>
      </c>
      <c r="I1009" s="25">
        <v>869.03</v>
      </c>
      <c r="J1009" s="380">
        <v>16.521061092224453</v>
      </c>
    </row>
    <row r="1010" spans="1:10" x14ac:dyDescent="0.35">
      <c r="A1010" s="5">
        <v>1006</v>
      </c>
      <c r="B1010" s="5">
        <v>42</v>
      </c>
      <c r="C1010" s="5">
        <v>2</v>
      </c>
      <c r="D1010" s="380">
        <v>56.503888888888881</v>
      </c>
      <c r="E1010" s="25">
        <v>38.200000000000003</v>
      </c>
      <c r="F1010" s="380">
        <v>26.726082598062284</v>
      </c>
      <c r="G1010" s="25">
        <v>843.72</v>
      </c>
      <c r="H1010" s="380">
        <v>138.88888888888889</v>
      </c>
      <c r="I1010" s="25">
        <v>869.03</v>
      </c>
      <c r="J1010" s="380">
        <v>16.259396868625142</v>
      </c>
    </row>
    <row r="1011" spans="1:10" x14ac:dyDescent="0.35">
      <c r="A1011" s="5">
        <v>1007</v>
      </c>
      <c r="B1011" s="5">
        <v>42</v>
      </c>
      <c r="C1011" s="5">
        <v>2</v>
      </c>
      <c r="D1011" s="380">
        <v>54.556111111111107</v>
      </c>
      <c r="E1011" s="25">
        <v>36.94</v>
      </c>
      <c r="F1011" s="380">
        <v>22.359059499089387</v>
      </c>
      <c r="G1011" s="25">
        <v>840.19</v>
      </c>
      <c r="H1011" s="380">
        <v>138.88888888888889</v>
      </c>
      <c r="I1011" s="25">
        <v>869.03</v>
      </c>
      <c r="J1011" s="380">
        <v>16.284452714325017</v>
      </c>
    </row>
    <row r="1012" spans="1:10" x14ac:dyDescent="0.35">
      <c r="A1012" s="5">
        <v>1008</v>
      </c>
      <c r="B1012" s="5">
        <v>42</v>
      </c>
      <c r="C1012" s="5">
        <v>2</v>
      </c>
      <c r="D1012" s="380">
        <v>53.396111111111111</v>
      </c>
      <c r="E1012" s="25">
        <v>36.94</v>
      </c>
      <c r="F1012" s="380">
        <v>22.08440537373356</v>
      </c>
      <c r="G1012" s="25">
        <v>738.68</v>
      </c>
      <c r="H1012" s="380">
        <v>138.88888888888889</v>
      </c>
      <c r="I1012" s="25">
        <v>869.03</v>
      </c>
      <c r="J1012" s="380">
        <v>16.28318913069819</v>
      </c>
    </row>
    <row r="1013" spans="1:10" x14ac:dyDescent="0.35">
      <c r="A1013" s="5">
        <v>1009</v>
      </c>
      <c r="B1013" s="5">
        <v>43</v>
      </c>
      <c r="C1013" s="5">
        <v>2</v>
      </c>
      <c r="D1013" s="380">
        <v>52.954444444444434</v>
      </c>
      <c r="E1013" s="25">
        <v>34.82</v>
      </c>
      <c r="F1013" s="380">
        <v>22.123142810014571</v>
      </c>
      <c r="G1013" s="25">
        <v>65.739999999999995</v>
      </c>
      <c r="H1013" s="380">
        <v>138.88888888888889</v>
      </c>
      <c r="I1013" s="25">
        <v>869.03</v>
      </c>
      <c r="J1013" s="380">
        <v>16.178825306995346</v>
      </c>
    </row>
    <row r="1014" spans="1:10" x14ac:dyDescent="0.35">
      <c r="A1014" s="5">
        <v>1010</v>
      </c>
      <c r="B1014" s="5">
        <v>43</v>
      </c>
      <c r="C1014" s="5">
        <v>2</v>
      </c>
      <c r="D1014" s="380">
        <v>49.48</v>
      </c>
      <c r="E1014" s="25">
        <v>32.47</v>
      </c>
      <c r="F1014" s="380">
        <v>21.965453521506664</v>
      </c>
      <c r="G1014" s="25">
        <v>64.2</v>
      </c>
      <c r="H1014" s="380">
        <v>138.88888888888889</v>
      </c>
      <c r="I1014" s="25">
        <v>869.03</v>
      </c>
      <c r="J1014" s="380">
        <v>16.122551031081905</v>
      </c>
    </row>
    <row r="1015" spans="1:10" x14ac:dyDescent="0.35">
      <c r="A1015" s="5">
        <v>1011</v>
      </c>
      <c r="B1015" s="5">
        <v>43</v>
      </c>
      <c r="C1015" s="5">
        <v>2</v>
      </c>
      <c r="D1015" s="380">
        <v>46.543888888888887</v>
      </c>
      <c r="E1015" s="25">
        <v>30.61</v>
      </c>
      <c r="F1015" s="380">
        <v>21.965453521506664</v>
      </c>
      <c r="G1015" s="25">
        <v>63.98</v>
      </c>
      <c r="H1015" s="380">
        <v>138.88888888888889</v>
      </c>
      <c r="I1015" s="25">
        <v>869.03</v>
      </c>
      <c r="J1015" s="380">
        <v>16.042292283727814</v>
      </c>
    </row>
    <row r="1016" spans="1:10" x14ac:dyDescent="0.35">
      <c r="A1016" s="5">
        <v>1012</v>
      </c>
      <c r="B1016" s="5">
        <v>43</v>
      </c>
      <c r="C1016" s="5">
        <v>2</v>
      </c>
      <c r="D1016" s="380">
        <v>45.525555555555556</v>
      </c>
      <c r="E1016" s="25">
        <v>30.61</v>
      </c>
      <c r="F1016" s="380">
        <v>21.965453521506664</v>
      </c>
      <c r="G1016" s="25">
        <v>62.33</v>
      </c>
      <c r="H1016" s="380">
        <v>138.88888888888889</v>
      </c>
      <c r="I1016" s="25">
        <v>860.34</v>
      </c>
      <c r="J1016" s="380">
        <v>16.197395162525822</v>
      </c>
    </row>
    <row r="1017" spans="1:10" x14ac:dyDescent="0.35">
      <c r="A1017" s="5">
        <v>1013</v>
      </c>
      <c r="B1017" s="5">
        <v>43</v>
      </c>
      <c r="C1017" s="5">
        <v>2</v>
      </c>
      <c r="D1017" s="380">
        <v>43.444999999999993</v>
      </c>
      <c r="E1017" s="25">
        <v>30.61</v>
      </c>
      <c r="F1017" s="380">
        <v>19.758248218179425</v>
      </c>
      <c r="G1017" s="25">
        <v>63.98</v>
      </c>
      <c r="H1017" s="380">
        <v>138.88888888888889</v>
      </c>
      <c r="I1017" s="25">
        <v>869.03</v>
      </c>
      <c r="J1017" s="380">
        <v>16.254550679459658</v>
      </c>
    </row>
    <row r="1018" spans="1:10" x14ac:dyDescent="0.35">
      <c r="A1018" s="5">
        <v>1014</v>
      </c>
      <c r="B1018" s="5">
        <v>43</v>
      </c>
      <c r="C1018" s="5">
        <v>2</v>
      </c>
      <c r="D1018" s="380">
        <v>42.853888888888896</v>
      </c>
      <c r="E1018" s="25">
        <v>32.47</v>
      </c>
      <c r="F1018" s="380">
        <v>22.953829726226054</v>
      </c>
      <c r="G1018" s="25">
        <v>65.739999999999995</v>
      </c>
      <c r="H1018" s="380">
        <v>138.88888888888889</v>
      </c>
      <c r="I1018" s="25">
        <v>869.03</v>
      </c>
      <c r="J1018" s="380">
        <v>15.856040993952185</v>
      </c>
    </row>
    <row r="1019" spans="1:10" x14ac:dyDescent="0.35">
      <c r="A1019" s="5">
        <v>1015</v>
      </c>
      <c r="B1019" s="5">
        <v>43</v>
      </c>
      <c r="C1019" s="5">
        <v>2</v>
      </c>
      <c r="D1019" s="380">
        <v>43.24111111111111</v>
      </c>
      <c r="E1019" s="25">
        <v>32.47</v>
      </c>
      <c r="F1019" s="380">
        <v>19.977296897361104</v>
      </c>
      <c r="G1019" s="25">
        <v>75.28</v>
      </c>
      <c r="H1019" s="380">
        <v>138.88888888888889</v>
      </c>
      <c r="I1019" s="25">
        <v>869.03</v>
      </c>
      <c r="J1019" s="380">
        <v>15.834930876105966</v>
      </c>
    </row>
    <row r="1020" spans="1:10" x14ac:dyDescent="0.35">
      <c r="A1020" s="5">
        <v>1016</v>
      </c>
      <c r="B1020" s="5">
        <v>43</v>
      </c>
      <c r="C1020" s="5">
        <v>2</v>
      </c>
      <c r="D1020" s="380">
        <v>45.961666666666673</v>
      </c>
      <c r="E1020" s="25">
        <v>38.049999999999997</v>
      </c>
      <c r="F1020" s="380">
        <v>24.251823354539638</v>
      </c>
      <c r="G1020" s="25">
        <v>843.72</v>
      </c>
      <c r="H1020" s="380">
        <v>138.88888888888889</v>
      </c>
      <c r="I1020" s="25">
        <v>869.03</v>
      </c>
      <c r="J1020" s="380">
        <v>15.998928840152127</v>
      </c>
    </row>
    <row r="1021" spans="1:10" x14ac:dyDescent="0.35">
      <c r="A1021" s="5">
        <v>1017</v>
      </c>
      <c r="B1021" s="5">
        <v>43</v>
      </c>
      <c r="C1021" s="5">
        <v>2</v>
      </c>
      <c r="D1021" s="380">
        <v>47.787777777777777</v>
      </c>
      <c r="E1021" s="25">
        <v>38.200000000000003</v>
      </c>
      <c r="F1021" s="380">
        <v>23.330884863153347</v>
      </c>
      <c r="G1021" s="25">
        <v>869.03</v>
      </c>
      <c r="H1021" s="380">
        <v>138.88888888888889</v>
      </c>
      <c r="I1021" s="25">
        <v>869.03</v>
      </c>
      <c r="J1021" s="380">
        <v>15.587005257812287</v>
      </c>
    </row>
    <row r="1022" spans="1:10" x14ac:dyDescent="0.35">
      <c r="A1022" s="5">
        <v>1018</v>
      </c>
      <c r="B1022" s="5">
        <v>43</v>
      </c>
      <c r="C1022" s="5">
        <v>2</v>
      </c>
      <c r="D1022" s="380">
        <v>47.857222222222219</v>
      </c>
      <c r="E1022" s="25">
        <v>38.200000000000003</v>
      </c>
      <c r="F1022" s="380">
        <v>30.49818174262823</v>
      </c>
      <c r="G1022" s="25">
        <v>843.72</v>
      </c>
      <c r="H1022" s="380">
        <v>138.88888888888889</v>
      </c>
      <c r="I1022" s="25">
        <v>869.03</v>
      </c>
      <c r="J1022" s="380">
        <v>16.481267944323015</v>
      </c>
    </row>
    <row r="1023" spans="1:10" x14ac:dyDescent="0.35">
      <c r="A1023" s="5">
        <v>1019</v>
      </c>
      <c r="B1023" s="5">
        <v>43</v>
      </c>
      <c r="C1023" s="5">
        <v>2</v>
      </c>
      <c r="D1023" s="380">
        <v>45.668888888888887</v>
      </c>
      <c r="E1023" s="25">
        <v>37.090000000000003</v>
      </c>
      <c r="F1023" s="380">
        <v>23.416625692361826</v>
      </c>
      <c r="G1023" s="25">
        <v>843.72</v>
      </c>
      <c r="H1023" s="380">
        <v>23.186254661785082</v>
      </c>
      <c r="I1023" s="25">
        <v>869.03</v>
      </c>
      <c r="J1023" s="380">
        <v>7.6687662603635198</v>
      </c>
    </row>
    <row r="1024" spans="1:10" x14ac:dyDescent="0.35">
      <c r="A1024" s="5">
        <v>1020</v>
      </c>
      <c r="B1024" s="5">
        <v>43</v>
      </c>
      <c r="C1024" s="5">
        <v>2</v>
      </c>
      <c r="D1024" s="380">
        <v>41.879444444444438</v>
      </c>
      <c r="E1024" s="25">
        <v>37.090000000000003</v>
      </c>
      <c r="F1024" s="380">
        <v>15.297905458636984</v>
      </c>
      <c r="G1024" s="25">
        <v>843.72</v>
      </c>
      <c r="H1024" s="380">
        <v>23.346840915848656</v>
      </c>
      <c r="I1024" s="25">
        <v>860.34</v>
      </c>
      <c r="J1024" s="380">
        <v>7.5775225966399038</v>
      </c>
    </row>
    <row r="1025" spans="1:10" x14ac:dyDescent="0.35">
      <c r="A1025" s="5">
        <v>1021</v>
      </c>
      <c r="B1025" s="5">
        <v>43</v>
      </c>
      <c r="C1025" s="5">
        <v>2</v>
      </c>
      <c r="D1025" s="380">
        <v>38.13111111111111</v>
      </c>
      <c r="E1025" s="25">
        <v>37.090000000000003</v>
      </c>
      <c r="F1025" s="380">
        <v>15.135539864097879</v>
      </c>
      <c r="G1025" s="25">
        <v>843.72</v>
      </c>
      <c r="H1025" s="380">
        <v>22.759393544941556</v>
      </c>
      <c r="I1025" s="25">
        <v>860.34</v>
      </c>
      <c r="J1025" s="380">
        <v>7.5730869685643274</v>
      </c>
    </row>
    <row r="1026" spans="1:10" x14ac:dyDescent="0.35">
      <c r="A1026" s="5">
        <v>1022</v>
      </c>
      <c r="B1026" s="5">
        <v>43</v>
      </c>
      <c r="C1026" s="5">
        <v>2</v>
      </c>
      <c r="D1026" s="380">
        <v>38.101111111111109</v>
      </c>
      <c r="E1026" s="25">
        <v>37.090000000000003</v>
      </c>
      <c r="F1026" s="380">
        <v>14.604611963529164</v>
      </c>
      <c r="G1026" s="25">
        <v>843.72</v>
      </c>
      <c r="H1026" s="380">
        <v>22.806932953317787</v>
      </c>
      <c r="I1026" s="25">
        <v>860.34</v>
      </c>
      <c r="J1026" s="380">
        <v>7.5730869685643274</v>
      </c>
    </row>
    <row r="1027" spans="1:10" x14ac:dyDescent="0.35">
      <c r="A1027" s="5">
        <v>1023</v>
      </c>
      <c r="B1027" s="5">
        <v>43</v>
      </c>
      <c r="C1027" s="5">
        <v>2</v>
      </c>
      <c r="D1027" s="380">
        <v>42.448888888888888</v>
      </c>
      <c r="E1027" s="25">
        <v>36.94</v>
      </c>
      <c r="F1027" s="380">
        <v>15.135539864097879</v>
      </c>
      <c r="G1027" s="25">
        <v>717.16</v>
      </c>
      <c r="H1027" s="380">
        <v>23.27492238365603</v>
      </c>
      <c r="I1027" s="25">
        <v>860.34</v>
      </c>
      <c r="J1027" s="380">
        <v>7.5775225966399038</v>
      </c>
    </row>
    <row r="1028" spans="1:10" x14ac:dyDescent="0.35">
      <c r="A1028" s="5">
        <v>1024</v>
      </c>
      <c r="B1028" s="5">
        <v>43</v>
      </c>
      <c r="C1028" s="5">
        <v>2</v>
      </c>
      <c r="D1028" s="380">
        <v>43.04</v>
      </c>
      <c r="E1028" s="25">
        <v>36.01</v>
      </c>
      <c r="F1028" s="380">
        <v>18.101884279983416</v>
      </c>
      <c r="G1028" s="25">
        <v>717.16</v>
      </c>
      <c r="H1028" s="380">
        <v>23.427191301714146</v>
      </c>
      <c r="I1028" s="25">
        <v>860.34</v>
      </c>
      <c r="J1028" s="380">
        <v>7.5888345749281605</v>
      </c>
    </row>
    <row r="1029" spans="1:10" x14ac:dyDescent="0.35">
      <c r="A1029" s="5">
        <v>1025</v>
      </c>
      <c r="B1029" s="5">
        <v>43</v>
      </c>
      <c r="C1029" s="5">
        <v>2</v>
      </c>
      <c r="D1029" s="380">
        <v>48.48277777777777</v>
      </c>
      <c r="E1029" s="25">
        <v>35.97</v>
      </c>
      <c r="F1029" s="380">
        <v>30.08267830083587</v>
      </c>
      <c r="G1029" s="25">
        <v>843.72</v>
      </c>
      <c r="H1029" s="380">
        <v>34.744259199867265</v>
      </c>
      <c r="I1029" s="25">
        <v>869.03</v>
      </c>
      <c r="J1029" s="380">
        <v>8.0099440264564841</v>
      </c>
    </row>
    <row r="1030" spans="1:10" x14ac:dyDescent="0.35">
      <c r="A1030" s="5">
        <v>1026</v>
      </c>
      <c r="B1030" s="5">
        <v>43</v>
      </c>
      <c r="C1030" s="5">
        <v>2</v>
      </c>
      <c r="D1030" s="380">
        <v>52.316111111111105</v>
      </c>
      <c r="E1030" s="25">
        <v>38.200000000000003</v>
      </c>
      <c r="F1030" s="380">
        <v>138.88888888888889</v>
      </c>
      <c r="G1030" s="25">
        <v>843.72</v>
      </c>
      <c r="H1030" s="380">
        <v>33.682149025148959</v>
      </c>
      <c r="I1030" s="25">
        <v>869.03</v>
      </c>
      <c r="J1030" s="380">
        <v>15.992141241447861</v>
      </c>
    </row>
    <row r="1031" spans="1:10" x14ac:dyDescent="0.35">
      <c r="A1031" s="5">
        <v>1027</v>
      </c>
      <c r="B1031" s="5">
        <v>43</v>
      </c>
      <c r="C1031" s="5">
        <v>2</v>
      </c>
      <c r="D1031" s="380">
        <v>52.716111111111104</v>
      </c>
      <c r="E1031" s="25">
        <v>39.51</v>
      </c>
      <c r="F1031" s="380">
        <v>138.88888888888889</v>
      </c>
      <c r="G1031" s="25">
        <v>869.03</v>
      </c>
      <c r="H1031" s="380">
        <v>34.515630346869258</v>
      </c>
      <c r="I1031" s="25">
        <v>869.03</v>
      </c>
      <c r="J1031" s="380">
        <v>16.179338944757482</v>
      </c>
    </row>
    <row r="1032" spans="1:10" x14ac:dyDescent="0.35">
      <c r="A1032" s="5">
        <v>1028</v>
      </c>
      <c r="B1032" s="5">
        <v>43</v>
      </c>
      <c r="C1032" s="5">
        <v>2</v>
      </c>
      <c r="D1032" s="380">
        <v>47.06722222222222</v>
      </c>
      <c r="E1032" s="25">
        <v>38.200000000000003</v>
      </c>
      <c r="F1032" s="380">
        <v>138.88888888888889</v>
      </c>
      <c r="G1032" s="25">
        <v>869.03</v>
      </c>
      <c r="H1032" s="380">
        <v>33.320196941269572</v>
      </c>
      <c r="I1032" s="25">
        <v>869.03</v>
      </c>
      <c r="J1032" s="380">
        <v>16.185139794421517</v>
      </c>
    </row>
    <row r="1033" spans="1:10" x14ac:dyDescent="0.35">
      <c r="A1033" s="5">
        <v>1029</v>
      </c>
      <c r="B1033" s="5">
        <v>43</v>
      </c>
      <c r="C1033" s="5">
        <v>2</v>
      </c>
      <c r="D1033" s="380">
        <v>47.529444444444444</v>
      </c>
      <c r="E1033" s="25">
        <v>37.74</v>
      </c>
      <c r="F1033" s="380">
        <v>138.88888888888889</v>
      </c>
      <c r="G1033" s="25">
        <v>843.72</v>
      </c>
      <c r="H1033" s="380">
        <v>34.251235312161739</v>
      </c>
      <c r="I1033" s="25">
        <v>869.03</v>
      </c>
      <c r="J1033" s="380">
        <v>17.394318041195334</v>
      </c>
    </row>
    <row r="1034" spans="1:10" x14ac:dyDescent="0.35">
      <c r="A1034" s="5">
        <v>1030</v>
      </c>
      <c r="B1034" s="5">
        <v>43</v>
      </c>
      <c r="C1034" s="5">
        <v>2</v>
      </c>
      <c r="D1034" s="380">
        <v>49.073333333333338</v>
      </c>
      <c r="E1034" s="25">
        <v>34.82</v>
      </c>
      <c r="F1034" s="380">
        <v>32.260612244324157</v>
      </c>
      <c r="G1034" s="25">
        <v>65.739999999999995</v>
      </c>
      <c r="H1034" s="380">
        <v>33.898598227717777</v>
      </c>
      <c r="I1034" s="25">
        <v>869.03</v>
      </c>
      <c r="J1034" s="380">
        <v>17.168478441534436</v>
      </c>
    </row>
    <row r="1035" spans="1:10" x14ac:dyDescent="0.35">
      <c r="A1035" s="5">
        <v>1031</v>
      </c>
      <c r="B1035" s="5">
        <v>43</v>
      </c>
      <c r="C1035" s="5">
        <v>2</v>
      </c>
      <c r="D1035" s="380">
        <v>47.176666666666662</v>
      </c>
      <c r="E1035" s="25">
        <v>34.82</v>
      </c>
      <c r="F1035" s="380">
        <v>25.477918518715413</v>
      </c>
      <c r="G1035" s="25">
        <v>65.739999999999995</v>
      </c>
      <c r="H1035" s="380">
        <v>30.975335539716671</v>
      </c>
      <c r="I1035" s="25">
        <v>869.03</v>
      </c>
      <c r="J1035" s="380">
        <v>14.734325042214055</v>
      </c>
    </row>
    <row r="1036" spans="1:10" x14ac:dyDescent="0.35">
      <c r="A1036" s="5">
        <v>1032</v>
      </c>
      <c r="B1036" s="5">
        <v>43</v>
      </c>
      <c r="C1036" s="5">
        <v>2</v>
      </c>
      <c r="D1036" s="380">
        <v>46.492777777777782</v>
      </c>
      <c r="E1036" s="25">
        <v>28.12</v>
      </c>
      <c r="F1036" s="380">
        <v>24.696293991550576</v>
      </c>
      <c r="G1036" s="25">
        <v>63.98</v>
      </c>
      <c r="H1036" s="380">
        <v>32.724383683379202</v>
      </c>
      <c r="I1036" s="25">
        <v>869.03</v>
      </c>
      <c r="J1036" s="380">
        <v>11.478681356112599</v>
      </c>
    </row>
    <row r="1037" spans="1:10" x14ac:dyDescent="0.35">
      <c r="A1037" s="5">
        <v>1033</v>
      </c>
      <c r="B1037" s="5">
        <v>44</v>
      </c>
      <c r="C1037" s="5">
        <v>2</v>
      </c>
      <c r="D1037" s="380">
        <v>47.648333333333341</v>
      </c>
      <c r="E1037" s="25">
        <v>25.74</v>
      </c>
      <c r="F1037" s="380">
        <v>16.085930640023115</v>
      </c>
      <c r="G1037" s="25">
        <v>55.88</v>
      </c>
      <c r="H1037" s="380">
        <v>24.475808588926043</v>
      </c>
      <c r="I1037" s="25">
        <v>152.25</v>
      </c>
      <c r="J1037" s="380">
        <v>12.063854942398564</v>
      </c>
    </row>
    <row r="1038" spans="1:10" x14ac:dyDescent="0.35">
      <c r="A1038" s="5">
        <v>1034</v>
      </c>
      <c r="B1038" s="5">
        <v>44</v>
      </c>
      <c r="C1038" s="5">
        <v>2</v>
      </c>
      <c r="D1038" s="380">
        <v>47.050555555555547</v>
      </c>
      <c r="E1038" s="25">
        <v>25.74</v>
      </c>
      <c r="F1038" s="380">
        <v>17.770329283969904</v>
      </c>
      <c r="G1038" s="25">
        <v>52.67</v>
      </c>
      <c r="H1038" s="380">
        <v>21.664127165114881</v>
      </c>
      <c r="I1038" s="25">
        <v>147.82</v>
      </c>
      <c r="J1038" s="380">
        <v>10.570366541936901</v>
      </c>
    </row>
    <row r="1039" spans="1:10" x14ac:dyDescent="0.35">
      <c r="A1039" s="5">
        <v>1035</v>
      </c>
      <c r="B1039" s="5">
        <v>44</v>
      </c>
      <c r="C1039" s="5">
        <v>2</v>
      </c>
      <c r="D1039" s="380">
        <v>42.36611111111111</v>
      </c>
      <c r="E1039" s="25">
        <v>24.99</v>
      </c>
      <c r="F1039" s="380">
        <v>18.60512432731614</v>
      </c>
      <c r="G1039" s="25">
        <v>47.85</v>
      </c>
      <c r="H1039" s="380">
        <v>21.484631706370877</v>
      </c>
      <c r="I1039" s="25">
        <v>72.19</v>
      </c>
      <c r="J1039" s="380">
        <v>9.5780611909035507</v>
      </c>
    </row>
    <row r="1040" spans="1:10" x14ac:dyDescent="0.35">
      <c r="A1040" s="5">
        <v>1036</v>
      </c>
      <c r="B1040" s="5">
        <v>44</v>
      </c>
      <c r="C1040" s="5">
        <v>2</v>
      </c>
      <c r="D1040" s="380">
        <v>42.296666666666667</v>
      </c>
      <c r="E1040" s="25">
        <v>24.84</v>
      </c>
      <c r="F1040" s="380">
        <v>17.355817724433201</v>
      </c>
      <c r="G1040" s="25">
        <v>45.19</v>
      </c>
      <c r="H1040" s="380">
        <v>21.970319994032451</v>
      </c>
      <c r="I1040" s="25">
        <v>66.06</v>
      </c>
      <c r="J1040" s="380">
        <v>9.577134393320458</v>
      </c>
    </row>
    <row r="1041" spans="1:10" x14ac:dyDescent="0.35">
      <c r="A1041" s="5">
        <v>1037</v>
      </c>
      <c r="B1041" s="5">
        <v>44</v>
      </c>
      <c r="C1041" s="5">
        <v>2</v>
      </c>
      <c r="D1041" s="380">
        <v>42.168333333333329</v>
      </c>
      <c r="E1041" s="25">
        <v>24.84</v>
      </c>
      <c r="F1041" s="380">
        <v>17.360988557187607</v>
      </c>
      <c r="G1041" s="25">
        <v>44.74</v>
      </c>
      <c r="H1041" s="380">
        <v>21.674371115148407</v>
      </c>
      <c r="I1041" s="25">
        <v>56.41</v>
      </c>
      <c r="J1041" s="380">
        <v>10.108640222805183</v>
      </c>
    </row>
    <row r="1042" spans="1:10" x14ac:dyDescent="0.35">
      <c r="A1042" s="5">
        <v>1038</v>
      </c>
      <c r="B1042" s="5">
        <v>44</v>
      </c>
      <c r="C1042" s="5">
        <v>2</v>
      </c>
      <c r="D1042" s="380">
        <v>41.031111111111116</v>
      </c>
      <c r="E1042" s="25">
        <v>24.84</v>
      </c>
      <c r="F1042" s="380">
        <v>17.655967994574731</v>
      </c>
      <c r="G1042" s="25">
        <v>44.29</v>
      </c>
      <c r="H1042" s="380">
        <v>21.882689492552345</v>
      </c>
      <c r="I1042" s="25">
        <v>56.41</v>
      </c>
      <c r="J1042" s="380">
        <v>9.9968638033138522</v>
      </c>
    </row>
    <row r="1043" spans="1:10" x14ac:dyDescent="0.35">
      <c r="A1043" s="5">
        <v>1039</v>
      </c>
      <c r="B1043" s="5">
        <v>44</v>
      </c>
      <c r="C1043" s="5">
        <v>2</v>
      </c>
      <c r="D1043" s="380">
        <v>42.429444444444449</v>
      </c>
      <c r="E1043" s="25">
        <v>24.84</v>
      </c>
      <c r="F1043" s="380">
        <v>17.930138449675486</v>
      </c>
      <c r="G1043" s="25">
        <v>44.74</v>
      </c>
      <c r="H1043" s="380">
        <v>21.808909574261726</v>
      </c>
      <c r="I1043" s="25">
        <v>53.71</v>
      </c>
      <c r="J1043" s="380">
        <v>9.3845826845151112</v>
      </c>
    </row>
    <row r="1044" spans="1:10" x14ac:dyDescent="0.35">
      <c r="A1044" s="5">
        <v>1040</v>
      </c>
      <c r="B1044" s="5">
        <v>44</v>
      </c>
      <c r="C1044" s="5">
        <v>2</v>
      </c>
      <c r="D1044" s="380">
        <v>45.176666666666669</v>
      </c>
      <c r="E1044" s="25">
        <v>24.99</v>
      </c>
      <c r="F1044" s="380">
        <v>18.594714082925297</v>
      </c>
      <c r="G1044" s="25">
        <v>44.93</v>
      </c>
      <c r="H1044" s="380">
        <v>20.58833037609649</v>
      </c>
      <c r="I1044" s="25">
        <v>62.27</v>
      </c>
      <c r="J1044" s="380">
        <v>9.3885097874397356</v>
      </c>
    </row>
    <row r="1045" spans="1:10" x14ac:dyDescent="0.35">
      <c r="A1045" s="5">
        <v>1041</v>
      </c>
      <c r="B1045" s="5">
        <v>44</v>
      </c>
      <c r="C1045" s="5">
        <v>2</v>
      </c>
      <c r="D1045" s="380">
        <v>44.324444444444438</v>
      </c>
      <c r="E1045" s="25">
        <v>24.99</v>
      </c>
      <c r="F1045" s="380">
        <v>18.661976566224617</v>
      </c>
      <c r="G1045" s="25">
        <v>45.57</v>
      </c>
      <c r="H1045" s="380">
        <v>22.089272940337334</v>
      </c>
      <c r="I1045" s="25">
        <v>63.19</v>
      </c>
      <c r="J1045" s="380">
        <v>4.9444610125723001</v>
      </c>
    </row>
    <row r="1046" spans="1:10" x14ac:dyDescent="0.35">
      <c r="A1046" s="5">
        <v>1042</v>
      </c>
      <c r="B1046" s="5">
        <v>44</v>
      </c>
      <c r="C1046" s="5">
        <v>2</v>
      </c>
      <c r="D1046" s="380">
        <v>36.117222222222217</v>
      </c>
      <c r="E1046" s="25">
        <v>24.99</v>
      </c>
      <c r="F1046" s="380">
        <v>9.6104537558360636</v>
      </c>
      <c r="G1046" s="25">
        <v>46.03</v>
      </c>
      <c r="H1046" s="380">
        <v>4.799693804694658</v>
      </c>
      <c r="I1046" s="25">
        <v>53.71</v>
      </c>
      <c r="J1046" s="380">
        <v>6.7713097825834367</v>
      </c>
    </row>
    <row r="1047" spans="1:10" x14ac:dyDescent="0.35">
      <c r="A1047" s="5">
        <v>1043</v>
      </c>
      <c r="B1047" s="5">
        <v>44</v>
      </c>
      <c r="C1047" s="5">
        <v>2</v>
      </c>
      <c r="D1047" s="380">
        <v>39.759444444444441</v>
      </c>
      <c r="E1047" s="25">
        <v>25.74</v>
      </c>
      <c r="F1047" s="380">
        <v>8.8616718023204726</v>
      </c>
      <c r="G1047" s="25">
        <v>46.03</v>
      </c>
      <c r="H1047" s="380">
        <v>7.3292723416920964</v>
      </c>
      <c r="I1047" s="25">
        <v>50.13</v>
      </c>
      <c r="J1047" s="380">
        <v>2.7516397133872741</v>
      </c>
    </row>
    <row r="1048" spans="1:10" x14ac:dyDescent="0.35">
      <c r="A1048" s="5">
        <v>1044</v>
      </c>
      <c r="B1048" s="5">
        <v>44</v>
      </c>
      <c r="C1048" s="5">
        <v>2</v>
      </c>
      <c r="D1048" s="380">
        <v>38.542777777777772</v>
      </c>
      <c r="E1048" s="25">
        <v>25.74</v>
      </c>
      <c r="F1048" s="380">
        <v>5.8057197603398141</v>
      </c>
      <c r="G1048" s="25">
        <v>46.03</v>
      </c>
      <c r="H1048" s="380">
        <v>5.3124763962214976</v>
      </c>
      <c r="I1048" s="25">
        <v>50.13</v>
      </c>
      <c r="J1048" s="380">
        <v>2.5078397960707184</v>
      </c>
    </row>
    <row r="1049" spans="1:10" x14ac:dyDescent="0.35">
      <c r="A1049" s="5">
        <v>1045</v>
      </c>
      <c r="B1049" s="5">
        <v>44</v>
      </c>
      <c r="C1049" s="5">
        <v>2</v>
      </c>
      <c r="D1049" s="380">
        <v>33.806666666666665</v>
      </c>
      <c r="E1049" s="25">
        <v>24.99</v>
      </c>
      <c r="F1049" s="380">
        <v>5.6466866446587289</v>
      </c>
      <c r="G1049" s="25">
        <v>45.19</v>
      </c>
      <c r="H1049" s="380">
        <v>5.3249964586145886</v>
      </c>
      <c r="I1049" s="25">
        <v>48.86</v>
      </c>
      <c r="J1049" s="380">
        <v>2.5226933721242033</v>
      </c>
    </row>
    <row r="1050" spans="1:10" x14ac:dyDescent="0.35">
      <c r="A1050" s="5">
        <v>1046</v>
      </c>
      <c r="B1050" s="5">
        <v>44</v>
      </c>
      <c r="C1050" s="5">
        <v>2</v>
      </c>
      <c r="D1050" s="380">
        <v>32.226111111111102</v>
      </c>
      <c r="E1050" s="25">
        <v>24.84</v>
      </c>
      <c r="F1050" s="380">
        <v>5.6466866446587289</v>
      </c>
      <c r="G1050" s="25">
        <v>44.74</v>
      </c>
      <c r="H1050" s="380">
        <v>5.3352904391922777</v>
      </c>
      <c r="I1050" s="25">
        <v>48.86</v>
      </c>
      <c r="J1050" s="380">
        <v>2.5226933721242033</v>
      </c>
    </row>
    <row r="1051" spans="1:10" x14ac:dyDescent="0.35">
      <c r="A1051" s="5">
        <v>1047</v>
      </c>
      <c r="B1051" s="5">
        <v>44</v>
      </c>
      <c r="C1051" s="5">
        <v>2</v>
      </c>
      <c r="D1051" s="380">
        <v>34.782777777777774</v>
      </c>
      <c r="E1051" s="25">
        <v>24.84</v>
      </c>
      <c r="F1051" s="380">
        <v>5.5540905195879979</v>
      </c>
      <c r="G1051" s="25">
        <v>44.69</v>
      </c>
      <c r="H1051" s="380">
        <v>5.3352904391922777</v>
      </c>
      <c r="I1051" s="25">
        <v>48.86</v>
      </c>
      <c r="J1051" s="380">
        <v>2.5226933721242033</v>
      </c>
    </row>
    <row r="1052" spans="1:10" x14ac:dyDescent="0.35">
      <c r="A1052" s="5">
        <v>1048</v>
      </c>
      <c r="B1052" s="5">
        <v>44</v>
      </c>
      <c r="C1052" s="5">
        <v>2</v>
      </c>
      <c r="D1052" s="380">
        <v>38.501111111111108</v>
      </c>
      <c r="E1052" s="25">
        <v>24.84</v>
      </c>
      <c r="F1052" s="380">
        <v>8.1174834595959595</v>
      </c>
      <c r="G1052" s="25">
        <v>43.39</v>
      </c>
      <c r="H1052" s="380">
        <v>5.3352904391922777</v>
      </c>
      <c r="I1052" s="25">
        <v>48.86</v>
      </c>
      <c r="J1052" s="380">
        <v>2.5241362909408278</v>
      </c>
    </row>
    <row r="1053" spans="1:10" x14ac:dyDescent="0.35">
      <c r="A1053" s="5">
        <v>1049</v>
      </c>
      <c r="B1053" s="5">
        <v>44</v>
      </c>
      <c r="C1053" s="5">
        <v>2</v>
      </c>
      <c r="D1053" s="380">
        <v>40.873333333333335</v>
      </c>
      <c r="E1053" s="25">
        <v>24.99</v>
      </c>
      <c r="F1053" s="380">
        <v>9.6363295628469334</v>
      </c>
      <c r="G1053" s="25">
        <v>44.29</v>
      </c>
      <c r="H1053" s="380">
        <v>7.5616252451312649</v>
      </c>
      <c r="I1053" s="25">
        <v>50.13</v>
      </c>
      <c r="J1053" s="380">
        <v>2.3687904087659684</v>
      </c>
    </row>
    <row r="1054" spans="1:10" x14ac:dyDescent="0.35">
      <c r="A1054" s="5">
        <v>1050</v>
      </c>
      <c r="B1054" s="5">
        <v>44</v>
      </c>
      <c r="C1054" s="5">
        <v>2</v>
      </c>
      <c r="D1054" s="380">
        <v>46.699444444444445</v>
      </c>
      <c r="E1054" s="25">
        <v>25.74</v>
      </c>
      <c r="F1054" s="380">
        <v>21.051599464913838</v>
      </c>
      <c r="G1054" s="25">
        <v>44.74</v>
      </c>
      <c r="H1054" s="380">
        <v>10.535840026410739</v>
      </c>
      <c r="I1054" s="25">
        <v>50.95</v>
      </c>
      <c r="J1054" s="380">
        <v>5.9892084210871408</v>
      </c>
    </row>
    <row r="1055" spans="1:10" x14ac:dyDescent="0.35">
      <c r="A1055" s="5">
        <v>1051</v>
      </c>
      <c r="B1055" s="5">
        <v>44</v>
      </c>
      <c r="C1055" s="5">
        <v>2</v>
      </c>
      <c r="D1055" s="380">
        <v>47.836111111111101</v>
      </c>
      <c r="E1055" s="25">
        <v>25.74</v>
      </c>
      <c r="F1055" s="380">
        <v>20.055830045398398</v>
      </c>
      <c r="G1055" s="25">
        <v>47.5</v>
      </c>
      <c r="H1055" s="380">
        <v>10.838975222229333</v>
      </c>
      <c r="I1055" s="25">
        <v>57.49</v>
      </c>
      <c r="J1055" s="380">
        <v>5.9794717684415177</v>
      </c>
    </row>
    <row r="1056" spans="1:10" x14ac:dyDescent="0.35">
      <c r="A1056" s="5">
        <v>1052</v>
      </c>
      <c r="B1056" s="5">
        <v>44</v>
      </c>
      <c r="C1056" s="5">
        <v>2</v>
      </c>
      <c r="D1056" s="380">
        <v>43.31722222222222</v>
      </c>
      <c r="E1056" s="25">
        <v>25.74</v>
      </c>
      <c r="F1056" s="380">
        <v>20.947460879251885</v>
      </c>
      <c r="G1056" s="25">
        <v>47.85</v>
      </c>
      <c r="H1056" s="380">
        <v>10.2660892249593</v>
      </c>
      <c r="I1056" s="25">
        <v>57.33</v>
      </c>
      <c r="J1056" s="380">
        <v>5.653544636769734</v>
      </c>
    </row>
    <row r="1057" spans="1:10" x14ac:dyDescent="0.35">
      <c r="A1057" s="5">
        <v>1053</v>
      </c>
      <c r="B1057" s="5">
        <v>44</v>
      </c>
      <c r="C1057" s="5">
        <v>2</v>
      </c>
      <c r="D1057" s="380">
        <v>37.854444444444447</v>
      </c>
      <c r="E1057" s="25">
        <v>24.99</v>
      </c>
      <c r="F1057" s="380">
        <v>20.157047934436978</v>
      </c>
      <c r="G1057" s="25">
        <v>45.19</v>
      </c>
      <c r="H1057" s="380">
        <v>10.111606625112625</v>
      </c>
      <c r="I1057" s="25">
        <v>50.95</v>
      </c>
      <c r="J1057" s="380">
        <v>5.9349770061069833</v>
      </c>
    </row>
    <row r="1058" spans="1:10" x14ac:dyDescent="0.35">
      <c r="A1058" s="5">
        <v>1054</v>
      </c>
      <c r="B1058" s="5">
        <v>44</v>
      </c>
      <c r="C1058" s="5">
        <v>2</v>
      </c>
      <c r="D1058" s="380">
        <v>37.965000000000003</v>
      </c>
      <c r="E1058" s="25">
        <v>24.99</v>
      </c>
      <c r="F1058" s="380">
        <v>19.987154516478462</v>
      </c>
      <c r="G1058" s="25">
        <v>44.74</v>
      </c>
      <c r="H1058" s="380">
        <v>7.7518409357368299</v>
      </c>
      <c r="I1058" s="25">
        <v>50.13</v>
      </c>
      <c r="J1058" s="380">
        <v>4.8765324029137673</v>
      </c>
    </row>
    <row r="1059" spans="1:10" x14ac:dyDescent="0.35">
      <c r="A1059" s="5">
        <v>1055</v>
      </c>
      <c r="B1059" s="5">
        <v>44</v>
      </c>
      <c r="C1059" s="5">
        <v>2</v>
      </c>
      <c r="D1059" s="380">
        <v>36.221666666666664</v>
      </c>
      <c r="E1059" s="25">
        <v>24.99</v>
      </c>
      <c r="F1059" s="380">
        <v>17.555516008962595</v>
      </c>
      <c r="G1059" s="25">
        <v>44.93</v>
      </c>
      <c r="H1059" s="380">
        <v>8.5950586579780044</v>
      </c>
      <c r="I1059" s="25">
        <v>50.44</v>
      </c>
      <c r="J1059" s="380">
        <v>1.2905368930851511</v>
      </c>
    </row>
    <row r="1060" spans="1:10" x14ac:dyDescent="0.35">
      <c r="A1060" s="5">
        <v>1056</v>
      </c>
      <c r="B1060" s="5">
        <v>44</v>
      </c>
      <c r="C1060" s="5">
        <v>2</v>
      </c>
      <c r="D1060" s="380">
        <v>34.994999999999997</v>
      </c>
      <c r="E1060" s="25">
        <v>24.99</v>
      </c>
      <c r="F1060" s="380">
        <v>17.85836203098</v>
      </c>
      <c r="G1060" s="25">
        <v>44.74</v>
      </c>
      <c r="H1060" s="380">
        <v>8.9995195574751516</v>
      </c>
      <c r="I1060" s="25">
        <v>50.33</v>
      </c>
      <c r="J1060" s="380">
        <v>4.9109149251208155</v>
      </c>
    </row>
    <row r="1061" spans="1:10" x14ac:dyDescent="0.35">
      <c r="A1061" s="5">
        <v>1057</v>
      </c>
      <c r="B1061" s="5">
        <v>45</v>
      </c>
      <c r="C1061" s="5">
        <v>2</v>
      </c>
      <c r="D1061" s="380">
        <v>37.342222222222226</v>
      </c>
      <c r="E1061" s="25">
        <v>24.84</v>
      </c>
      <c r="F1061" s="380">
        <v>17.555516008962595</v>
      </c>
      <c r="G1061" s="25">
        <v>42.95</v>
      </c>
      <c r="H1061" s="380">
        <v>9.7590843784923305</v>
      </c>
      <c r="I1061" s="25">
        <v>48.86</v>
      </c>
      <c r="J1061" s="380">
        <v>3.5348414022739543</v>
      </c>
    </row>
    <row r="1062" spans="1:10" x14ac:dyDescent="0.35">
      <c r="A1062" s="5">
        <v>1058</v>
      </c>
      <c r="B1062" s="5">
        <v>45</v>
      </c>
      <c r="C1062" s="5">
        <v>2</v>
      </c>
      <c r="D1062" s="380">
        <v>34.143888888888888</v>
      </c>
      <c r="E1062" s="25">
        <v>24.84</v>
      </c>
      <c r="F1062" s="380">
        <v>17.735633697519752</v>
      </c>
      <c r="G1062" s="25">
        <v>42.95</v>
      </c>
      <c r="H1062" s="380">
        <v>8.5110699089735267</v>
      </c>
      <c r="I1062" s="25">
        <v>48.86</v>
      </c>
      <c r="J1062" s="380">
        <v>3.9107108425761656</v>
      </c>
    </row>
    <row r="1063" spans="1:10" x14ac:dyDescent="0.35">
      <c r="A1063" s="5">
        <v>1059</v>
      </c>
      <c r="B1063" s="5">
        <v>45</v>
      </c>
      <c r="C1063" s="5">
        <v>2</v>
      </c>
      <c r="D1063" s="380">
        <v>31.390555555555554</v>
      </c>
      <c r="E1063" s="25">
        <v>24.84</v>
      </c>
      <c r="F1063" s="380">
        <v>17.738923917236924</v>
      </c>
      <c r="G1063" s="25">
        <v>42.95</v>
      </c>
      <c r="H1063" s="380">
        <v>10.028577695033972</v>
      </c>
      <c r="I1063" s="25">
        <v>48.86</v>
      </c>
      <c r="J1063" s="380">
        <v>3.5054078791762699</v>
      </c>
    </row>
    <row r="1064" spans="1:10" x14ac:dyDescent="0.35">
      <c r="A1064" s="5">
        <v>1060</v>
      </c>
      <c r="B1064" s="5">
        <v>45</v>
      </c>
      <c r="C1064" s="5">
        <v>2</v>
      </c>
      <c r="D1064" s="380">
        <v>26.491111111111113</v>
      </c>
      <c r="E1064" s="25">
        <v>24.84</v>
      </c>
      <c r="F1064" s="380">
        <v>17.732661556580918</v>
      </c>
      <c r="G1064" s="25">
        <v>42.29</v>
      </c>
      <c r="H1064" s="380">
        <v>9.6463636162857185</v>
      </c>
      <c r="I1064" s="25">
        <v>48.86</v>
      </c>
      <c r="J1064" s="380">
        <v>5.3665349443933676</v>
      </c>
    </row>
    <row r="1065" spans="1:10" x14ac:dyDescent="0.35">
      <c r="A1065" s="5">
        <v>1061</v>
      </c>
      <c r="B1065" s="5">
        <v>45</v>
      </c>
      <c r="C1065" s="5">
        <v>2</v>
      </c>
      <c r="D1065" s="380">
        <v>30.900000000000002</v>
      </c>
      <c r="E1065" s="25">
        <v>24.84</v>
      </c>
      <c r="F1065" s="380">
        <v>18.846150793457209</v>
      </c>
      <c r="G1065" s="25">
        <v>42.29</v>
      </c>
      <c r="H1065" s="380">
        <v>10.295274464980977</v>
      </c>
      <c r="I1065" s="25">
        <v>48.86</v>
      </c>
      <c r="J1065" s="380">
        <v>5.4720957548112583</v>
      </c>
    </row>
    <row r="1066" spans="1:10" x14ac:dyDescent="0.35">
      <c r="A1066" s="5">
        <v>1062</v>
      </c>
      <c r="B1066" s="5">
        <v>45</v>
      </c>
      <c r="C1066" s="5">
        <v>2</v>
      </c>
      <c r="D1066" s="380">
        <v>37.018888888888888</v>
      </c>
      <c r="E1066" s="25">
        <v>24.84</v>
      </c>
      <c r="F1066" s="380">
        <v>23.080692967934123</v>
      </c>
      <c r="G1066" s="25">
        <v>42.29</v>
      </c>
      <c r="H1066" s="380">
        <v>8.0572752626397985</v>
      </c>
      <c r="I1066" s="25">
        <v>48.86</v>
      </c>
      <c r="J1066" s="380">
        <v>6.2557069817992268</v>
      </c>
    </row>
    <row r="1067" spans="1:10" x14ac:dyDescent="0.35">
      <c r="A1067" s="5">
        <v>1063</v>
      </c>
      <c r="B1067" s="5">
        <v>45</v>
      </c>
      <c r="C1067" s="5">
        <v>2</v>
      </c>
      <c r="D1067" s="380">
        <v>41.258888888888883</v>
      </c>
      <c r="E1067" s="25">
        <v>24.84</v>
      </c>
      <c r="F1067" s="380">
        <v>25.171319461535777</v>
      </c>
      <c r="G1067" s="25">
        <v>42.95</v>
      </c>
      <c r="H1067" s="380">
        <v>11.527081576685839</v>
      </c>
      <c r="I1067" s="25">
        <v>48.86</v>
      </c>
      <c r="J1067" s="380">
        <v>6.5658783469702673</v>
      </c>
    </row>
    <row r="1068" spans="1:10" x14ac:dyDescent="0.35">
      <c r="A1068" s="5">
        <v>1064</v>
      </c>
      <c r="B1068" s="5">
        <v>45</v>
      </c>
      <c r="C1068" s="5">
        <v>2</v>
      </c>
      <c r="D1068" s="380">
        <v>43.421111111111117</v>
      </c>
      <c r="E1068" s="25">
        <v>24.84</v>
      </c>
      <c r="F1068" s="380">
        <v>25.997238769862694</v>
      </c>
      <c r="G1068" s="25">
        <v>42.95</v>
      </c>
      <c r="H1068" s="380">
        <v>11.90604506743281</v>
      </c>
      <c r="I1068" s="25">
        <v>48.86</v>
      </c>
      <c r="J1068" s="380">
        <v>6.6762164331333711</v>
      </c>
    </row>
    <row r="1069" spans="1:10" x14ac:dyDescent="0.35">
      <c r="A1069" s="5">
        <v>1065</v>
      </c>
      <c r="B1069" s="5">
        <v>45</v>
      </c>
      <c r="C1069" s="5">
        <v>2</v>
      </c>
      <c r="D1069" s="380">
        <v>46.527777777777779</v>
      </c>
      <c r="E1069" s="25">
        <v>24.84</v>
      </c>
      <c r="F1069" s="380">
        <v>25.201941066811642</v>
      </c>
      <c r="G1069" s="25">
        <v>44.24</v>
      </c>
      <c r="H1069" s="380">
        <v>11.140411990200855</v>
      </c>
      <c r="I1069" s="25">
        <v>49.36</v>
      </c>
      <c r="J1069" s="380">
        <v>6.659527483798227</v>
      </c>
    </row>
    <row r="1070" spans="1:10" x14ac:dyDescent="0.35">
      <c r="A1070" s="5">
        <v>1066</v>
      </c>
      <c r="B1070" s="5">
        <v>45</v>
      </c>
      <c r="C1070" s="5">
        <v>2</v>
      </c>
      <c r="D1070" s="380">
        <v>42.806111111111115</v>
      </c>
      <c r="E1070" s="25">
        <v>24.99</v>
      </c>
      <c r="F1070" s="380">
        <v>24.923098463355537</v>
      </c>
      <c r="G1070" s="25">
        <v>44.69</v>
      </c>
      <c r="H1070" s="380">
        <v>6.3692492126235916</v>
      </c>
      <c r="I1070" s="25">
        <v>50.7</v>
      </c>
      <c r="J1070" s="380">
        <v>3.4865876750764793</v>
      </c>
    </row>
    <row r="1071" spans="1:10" x14ac:dyDescent="0.35">
      <c r="A1071" s="5">
        <v>1067</v>
      </c>
      <c r="B1071" s="5">
        <v>45</v>
      </c>
      <c r="C1071" s="5">
        <v>2</v>
      </c>
      <c r="D1071" s="380">
        <v>40.998333333333328</v>
      </c>
      <c r="E1071" s="25">
        <v>24.99</v>
      </c>
      <c r="F1071" s="380">
        <v>15.382648732098849</v>
      </c>
      <c r="G1071" s="25">
        <v>47.46</v>
      </c>
      <c r="H1071" s="380">
        <v>11.255582368764813</v>
      </c>
      <c r="I1071" s="25">
        <v>51.53</v>
      </c>
      <c r="J1071" s="380">
        <v>6.773266995337262</v>
      </c>
    </row>
    <row r="1072" spans="1:10" x14ac:dyDescent="0.35">
      <c r="A1072" s="5">
        <v>1068</v>
      </c>
      <c r="B1072" s="5">
        <v>45</v>
      </c>
      <c r="C1072" s="5">
        <v>2</v>
      </c>
      <c r="D1072" s="380">
        <v>40.766666666666673</v>
      </c>
      <c r="E1072" s="25">
        <v>25.29</v>
      </c>
      <c r="F1072" s="380">
        <v>13.127060463235287</v>
      </c>
      <c r="G1072" s="25">
        <v>47.85</v>
      </c>
      <c r="H1072" s="380">
        <v>11.283202850517547</v>
      </c>
      <c r="I1072" s="25">
        <v>51.64</v>
      </c>
      <c r="J1072" s="380">
        <v>6.3064705459586881</v>
      </c>
    </row>
    <row r="1073" spans="1:10" x14ac:dyDescent="0.35">
      <c r="A1073" s="5">
        <v>1069</v>
      </c>
      <c r="B1073" s="5">
        <v>45</v>
      </c>
      <c r="C1073" s="5">
        <v>2</v>
      </c>
      <c r="D1073" s="380">
        <v>35.769999999999996</v>
      </c>
      <c r="E1073" s="25">
        <v>25.59</v>
      </c>
      <c r="F1073" s="380">
        <v>12.292928844974719</v>
      </c>
      <c r="G1073" s="25">
        <v>47.85</v>
      </c>
      <c r="H1073" s="380">
        <v>11.320322499398106</v>
      </c>
      <c r="I1073" s="25">
        <v>53.27</v>
      </c>
      <c r="J1073" s="380">
        <v>6.3064705459586881</v>
      </c>
    </row>
    <row r="1074" spans="1:10" x14ac:dyDescent="0.35">
      <c r="A1074" s="5">
        <v>1070</v>
      </c>
      <c r="B1074" s="5">
        <v>45</v>
      </c>
      <c r="C1074" s="5">
        <v>2</v>
      </c>
      <c r="D1074" s="380">
        <v>39.267777777777773</v>
      </c>
      <c r="E1074" s="25">
        <v>25.29</v>
      </c>
      <c r="F1074" s="380">
        <v>16.389856896379317</v>
      </c>
      <c r="G1074" s="25">
        <v>47.85</v>
      </c>
      <c r="H1074" s="380">
        <v>11.390415899960127</v>
      </c>
      <c r="I1074" s="25">
        <v>53.32</v>
      </c>
      <c r="J1074" s="380">
        <v>6.778507759270024</v>
      </c>
    </row>
    <row r="1075" spans="1:10" x14ac:dyDescent="0.35">
      <c r="A1075" s="5">
        <v>1071</v>
      </c>
      <c r="B1075" s="5">
        <v>45</v>
      </c>
      <c r="C1075" s="5">
        <v>2</v>
      </c>
      <c r="D1075" s="380">
        <v>40.514999999999993</v>
      </c>
      <c r="E1075" s="25">
        <v>25.29</v>
      </c>
      <c r="F1075" s="380">
        <v>15.337589143601209</v>
      </c>
      <c r="G1075" s="25">
        <v>47.85</v>
      </c>
      <c r="H1075" s="380">
        <v>11.318550163717751</v>
      </c>
      <c r="I1075" s="25">
        <v>53.32</v>
      </c>
      <c r="J1075" s="380">
        <v>6.8219839799293158</v>
      </c>
    </row>
    <row r="1076" spans="1:10" x14ac:dyDescent="0.35">
      <c r="A1076" s="5">
        <v>1072</v>
      </c>
      <c r="B1076" s="5">
        <v>45</v>
      </c>
      <c r="C1076" s="5">
        <v>2</v>
      </c>
      <c r="D1076" s="380">
        <v>41.382777777777783</v>
      </c>
      <c r="E1076" s="25">
        <v>25.29</v>
      </c>
      <c r="F1076" s="380">
        <v>19.548185106543922</v>
      </c>
      <c r="G1076" s="25">
        <v>52.2</v>
      </c>
      <c r="H1076" s="380">
        <v>11.732476812037179</v>
      </c>
      <c r="I1076" s="25">
        <v>61.07</v>
      </c>
      <c r="J1076" s="380">
        <v>7.0504515531160123</v>
      </c>
    </row>
    <row r="1077" spans="1:10" x14ac:dyDescent="0.35">
      <c r="A1077" s="5">
        <v>1073</v>
      </c>
      <c r="B1077" s="5">
        <v>45</v>
      </c>
      <c r="C1077" s="5">
        <v>2</v>
      </c>
      <c r="D1077" s="380">
        <v>43.31388888888889</v>
      </c>
      <c r="E1077" s="25">
        <v>26.51</v>
      </c>
      <c r="F1077" s="380">
        <v>26.171862116955431</v>
      </c>
      <c r="G1077" s="25">
        <v>52.67</v>
      </c>
      <c r="H1077" s="380">
        <v>11.896160587053346</v>
      </c>
      <c r="I1077" s="25">
        <v>62.27</v>
      </c>
      <c r="J1077" s="380">
        <v>7.1693902725459662</v>
      </c>
    </row>
    <row r="1078" spans="1:10" x14ac:dyDescent="0.35">
      <c r="A1078" s="5">
        <v>1074</v>
      </c>
      <c r="B1078" s="5">
        <v>45</v>
      </c>
      <c r="C1078" s="5">
        <v>2</v>
      </c>
      <c r="D1078" s="380">
        <v>48.137777777777771</v>
      </c>
      <c r="E1078" s="25">
        <v>27.3</v>
      </c>
      <c r="F1078" s="380">
        <v>26.428672682011261</v>
      </c>
      <c r="G1078" s="25">
        <v>52.67</v>
      </c>
      <c r="H1078" s="380">
        <v>12.019226554425764</v>
      </c>
      <c r="I1078" s="25">
        <v>72.19</v>
      </c>
      <c r="J1078" s="380">
        <v>7.0909614370614724</v>
      </c>
    </row>
    <row r="1079" spans="1:10" x14ac:dyDescent="0.35">
      <c r="A1079" s="5">
        <v>1075</v>
      </c>
      <c r="B1079" s="5">
        <v>45</v>
      </c>
      <c r="C1079" s="5">
        <v>2</v>
      </c>
      <c r="D1079" s="380">
        <v>51.129444444444438</v>
      </c>
      <c r="E1079" s="25">
        <v>29.4</v>
      </c>
      <c r="F1079" s="380">
        <v>26.013051130460561</v>
      </c>
      <c r="G1079" s="25">
        <v>55.88</v>
      </c>
      <c r="H1079" s="380">
        <v>11.917988865569962</v>
      </c>
      <c r="I1079" s="25">
        <v>147.82</v>
      </c>
      <c r="J1079" s="380">
        <v>7.0909614370614724</v>
      </c>
    </row>
    <row r="1080" spans="1:10" x14ac:dyDescent="0.35">
      <c r="A1080" s="5">
        <v>1076</v>
      </c>
      <c r="B1080" s="5">
        <v>45</v>
      </c>
      <c r="C1080" s="5">
        <v>2</v>
      </c>
      <c r="D1080" s="380">
        <v>49.175000000000004</v>
      </c>
      <c r="E1080" s="25">
        <v>27.3</v>
      </c>
      <c r="F1080" s="380">
        <v>26.467319446829087</v>
      </c>
      <c r="G1080" s="25">
        <v>55.88</v>
      </c>
      <c r="H1080" s="380">
        <v>11.622707435098816</v>
      </c>
      <c r="I1080" s="25">
        <v>147.82</v>
      </c>
      <c r="J1080" s="380">
        <v>6.6762164331333711</v>
      </c>
    </row>
    <row r="1081" spans="1:10" x14ac:dyDescent="0.35">
      <c r="A1081" s="5">
        <v>1077</v>
      </c>
      <c r="B1081" s="5">
        <v>45</v>
      </c>
      <c r="C1081" s="5">
        <v>2</v>
      </c>
      <c r="D1081" s="380">
        <v>45.857222222222227</v>
      </c>
      <c r="E1081" s="25">
        <v>26.39</v>
      </c>
      <c r="F1081" s="380">
        <v>26.265500649761535</v>
      </c>
      <c r="G1081" s="25">
        <v>54.25</v>
      </c>
      <c r="H1081" s="380">
        <v>11.491835524094064</v>
      </c>
      <c r="I1081" s="25">
        <v>125.65</v>
      </c>
      <c r="J1081" s="380">
        <v>6.818125407173464</v>
      </c>
    </row>
    <row r="1082" spans="1:10" x14ac:dyDescent="0.35">
      <c r="A1082" s="5">
        <v>1078</v>
      </c>
      <c r="B1082" s="5">
        <v>45</v>
      </c>
      <c r="C1082" s="5">
        <v>2</v>
      </c>
      <c r="D1082" s="380">
        <v>45.978888888888889</v>
      </c>
      <c r="E1082" s="25">
        <v>25.74</v>
      </c>
      <c r="F1082" s="380">
        <v>26.102462813427699</v>
      </c>
      <c r="G1082" s="25">
        <v>49.28</v>
      </c>
      <c r="H1082" s="380">
        <v>9.9513260839222024</v>
      </c>
      <c r="I1082" s="25">
        <v>72.19</v>
      </c>
      <c r="J1082" s="380">
        <v>6.5610277870782872</v>
      </c>
    </row>
    <row r="1083" spans="1:10" x14ac:dyDescent="0.35">
      <c r="A1083" s="5">
        <v>1079</v>
      </c>
      <c r="B1083" s="5">
        <v>45</v>
      </c>
      <c r="C1083" s="5">
        <v>2</v>
      </c>
      <c r="D1083" s="380">
        <v>45.443888888888893</v>
      </c>
      <c r="E1083" s="25">
        <v>25.74</v>
      </c>
      <c r="F1083" s="380">
        <v>22.691150778485966</v>
      </c>
      <c r="G1083" s="25">
        <v>52.2</v>
      </c>
      <c r="H1083" s="380">
        <v>11.260928710057833</v>
      </c>
      <c r="I1083" s="25">
        <v>147.82</v>
      </c>
      <c r="J1083" s="380">
        <v>6.6170053592180311</v>
      </c>
    </row>
    <row r="1084" spans="1:10" x14ac:dyDescent="0.35">
      <c r="A1084" s="5">
        <v>1080</v>
      </c>
      <c r="B1084" s="5">
        <v>45</v>
      </c>
      <c r="C1084" s="5">
        <v>2</v>
      </c>
      <c r="D1084" s="380">
        <v>45.761111111111113</v>
      </c>
      <c r="E1084" s="25">
        <v>25.74</v>
      </c>
      <c r="F1084" s="380">
        <v>15.579199916528822</v>
      </c>
      <c r="G1084" s="25">
        <v>49.65</v>
      </c>
      <c r="H1084" s="380">
        <v>11.668271717104577</v>
      </c>
      <c r="I1084" s="25">
        <v>147.82</v>
      </c>
      <c r="J1084" s="380">
        <v>6.7858801403782874</v>
      </c>
    </row>
    <row r="1085" spans="1:10" x14ac:dyDescent="0.35">
      <c r="A1085" s="5">
        <v>1081</v>
      </c>
      <c r="B1085" s="5">
        <v>46</v>
      </c>
      <c r="C1085" s="5">
        <v>2</v>
      </c>
      <c r="D1085" s="380">
        <v>45.998333333333328</v>
      </c>
      <c r="E1085" s="25">
        <v>25.74</v>
      </c>
      <c r="F1085" s="380">
        <v>16.464342230977582</v>
      </c>
      <c r="G1085" s="25">
        <v>51.14</v>
      </c>
      <c r="H1085" s="380">
        <v>11.278587547686595</v>
      </c>
      <c r="I1085" s="25">
        <v>147.82</v>
      </c>
      <c r="J1085" s="380">
        <v>7.1442673873977984</v>
      </c>
    </row>
    <row r="1086" spans="1:10" x14ac:dyDescent="0.35">
      <c r="A1086" s="5">
        <v>1082</v>
      </c>
      <c r="B1086" s="5">
        <v>46</v>
      </c>
      <c r="C1086" s="5">
        <v>2</v>
      </c>
      <c r="D1086" s="380">
        <v>45.019999999999989</v>
      </c>
      <c r="E1086" s="25">
        <v>25.74</v>
      </c>
      <c r="F1086" s="380">
        <v>15.702127664251911</v>
      </c>
      <c r="G1086" s="25">
        <v>47.85</v>
      </c>
      <c r="H1086" s="380">
        <v>11.320332153169176</v>
      </c>
      <c r="I1086" s="25">
        <v>147.82</v>
      </c>
      <c r="J1086" s="380">
        <v>6.9211270590767686</v>
      </c>
    </row>
    <row r="1087" spans="1:10" x14ac:dyDescent="0.35">
      <c r="A1087" s="5">
        <v>1083</v>
      </c>
      <c r="B1087" s="5">
        <v>46</v>
      </c>
      <c r="C1087" s="5">
        <v>2</v>
      </c>
      <c r="D1087" s="380">
        <v>43.859444444444442</v>
      </c>
      <c r="E1087" s="25">
        <v>24.99</v>
      </c>
      <c r="F1087" s="380">
        <v>14.894335981596834</v>
      </c>
      <c r="G1087" s="25">
        <v>47.5</v>
      </c>
      <c r="H1087" s="380">
        <v>10.995454801915686</v>
      </c>
      <c r="I1087" s="25">
        <v>147.82</v>
      </c>
      <c r="J1087" s="380">
        <v>7.0582707145393027</v>
      </c>
    </row>
    <row r="1088" spans="1:10" x14ac:dyDescent="0.35">
      <c r="A1088" s="5">
        <v>1084</v>
      </c>
      <c r="B1088" s="5">
        <v>46</v>
      </c>
      <c r="C1088" s="5">
        <v>2</v>
      </c>
      <c r="D1088" s="380">
        <v>43.472222222222221</v>
      </c>
      <c r="E1088" s="25">
        <v>24.99</v>
      </c>
      <c r="F1088" s="380">
        <v>14.894335981596834</v>
      </c>
      <c r="G1088" s="25">
        <v>47.5</v>
      </c>
      <c r="H1088" s="380">
        <v>9.5207908512655077</v>
      </c>
      <c r="I1088" s="25">
        <v>125.65</v>
      </c>
      <c r="J1088" s="380">
        <v>6.78958392505929</v>
      </c>
    </row>
    <row r="1089" spans="1:10" x14ac:dyDescent="0.35">
      <c r="A1089" s="5">
        <v>1085</v>
      </c>
      <c r="B1089" s="5">
        <v>46</v>
      </c>
      <c r="C1089" s="5">
        <v>2</v>
      </c>
      <c r="D1089" s="380">
        <v>45.271111111111111</v>
      </c>
      <c r="E1089" s="25">
        <v>24.99</v>
      </c>
      <c r="F1089" s="380">
        <v>14.894335981596834</v>
      </c>
      <c r="G1089" s="25">
        <v>47.85</v>
      </c>
      <c r="H1089" s="380">
        <v>9.4345541391837671</v>
      </c>
      <c r="I1089" s="25">
        <v>147.82</v>
      </c>
      <c r="J1089" s="380">
        <v>6.9041631679975266</v>
      </c>
    </row>
    <row r="1090" spans="1:10" x14ac:dyDescent="0.35">
      <c r="A1090" s="5">
        <v>1086</v>
      </c>
      <c r="B1090" s="5">
        <v>46</v>
      </c>
      <c r="C1090" s="5">
        <v>2</v>
      </c>
      <c r="D1090" s="380">
        <v>46.731666666666669</v>
      </c>
      <c r="E1090" s="25">
        <v>25.74</v>
      </c>
      <c r="F1090" s="380">
        <v>14.383248354439951</v>
      </c>
      <c r="G1090" s="25">
        <v>52.67</v>
      </c>
      <c r="H1090" s="380">
        <v>9.1123198383823443</v>
      </c>
      <c r="I1090" s="25">
        <v>623.48</v>
      </c>
      <c r="J1090" s="380">
        <v>6.7454926591175592</v>
      </c>
    </row>
    <row r="1091" spans="1:10" x14ac:dyDescent="0.35">
      <c r="A1091" s="5">
        <v>1087</v>
      </c>
      <c r="B1091" s="5">
        <v>46</v>
      </c>
      <c r="C1091" s="5">
        <v>2</v>
      </c>
      <c r="D1091" s="380">
        <v>50.685000000000009</v>
      </c>
      <c r="E1091" s="25">
        <v>26.51</v>
      </c>
      <c r="F1091" s="380">
        <v>14.586612847590688</v>
      </c>
      <c r="G1091" s="25">
        <v>62.12</v>
      </c>
      <c r="H1091" s="380">
        <v>9.5729921092950292</v>
      </c>
      <c r="I1091" s="25">
        <v>843.72</v>
      </c>
      <c r="J1091" s="380">
        <v>6.5739061295059926</v>
      </c>
    </row>
    <row r="1092" spans="1:10" x14ac:dyDescent="0.35">
      <c r="A1092" s="5">
        <v>1088</v>
      </c>
      <c r="B1092" s="5">
        <v>46</v>
      </c>
      <c r="C1092" s="5">
        <v>2</v>
      </c>
      <c r="D1092" s="380">
        <v>53.850555555555559</v>
      </c>
      <c r="E1092" s="25">
        <v>36.01</v>
      </c>
      <c r="F1092" s="380">
        <v>14.352888991877535</v>
      </c>
      <c r="G1092" s="25">
        <v>65.739999999999995</v>
      </c>
      <c r="H1092" s="380">
        <v>9.972488034405357</v>
      </c>
      <c r="I1092" s="25">
        <v>843.72</v>
      </c>
      <c r="J1092" s="380">
        <v>6.8316620402743355</v>
      </c>
    </row>
    <row r="1093" spans="1:10" x14ac:dyDescent="0.35">
      <c r="A1093" s="5">
        <v>1089</v>
      </c>
      <c r="B1093" s="5">
        <v>46</v>
      </c>
      <c r="C1093" s="5">
        <v>2</v>
      </c>
      <c r="D1093" s="380">
        <v>56.539999999999992</v>
      </c>
      <c r="E1093" s="25">
        <v>36.94</v>
      </c>
      <c r="F1093" s="380">
        <v>11.470216670260868</v>
      </c>
      <c r="G1093" s="25">
        <v>67.709999999999994</v>
      </c>
      <c r="H1093" s="380">
        <v>7.1571154595236051</v>
      </c>
      <c r="I1093" s="25">
        <v>843.72</v>
      </c>
      <c r="J1093" s="380">
        <v>6.7548967214519813</v>
      </c>
    </row>
    <row r="1094" spans="1:10" x14ac:dyDescent="0.35">
      <c r="A1094" s="5">
        <v>1090</v>
      </c>
      <c r="B1094" s="5">
        <v>46</v>
      </c>
      <c r="C1094" s="5">
        <v>2</v>
      </c>
      <c r="D1094" s="380">
        <v>55.464444444444439</v>
      </c>
      <c r="E1094" s="25">
        <v>36.94</v>
      </c>
      <c r="F1094" s="380">
        <v>9.1405970872127131</v>
      </c>
      <c r="G1094" s="25">
        <v>67.709999999999994</v>
      </c>
      <c r="H1094" s="380">
        <v>7.6898134029993885</v>
      </c>
      <c r="I1094" s="25">
        <v>843.72</v>
      </c>
      <c r="J1094" s="380">
        <v>6.6552935489254637</v>
      </c>
    </row>
    <row r="1095" spans="1:10" x14ac:dyDescent="0.35">
      <c r="A1095" s="5">
        <v>1091</v>
      </c>
      <c r="B1095" s="5">
        <v>46</v>
      </c>
      <c r="C1095" s="5">
        <v>2</v>
      </c>
      <c r="D1095" s="380">
        <v>53.37</v>
      </c>
      <c r="E1095" s="25">
        <v>36.94</v>
      </c>
      <c r="F1095" s="380">
        <v>8.1174834595959577</v>
      </c>
      <c r="G1095" s="25">
        <v>67.709999999999994</v>
      </c>
      <c r="H1095" s="380">
        <v>7.6898134029993885</v>
      </c>
      <c r="I1095" s="25">
        <v>843.72</v>
      </c>
      <c r="J1095" s="380">
        <v>5.536965913605151</v>
      </c>
    </row>
    <row r="1096" spans="1:10" x14ac:dyDescent="0.35">
      <c r="A1096" s="5">
        <v>1092</v>
      </c>
      <c r="B1096" s="5">
        <v>46</v>
      </c>
      <c r="C1096" s="5">
        <v>2</v>
      </c>
      <c r="D1096" s="380">
        <v>51.32500000000001</v>
      </c>
      <c r="E1096" s="25">
        <v>36.94</v>
      </c>
      <c r="F1096" s="380">
        <v>5.5427428871304736</v>
      </c>
      <c r="G1096" s="25">
        <v>67.66</v>
      </c>
      <c r="H1096" s="380">
        <v>7.6898134029993885</v>
      </c>
      <c r="I1096" s="25">
        <v>843.72</v>
      </c>
      <c r="J1096" s="380">
        <v>5.4792358509573553</v>
      </c>
    </row>
    <row r="1097" spans="1:10" x14ac:dyDescent="0.35">
      <c r="A1097" s="5">
        <v>1093</v>
      </c>
      <c r="B1097" s="5">
        <v>46</v>
      </c>
      <c r="C1097" s="5">
        <v>2</v>
      </c>
      <c r="D1097" s="380">
        <v>49.288888888888884</v>
      </c>
      <c r="E1097" s="25">
        <v>36.01</v>
      </c>
      <c r="F1097" s="380">
        <v>5.5427428871304736</v>
      </c>
      <c r="G1097" s="25">
        <v>64.2</v>
      </c>
      <c r="H1097" s="380">
        <v>7.6898134029993885</v>
      </c>
      <c r="I1097" s="25">
        <v>843.72</v>
      </c>
      <c r="J1097" s="380">
        <v>5.1629573487751719</v>
      </c>
    </row>
    <row r="1098" spans="1:10" x14ac:dyDescent="0.35">
      <c r="A1098" s="5">
        <v>1094</v>
      </c>
      <c r="B1098" s="5">
        <v>46</v>
      </c>
      <c r="C1098" s="5">
        <v>2</v>
      </c>
      <c r="D1098" s="380">
        <v>46.577777777777776</v>
      </c>
      <c r="E1098" s="25">
        <v>36.94</v>
      </c>
      <c r="F1098" s="380">
        <v>5.3837097714493884</v>
      </c>
      <c r="G1098" s="25">
        <v>64.2</v>
      </c>
      <c r="H1098" s="380">
        <v>7.6898134029993885</v>
      </c>
      <c r="I1098" s="25">
        <v>843.72</v>
      </c>
      <c r="J1098" s="380">
        <v>5.1154866917752191</v>
      </c>
    </row>
    <row r="1099" spans="1:10" x14ac:dyDescent="0.35">
      <c r="A1099" s="5">
        <v>1095</v>
      </c>
      <c r="B1099" s="5">
        <v>46</v>
      </c>
      <c r="C1099" s="5">
        <v>2</v>
      </c>
      <c r="D1099" s="380">
        <v>47.057222222222222</v>
      </c>
      <c r="E1099" s="25">
        <v>36.94</v>
      </c>
      <c r="F1099" s="380">
        <v>0.47222222222222221</v>
      </c>
      <c r="G1099" s="25">
        <v>64.2</v>
      </c>
      <c r="H1099" s="380">
        <v>7.6898134029993885</v>
      </c>
      <c r="I1099" s="25">
        <v>843.72</v>
      </c>
      <c r="J1099" s="380">
        <v>5.1154866917752191</v>
      </c>
    </row>
    <row r="1100" spans="1:10" x14ac:dyDescent="0.35">
      <c r="A1100" s="5">
        <v>1096</v>
      </c>
      <c r="B1100" s="5">
        <v>46</v>
      </c>
      <c r="C1100" s="5">
        <v>2</v>
      </c>
      <c r="D1100" s="380">
        <v>48.182777777777773</v>
      </c>
      <c r="E1100" s="25">
        <v>36.94</v>
      </c>
      <c r="F1100" s="380">
        <v>8.1174834595959595</v>
      </c>
      <c r="G1100" s="25">
        <v>64.2</v>
      </c>
      <c r="H1100" s="380">
        <v>7.5287901353181708</v>
      </c>
      <c r="I1100" s="25">
        <v>843.72</v>
      </c>
      <c r="J1100" s="380">
        <v>5.4617964984303473</v>
      </c>
    </row>
    <row r="1101" spans="1:10" x14ac:dyDescent="0.35">
      <c r="A1101" s="5">
        <v>1097</v>
      </c>
      <c r="B1101" s="5">
        <v>46</v>
      </c>
      <c r="C1101" s="5">
        <v>2</v>
      </c>
      <c r="D1101" s="380">
        <v>48.176666666666669</v>
      </c>
      <c r="E1101" s="25">
        <v>36.94</v>
      </c>
      <c r="F1101" s="380">
        <v>14.370461911985371</v>
      </c>
      <c r="G1101" s="25">
        <v>64.2</v>
      </c>
      <c r="H1101" s="380">
        <v>9.5953561520237489</v>
      </c>
      <c r="I1101" s="25">
        <v>843.72</v>
      </c>
      <c r="J1101" s="380">
        <v>6.8868315016353456</v>
      </c>
    </row>
    <row r="1102" spans="1:10" x14ac:dyDescent="0.35">
      <c r="A1102" s="5">
        <v>1098</v>
      </c>
      <c r="B1102" s="5">
        <v>46</v>
      </c>
      <c r="C1102" s="5">
        <v>2</v>
      </c>
      <c r="D1102" s="380">
        <v>51.806666666666665</v>
      </c>
      <c r="E1102" s="25">
        <v>36.94</v>
      </c>
      <c r="F1102" s="380">
        <v>19.742980242106725</v>
      </c>
      <c r="G1102" s="25">
        <v>67.709999999999994</v>
      </c>
      <c r="H1102" s="380">
        <v>9.9123671284803514</v>
      </c>
      <c r="I1102" s="25">
        <v>869.03</v>
      </c>
      <c r="J1102" s="380">
        <v>7.1219567482803541</v>
      </c>
    </row>
    <row r="1103" spans="1:10" x14ac:dyDescent="0.35">
      <c r="A1103" s="5">
        <v>1099</v>
      </c>
      <c r="B1103" s="5">
        <v>46</v>
      </c>
      <c r="C1103" s="5">
        <v>2</v>
      </c>
      <c r="D1103" s="380">
        <v>54.029444444444451</v>
      </c>
      <c r="E1103" s="25">
        <v>37.74</v>
      </c>
      <c r="F1103" s="380">
        <v>17.379787091028003</v>
      </c>
      <c r="G1103" s="25">
        <v>869.03</v>
      </c>
      <c r="H1103" s="380">
        <v>11.080049762777522</v>
      </c>
      <c r="I1103" s="25">
        <v>869.03</v>
      </c>
      <c r="J1103" s="380">
        <v>7.2156935284577903</v>
      </c>
    </row>
    <row r="1104" spans="1:10" x14ac:dyDescent="0.35">
      <c r="A1104" s="5">
        <v>1100</v>
      </c>
      <c r="B1104" s="5">
        <v>46</v>
      </c>
      <c r="C1104" s="5">
        <v>2</v>
      </c>
      <c r="D1104" s="380">
        <v>51.042777777777772</v>
      </c>
      <c r="E1104" s="25">
        <v>37.090000000000003</v>
      </c>
      <c r="F1104" s="380">
        <v>17.379787091028003</v>
      </c>
      <c r="G1104" s="25">
        <v>869.03</v>
      </c>
      <c r="H1104" s="380">
        <v>10.415000977691456</v>
      </c>
      <c r="I1104" s="25">
        <v>869.03</v>
      </c>
      <c r="J1104" s="380">
        <v>7.0645116154889323</v>
      </c>
    </row>
    <row r="1105" spans="1:10" x14ac:dyDescent="0.35">
      <c r="A1105" s="5">
        <v>1101</v>
      </c>
      <c r="B1105" s="5">
        <v>46</v>
      </c>
      <c r="C1105" s="5">
        <v>2</v>
      </c>
      <c r="D1105" s="380">
        <v>47.43888888888889</v>
      </c>
      <c r="E1105" s="25">
        <v>36.94</v>
      </c>
      <c r="F1105" s="380">
        <v>18.185112234535918</v>
      </c>
      <c r="G1105" s="25">
        <v>843.72</v>
      </c>
      <c r="H1105" s="380">
        <v>9.6847212704697743</v>
      </c>
      <c r="I1105" s="25">
        <v>869.03</v>
      </c>
      <c r="J1105" s="380">
        <v>7.0507095047791468</v>
      </c>
    </row>
    <row r="1106" spans="1:10" x14ac:dyDescent="0.35">
      <c r="A1106" s="5">
        <v>1102</v>
      </c>
      <c r="B1106" s="5">
        <v>46</v>
      </c>
      <c r="C1106" s="5">
        <v>2</v>
      </c>
      <c r="D1106" s="380">
        <v>46.021111111111104</v>
      </c>
      <c r="E1106" s="25">
        <v>36.01</v>
      </c>
      <c r="F1106" s="380">
        <v>18.822458403082329</v>
      </c>
      <c r="G1106" s="25">
        <v>64.2</v>
      </c>
      <c r="H1106" s="380">
        <v>10.90764183015294</v>
      </c>
      <c r="I1106" s="25">
        <v>869.03</v>
      </c>
      <c r="J1106" s="380">
        <v>7.2785928452077151</v>
      </c>
    </row>
    <row r="1107" spans="1:10" x14ac:dyDescent="0.35">
      <c r="A1107" s="5">
        <v>1103</v>
      </c>
      <c r="B1107" s="5">
        <v>46</v>
      </c>
      <c r="C1107" s="5">
        <v>2</v>
      </c>
      <c r="D1107" s="380">
        <v>45.306666666666665</v>
      </c>
      <c r="E1107" s="25">
        <v>36.94</v>
      </c>
      <c r="F1107" s="380">
        <v>18.828084640743111</v>
      </c>
      <c r="G1107" s="25">
        <v>64.2</v>
      </c>
      <c r="H1107" s="380">
        <v>9.2218059208004597</v>
      </c>
      <c r="I1107" s="25">
        <v>869.03</v>
      </c>
      <c r="J1107" s="380">
        <v>6.1686607637231887</v>
      </c>
    </row>
    <row r="1108" spans="1:10" x14ac:dyDescent="0.35">
      <c r="A1108" s="5">
        <v>1104</v>
      </c>
      <c r="B1108" s="5">
        <v>46</v>
      </c>
      <c r="C1108" s="5">
        <v>2</v>
      </c>
      <c r="D1108" s="380">
        <v>45.277777777777779</v>
      </c>
      <c r="E1108" s="25">
        <v>36.94</v>
      </c>
      <c r="F1108" s="380">
        <v>16.029553295451009</v>
      </c>
      <c r="G1108" s="25">
        <v>64.2</v>
      </c>
      <c r="H1108" s="380">
        <v>7.5349422130758663</v>
      </c>
      <c r="I1108" s="25">
        <v>869.03</v>
      </c>
      <c r="J1108" s="380">
        <v>5.4278109536416119</v>
      </c>
    </row>
    <row r="1109" spans="1:10" x14ac:dyDescent="0.35">
      <c r="A1109" s="5">
        <v>1105</v>
      </c>
      <c r="B1109" s="5">
        <v>47</v>
      </c>
      <c r="C1109" s="5">
        <v>2</v>
      </c>
      <c r="D1109" s="380">
        <v>43.187777777777775</v>
      </c>
      <c r="E1109" s="25">
        <v>29.83</v>
      </c>
      <c r="F1109" s="380">
        <v>16.275936513757081</v>
      </c>
      <c r="G1109" s="25">
        <v>62.12</v>
      </c>
      <c r="H1109" s="380">
        <v>6.6132772619094231</v>
      </c>
      <c r="I1109" s="25">
        <v>869.03</v>
      </c>
      <c r="J1109" s="380">
        <v>5.2085770423270263</v>
      </c>
    </row>
    <row r="1110" spans="1:10" x14ac:dyDescent="0.35">
      <c r="A1110" s="5">
        <v>1106</v>
      </c>
      <c r="B1110" s="5">
        <v>47</v>
      </c>
      <c r="C1110" s="5">
        <v>2</v>
      </c>
      <c r="D1110" s="380">
        <v>41.841111111111104</v>
      </c>
      <c r="E1110" s="25">
        <v>26.51</v>
      </c>
      <c r="F1110" s="380">
        <v>15.38497317947507</v>
      </c>
      <c r="G1110" s="25">
        <v>62.12</v>
      </c>
      <c r="H1110" s="380">
        <v>4.8508064831166742</v>
      </c>
      <c r="I1110" s="25">
        <v>860.34</v>
      </c>
      <c r="J1110" s="380">
        <v>5.0052981870507205</v>
      </c>
    </row>
    <row r="1111" spans="1:10" x14ac:dyDescent="0.35">
      <c r="A1111" s="5">
        <v>1107</v>
      </c>
      <c r="B1111" s="5">
        <v>47</v>
      </c>
      <c r="C1111" s="5">
        <v>2</v>
      </c>
      <c r="D1111" s="380">
        <v>40.062777777777775</v>
      </c>
      <c r="E1111" s="25">
        <v>26.51</v>
      </c>
      <c r="F1111" s="380">
        <v>15.856635234715633</v>
      </c>
      <c r="G1111" s="25">
        <v>62.12</v>
      </c>
      <c r="H1111" s="380">
        <v>6.0343051939196499</v>
      </c>
      <c r="I1111" s="25">
        <v>860.34</v>
      </c>
      <c r="J1111" s="380">
        <v>4.7704624041923953</v>
      </c>
    </row>
    <row r="1112" spans="1:10" x14ac:dyDescent="0.35">
      <c r="A1112" s="5">
        <v>1108</v>
      </c>
      <c r="B1112" s="5">
        <v>47</v>
      </c>
      <c r="C1112" s="5">
        <v>2</v>
      </c>
      <c r="D1112" s="380">
        <v>38.25277777777778</v>
      </c>
      <c r="E1112" s="25">
        <v>26.51</v>
      </c>
      <c r="F1112" s="380">
        <v>15.161282385785897</v>
      </c>
      <c r="G1112" s="25">
        <v>62.12</v>
      </c>
      <c r="H1112" s="380">
        <v>3.261200116027867</v>
      </c>
      <c r="I1112" s="25">
        <v>860.34</v>
      </c>
      <c r="J1112" s="380">
        <v>5.255045282303791</v>
      </c>
    </row>
    <row r="1113" spans="1:10" x14ac:dyDescent="0.35">
      <c r="A1113" s="5">
        <v>1109</v>
      </c>
      <c r="B1113" s="5">
        <v>47</v>
      </c>
      <c r="C1113" s="5">
        <v>2</v>
      </c>
      <c r="D1113" s="380">
        <v>36.899444444444448</v>
      </c>
      <c r="E1113" s="25">
        <v>26.51</v>
      </c>
      <c r="F1113" s="380">
        <v>12.519383777287528</v>
      </c>
      <c r="G1113" s="25">
        <v>62.12</v>
      </c>
      <c r="H1113" s="380">
        <v>5.7661347639218734</v>
      </c>
      <c r="I1113" s="25">
        <v>860.34</v>
      </c>
      <c r="J1113" s="380">
        <v>5.2382288545605666</v>
      </c>
    </row>
    <row r="1114" spans="1:10" x14ac:dyDescent="0.35">
      <c r="A1114" s="5">
        <v>1110</v>
      </c>
      <c r="B1114" s="5">
        <v>47</v>
      </c>
      <c r="C1114" s="5">
        <v>2</v>
      </c>
      <c r="D1114" s="380">
        <v>38.853888888888889</v>
      </c>
      <c r="E1114" s="25">
        <v>26.51</v>
      </c>
      <c r="F1114" s="380">
        <v>14.271268606803254</v>
      </c>
      <c r="G1114" s="25">
        <v>62.12</v>
      </c>
      <c r="H1114" s="380">
        <v>7.065443889398928</v>
      </c>
      <c r="I1114" s="25">
        <v>860.34</v>
      </c>
      <c r="J1114" s="380">
        <v>4.8260120988067623</v>
      </c>
    </row>
    <row r="1115" spans="1:10" x14ac:dyDescent="0.35">
      <c r="A1115" s="5">
        <v>1111</v>
      </c>
      <c r="B1115" s="5">
        <v>47</v>
      </c>
      <c r="C1115" s="5">
        <v>2</v>
      </c>
      <c r="D1115" s="380">
        <v>43.80777777777778</v>
      </c>
      <c r="E1115" s="25">
        <v>29.83</v>
      </c>
      <c r="F1115" s="380">
        <v>14.298117102900294</v>
      </c>
      <c r="G1115" s="25">
        <v>67.709999999999994</v>
      </c>
      <c r="H1115" s="380">
        <v>6.7013709323060953</v>
      </c>
      <c r="I1115" s="25">
        <v>869.03</v>
      </c>
      <c r="J1115" s="380">
        <v>4.7386789486546279</v>
      </c>
    </row>
    <row r="1116" spans="1:10" x14ac:dyDescent="0.35">
      <c r="A1116" s="5">
        <v>1112</v>
      </c>
      <c r="B1116" s="5">
        <v>47</v>
      </c>
      <c r="C1116" s="5">
        <v>2</v>
      </c>
      <c r="D1116" s="380">
        <v>47.126666666666665</v>
      </c>
      <c r="E1116" s="25">
        <v>37.090000000000003</v>
      </c>
      <c r="F1116" s="380">
        <v>17.255103889787637</v>
      </c>
      <c r="G1116" s="25">
        <v>843.72</v>
      </c>
      <c r="H1116" s="380">
        <v>2.4060337685871649</v>
      </c>
      <c r="I1116" s="25">
        <v>869.03</v>
      </c>
      <c r="J1116" s="380">
        <v>5.3096355652077589</v>
      </c>
    </row>
    <row r="1117" spans="1:10" x14ac:dyDescent="0.35">
      <c r="A1117" s="5">
        <v>1113</v>
      </c>
      <c r="B1117" s="5">
        <v>47</v>
      </c>
      <c r="C1117" s="5">
        <v>2</v>
      </c>
      <c r="D1117" s="380">
        <v>48.515000000000008</v>
      </c>
      <c r="E1117" s="25">
        <v>37.090000000000003</v>
      </c>
      <c r="F1117" s="380">
        <v>16.570608645925393</v>
      </c>
      <c r="G1117" s="25">
        <v>843.72</v>
      </c>
      <c r="H1117" s="380">
        <v>1.9603840072975263</v>
      </c>
      <c r="I1117" s="25">
        <v>869.03</v>
      </c>
      <c r="J1117" s="380">
        <v>4.1648304332705566</v>
      </c>
    </row>
    <row r="1118" spans="1:10" x14ac:dyDescent="0.35">
      <c r="A1118" s="5">
        <v>1114</v>
      </c>
      <c r="B1118" s="5">
        <v>47</v>
      </c>
      <c r="C1118" s="5">
        <v>2</v>
      </c>
      <c r="D1118" s="380">
        <v>46.474444444444451</v>
      </c>
      <c r="E1118" s="25">
        <v>37.090000000000003</v>
      </c>
      <c r="F1118" s="380">
        <v>9.3496355961952116</v>
      </c>
      <c r="G1118" s="25">
        <v>843.72</v>
      </c>
      <c r="H1118" s="380">
        <v>3.3881039054426703</v>
      </c>
      <c r="I1118" s="25">
        <v>869.03</v>
      </c>
      <c r="J1118" s="380">
        <v>1.2996147270953533</v>
      </c>
    </row>
    <row r="1119" spans="1:10" x14ac:dyDescent="0.35">
      <c r="A1119" s="5">
        <v>1115</v>
      </c>
      <c r="B1119" s="5">
        <v>47</v>
      </c>
      <c r="C1119" s="5">
        <v>2</v>
      </c>
      <c r="D1119" s="380">
        <v>43.946666666666665</v>
      </c>
      <c r="E1119" s="25">
        <v>37.090000000000003</v>
      </c>
      <c r="F1119" s="380">
        <v>8.1174834595959577</v>
      </c>
      <c r="G1119" s="25">
        <v>75.53</v>
      </c>
      <c r="H1119" s="380">
        <v>4.5238185111169686</v>
      </c>
      <c r="I1119" s="25">
        <v>869.03</v>
      </c>
      <c r="J1119" s="380">
        <v>1.1204823844844161</v>
      </c>
    </row>
    <row r="1120" spans="1:10" x14ac:dyDescent="0.35">
      <c r="A1120" s="5">
        <v>1116</v>
      </c>
      <c r="B1120" s="5">
        <v>47</v>
      </c>
      <c r="C1120" s="5">
        <v>2</v>
      </c>
      <c r="D1120" s="380">
        <v>43.693333333333328</v>
      </c>
      <c r="E1120" s="25">
        <v>36.94</v>
      </c>
      <c r="F1120" s="380">
        <v>0.47222222222222221</v>
      </c>
      <c r="G1120" s="25">
        <v>67.709999999999994</v>
      </c>
      <c r="H1120" s="380">
        <v>2.2035460705044261</v>
      </c>
      <c r="I1120" s="25">
        <v>860.34</v>
      </c>
      <c r="J1120" s="380">
        <v>0.81241678598725275</v>
      </c>
    </row>
    <row r="1121" spans="1:10" x14ac:dyDescent="0.35">
      <c r="A1121" s="5">
        <v>1117</v>
      </c>
      <c r="B1121" s="5">
        <v>47</v>
      </c>
      <c r="C1121" s="5">
        <v>2</v>
      </c>
      <c r="D1121" s="380">
        <v>42.416666666666664</v>
      </c>
      <c r="E1121" s="25">
        <v>35.869999999999997</v>
      </c>
      <c r="F1121" s="380">
        <v>5.2110189433060174</v>
      </c>
      <c r="G1121" s="25">
        <v>65.900000000000006</v>
      </c>
      <c r="H1121" s="380">
        <v>1.2909330621494399</v>
      </c>
      <c r="I1121" s="25">
        <v>843.72</v>
      </c>
      <c r="J1121" s="380">
        <v>0.7240724669496047</v>
      </c>
    </row>
    <row r="1122" spans="1:10" x14ac:dyDescent="0.35">
      <c r="A1122" s="5">
        <v>1118</v>
      </c>
      <c r="B1122" s="5">
        <v>47</v>
      </c>
      <c r="C1122" s="5">
        <v>2</v>
      </c>
      <c r="D1122" s="380">
        <v>41.548888888888897</v>
      </c>
      <c r="E1122" s="25">
        <v>35.869999999999997</v>
      </c>
      <c r="F1122" s="380">
        <v>4.9078329979658086</v>
      </c>
      <c r="G1122" s="25">
        <v>65.739999999999995</v>
      </c>
      <c r="H1122" s="380">
        <v>6.0718772376269774</v>
      </c>
      <c r="I1122" s="25">
        <v>843.72</v>
      </c>
      <c r="J1122" s="380">
        <v>0.65806882712682613</v>
      </c>
    </row>
    <row r="1123" spans="1:10" x14ac:dyDescent="0.35">
      <c r="A1123" s="5">
        <v>1119</v>
      </c>
      <c r="B1123" s="5">
        <v>47</v>
      </c>
      <c r="C1123" s="5">
        <v>2</v>
      </c>
      <c r="D1123" s="380">
        <v>40.222777777777786</v>
      </c>
      <c r="E1123" s="25">
        <v>35.869999999999997</v>
      </c>
      <c r="F1123" s="380">
        <v>2.3001322313653074</v>
      </c>
      <c r="G1123" s="25">
        <v>65.739999999999995</v>
      </c>
      <c r="H1123" s="380">
        <v>4.6951113608316666</v>
      </c>
      <c r="I1123" s="25">
        <v>843.72</v>
      </c>
      <c r="J1123" s="380">
        <v>0.70695383573203119</v>
      </c>
    </row>
    <row r="1124" spans="1:10" x14ac:dyDescent="0.35">
      <c r="A1124" s="5">
        <v>1120</v>
      </c>
      <c r="B1124" s="5">
        <v>47</v>
      </c>
      <c r="C1124" s="5">
        <v>2</v>
      </c>
      <c r="D1124" s="380">
        <v>39.494999999999997</v>
      </c>
      <c r="E1124" s="25">
        <v>36.01</v>
      </c>
      <c r="F1124" s="380">
        <v>8.1174834595959577</v>
      </c>
      <c r="G1124" s="25">
        <v>65.739999999999995</v>
      </c>
      <c r="H1124" s="380">
        <v>6.0303316897678911</v>
      </c>
      <c r="I1124" s="25">
        <v>843.72</v>
      </c>
      <c r="J1124" s="380">
        <v>0.65806882712682613</v>
      </c>
    </row>
    <row r="1125" spans="1:10" x14ac:dyDescent="0.35">
      <c r="A1125" s="5">
        <v>1121</v>
      </c>
      <c r="B1125" s="5">
        <v>47</v>
      </c>
      <c r="C1125" s="5">
        <v>2</v>
      </c>
      <c r="D1125" s="380">
        <v>41.762777777777778</v>
      </c>
      <c r="E1125" s="25">
        <v>36.94</v>
      </c>
      <c r="F1125" s="380">
        <v>15.935289828735659</v>
      </c>
      <c r="G1125" s="25">
        <v>65.739999999999995</v>
      </c>
      <c r="H1125" s="380">
        <v>4.325506126890013</v>
      </c>
      <c r="I1125" s="25">
        <v>869.03</v>
      </c>
      <c r="J1125" s="380">
        <v>5.2817762576484659</v>
      </c>
    </row>
    <row r="1126" spans="1:10" x14ac:dyDescent="0.35">
      <c r="A1126" s="5">
        <v>1122</v>
      </c>
      <c r="B1126" s="5">
        <v>47</v>
      </c>
      <c r="C1126" s="5">
        <v>2</v>
      </c>
      <c r="D1126" s="380">
        <v>45.676111111111112</v>
      </c>
      <c r="E1126" s="25">
        <v>37.090000000000003</v>
      </c>
      <c r="F1126" s="380">
        <v>18.082738260559374</v>
      </c>
      <c r="G1126" s="25">
        <v>75.28</v>
      </c>
      <c r="H1126" s="380">
        <v>19.495803656141291</v>
      </c>
      <c r="I1126" s="25">
        <v>869.03</v>
      </c>
      <c r="J1126" s="380">
        <v>7.4257369398278561</v>
      </c>
    </row>
    <row r="1127" spans="1:10" x14ac:dyDescent="0.35">
      <c r="A1127" s="5">
        <v>1123</v>
      </c>
      <c r="B1127" s="5">
        <v>47</v>
      </c>
      <c r="C1127" s="5">
        <v>2</v>
      </c>
      <c r="D1127" s="380">
        <v>48.54</v>
      </c>
      <c r="E1127" s="25">
        <v>37.090000000000003</v>
      </c>
      <c r="F1127" s="380">
        <v>17.96107090707272</v>
      </c>
      <c r="G1127" s="25">
        <v>869.03</v>
      </c>
      <c r="H1127" s="380">
        <v>19.495803656141288</v>
      </c>
      <c r="I1127" s="25">
        <v>869.03</v>
      </c>
      <c r="J1127" s="380">
        <v>7.3029994577720627</v>
      </c>
    </row>
    <row r="1128" spans="1:10" x14ac:dyDescent="0.35">
      <c r="A1128" s="5">
        <v>1124</v>
      </c>
      <c r="B1128" s="5">
        <v>47</v>
      </c>
      <c r="C1128" s="5">
        <v>2</v>
      </c>
      <c r="D1128" s="380">
        <v>44.496111111111112</v>
      </c>
      <c r="E1128" s="25">
        <v>37.090000000000003</v>
      </c>
      <c r="F1128" s="380">
        <v>21.115136750733285</v>
      </c>
      <c r="G1128" s="25">
        <v>869.03</v>
      </c>
      <c r="H1128" s="380">
        <v>20.078200566426496</v>
      </c>
      <c r="I1128" s="25">
        <v>869.03</v>
      </c>
      <c r="J1128" s="380">
        <v>7.2820524119040169</v>
      </c>
    </row>
    <row r="1129" spans="1:10" x14ac:dyDescent="0.35">
      <c r="A1129" s="5">
        <v>1125</v>
      </c>
      <c r="B1129" s="5">
        <v>47</v>
      </c>
      <c r="C1129" s="5">
        <v>2</v>
      </c>
      <c r="D1129" s="380">
        <v>43.256666666666668</v>
      </c>
      <c r="E1129" s="25">
        <v>37.090000000000003</v>
      </c>
      <c r="F1129" s="380">
        <v>21.741317260937269</v>
      </c>
      <c r="G1129" s="25">
        <v>77.34</v>
      </c>
      <c r="H1129" s="380">
        <v>18.140666387559229</v>
      </c>
      <c r="I1129" s="25">
        <v>869.03</v>
      </c>
      <c r="J1129" s="380">
        <v>7.2903630387754346</v>
      </c>
    </row>
    <row r="1130" spans="1:10" x14ac:dyDescent="0.35">
      <c r="A1130" s="5">
        <v>1126</v>
      </c>
      <c r="B1130" s="5">
        <v>47</v>
      </c>
      <c r="C1130" s="5">
        <v>2</v>
      </c>
      <c r="D1130" s="380">
        <v>44.325555555555553</v>
      </c>
      <c r="E1130" s="25">
        <v>36.94</v>
      </c>
      <c r="F1130" s="380">
        <v>21.379278863764196</v>
      </c>
      <c r="G1130" s="25">
        <v>65.900000000000006</v>
      </c>
      <c r="H1130" s="380">
        <v>17.071627928880936</v>
      </c>
      <c r="I1130" s="25">
        <v>869.03</v>
      </c>
      <c r="J1130" s="380">
        <v>5.0571703004275301</v>
      </c>
    </row>
    <row r="1131" spans="1:10" x14ac:dyDescent="0.35">
      <c r="A1131" s="5">
        <v>1127</v>
      </c>
      <c r="B1131" s="5">
        <v>47</v>
      </c>
      <c r="C1131" s="5">
        <v>2</v>
      </c>
      <c r="D1131" s="380">
        <v>41.93055555555555</v>
      </c>
      <c r="E1131" s="25">
        <v>36.94</v>
      </c>
      <c r="F1131" s="380">
        <v>19.131478059209783</v>
      </c>
      <c r="G1131" s="25">
        <v>67.709999999999994</v>
      </c>
      <c r="H1131" s="380">
        <v>15.733583913288964</v>
      </c>
      <c r="I1131" s="25">
        <v>869.03</v>
      </c>
      <c r="J1131" s="380">
        <v>5.1330566665422328</v>
      </c>
    </row>
    <row r="1132" spans="1:10" x14ac:dyDescent="0.35">
      <c r="A1132" s="5">
        <v>1128</v>
      </c>
      <c r="B1132" s="5">
        <v>47</v>
      </c>
      <c r="C1132" s="5">
        <v>2</v>
      </c>
      <c r="D1132" s="380">
        <v>36.938333333333333</v>
      </c>
      <c r="E1132" s="25">
        <v>31.4</v>
      </c>
      <c r="F1132" s="380">
        <v>18.382353558052593</v>
      </c>
      <c r="G1132" s="25">
        <v>66.400000000000006</v>
      </c>
      <c r="H1132" s="380">
        <v>16.844134249434696</v>
      </c>
      <c r="I1132" s="25">
        <v>869.03</v>
      </c>
      <c r="J1132" s="380">
        <v>5.2811029543588557</v>
      </c>
    </row>
    <row r="1133" spans="1:10" x14ac:dyDescent="0.35">
      <c r="A1133" s="5">
        <v>1129</v>
      </c>
      <c r="B1133" s="5">
        <v>48</v>
      </c>
      <c r="C1133" s="5">
        <v>2</v>
      </c>
      <c r="D1133" s="380">
        <v>29.248888888888889</v>
      </c>
      <c r="E1133" s="25">
        <v>30.65</v>
      </c>
      <c r="F1133" s="380">
        <v>17.10040902544678</v>
      </c>
      <c r="G1133" s="25">
        <v>65.739999999999995</v>
      </c>
      <c r="H1133" s="380">
        <v>16.294336950527441</v>
      </c>
      <c r="I1133" s="25">
        <v>869.03</v>
      </c>
      <c r="J1133" s="380">
        <v>5.1560241492677834</v>
      </c>
    </row>
    <row r="1134" spans="1:10" x14ac:dyDescent="0.35">
      <c r="A1134" s="5">
        <v>1130</v>
      </c>
      <c r="B1134" s="5">
        <v>48</v>
      </c>
      <c r="C1134" s="5">
        <v>2</v>
      </c>
      <c r="D1134" s="380">
        <v>27.282777777777778</v>
      </c>
      <c r="E1134" s="25">
        <v>26.51</v>
      </c>
      <c r="F1134" s="380">
        <v>16.466124988870494</v>
      </c>
      <c r="G1134" s="25">
        <v>65.739999999999995</v>
      </c>
      <c r="H1134" s="380">
        <v>16.57472215279326</v>
      </c>
      <c r="I1134" s="25">
        <v>869.03</v>
      </c>
      <c r="J1134" s="380">
        <v>5.156989018246561</v>
      </c>
    </row>
    <row r="1135" spans="1:10" x14ac:dyDescent="0.35">
      <c r="A1135" s="5">
        <v>1131</v>
      </c>
      <c r="B1135" s="5">
        <v>48</v>
      </c>
      <c r="C1135" s="5">
        <v>2</v>
      </c>
      <c r="D1135" s="380">
        <v>26.347222222222221</v>
      </c>
      <c r="E1135" s="25">
        <v>26.51</v>
      </c>
      <c r="F1135" s="380">
        <v>16.641687147816391</v>
      </c>
      <c r="G1135" s="25">
        <v>64.2</v>
      </c>
      <c r="H1135" s="380">
        <v>16.950048892469127</v>
      </c>
      <c r="I1135" s="25">
        <v>852.24</v>
      </c>
      <c r="J1135" s="380">
        <v>5.1326354013363797</v>
      </c>
    </row>
    <row r="1136" spans="1:10" x14ac:dyDescent="0.35">
      <c r="A1136" s="5">
        <v>1132</v>
      </c>
      <c r="B1136" s="5">
        <v>48</v>
      </c>
      <c r="C1136" s="5">
        <v>2</v>
      </c>
      <c r="D1136" s="380">
        <v>24.218888888888891</v>
      </c>
      <c r="E1136" s="25">
        <v>26.35</v>
      </c>
      <c r="F1136" s="380">
        <v>17.352075209079974</v>
      </c>
      <c r="G1136" s="25">
        <v>62.33</v>
      </c>
      <c r="H1136" s="380">
        <v>15.538935151361354</v>
      </c>
      <c r="I1136" s="25">
        <v>843.72</v>
      </c>
      <c r="J1136" s="380">
        <v>5.2214847764922574</v>
      </c>
    </row>
    <row r="1137" spans="1:10" x14ac:dyDescent="0.35">
      <c r="A1137" s="5">
        <v>1133</v>
      </c>
      <c r="B1137" s="5">
        <v>48</v>
      </c>
      <c r="C1137" s="5">
        <v>2</v>
      </c>
      <c r="D1137" s="380">
        <v>24.076111111111111</v>
      </c>
      <c r="E1137" s="25">
        <v>26.51</v>
      </c>
      <c r="F1137" s="380">
        <v>17.688931788738412</v>
      </c>
      <c r="G1137" s="25">
        <v>63.98</v>
      </c>
      <c r="H1137" s="380">
        <v>16.844134249434696</v>
      </c>
      <c r="I1137" s="25">
        <v>843.72</v>
      </c>
      <c r="J1137" s="380">
        <v>5.0347087944383979</v>
      </c>
    </row>
    <row r="1138" spans="1:10" x14ac:dyDescent="0.35">
      <c r="A1138" s="5">
        <v>1134</v>
      </c>
      <c r="B1138" s="5">
        <v>48</v>
      </c>
      <c r="C1138" s="5">
        <v>2</v>
      </c>
      <c r="D1138" s="380">
        <v>28.96166666666667</v>
      </c>
      <c r="E1138" s="25">
        <v>27.3</v>
      </c>
      <c r="F1138" s="380">
        <v>13.589840489563358</v>
      </c>
      <c r="G1138" s="25">
        <v>65.739999999999995</v>
      </c>
      <c r="H1138" s="380">
        <v>15.021613773860661</v>
      </c>
      <c r="I1138" s="25">
        <v>843.72</v>
      </c>
      <c r="J1138" s="380">
        <v>4.5828620080630245</v>
      </c>
    </row>
    <row r="1139" spans="1:10" x14ac:dyDescent="0.35">
      <c r="A1139" s="5">
        <v>1135</v>
      </c>
      <c r="B1139" s="5">
        <v>48</v>
      </c>
      <c r="C1139" s="5">
        <v>2</v>
      </c>
      <c r="D1139" s="380">
        <v>39.095000000000006</v>
      </c>
      <c r="E1139" s="25">
        <v>30.65</v>
      </c>
      <c r="F1139" s="380">
        <v>17.966482104976141</v>
      </c>
      <c r="G1139" s="25">
        <v>85.01</v>
      </c>
      <c r="H1139" s="380">
        <v>14.332313224967839</v>
      </c>
      <c r="I1139" s="25">
        <v>852.24</v>
      </c>
      <c r="J1139" s="380">
        <v>4.1792016241172858</v>
      </c>
    </row>
    <row r="1140" spans="1:10" x14ac:dyDescent="0.35">
      <c r="A1140" s="5">
        <v>1136</v>
      </c>
      <c r="B1140" s="5">
        <v>48</v>
      </c>
      <c r="C1140" s="5">
        <v>2</v>
      </c>
      <c r="D1140" s="380">
        <v>45.162777777777784</v>
      </c>
      <c r="E1140" s="25">
        <v>36.94</v>
      </c>
      <c r="F1140" s="380">
        <v>16.891457146867531</v>
      </c>
      <c r="G1140" s="25">
        <v>843.72</v>
      </c>
      <c r="H1140" s="380">
        <v>14.600777479579993</v>
      </c>
      <c r="I1140" s="25">
        <v>869.03</v>
      </c>
      <c r="J1140" s="380">
        <v>4.1792016241172858</v>
      </c>
    </row>
    <row r="1141" spans="1:10" x14ac:dyDescent="0.35">
      <c r="A1141" s="5">
        <v>1137</v>
      </c>
      <c r="B1141" s="5">
        <v>48</v>
      </c>
      <c r="C1141" s="5">
        <v>2</v>
      </c>
      <c r="D1141" s="380">
        <v>42.403888888888886</v>
      </c>
      <c r="E1141" s="25">
        <v>37.090000000000003</v>
      </c>
      <c r="F1141" s="380">
        <v>16.63242758305168</v>
      </c>
      <c r="G1141" s="25">
        <v>843.72</v>
      </c>
      <c r="H1141" s="380">
        <v>10.435201333063482</v>
      </c>
      <c r="I1141" s="25">
        <v>852.24</v>
      </c>
      <c r="J1141" s="380">
        <v>4.1792016241172858</v>
      </c>
    </row>
    <row r="1142" spans="1:10" x14ac:dyDescent="0.35">
      <c r="A1142" s="5">
        <v>1138</v>
      </c>
      <c r="B1142" s="5">
        <v>48</v>
      </c>
      <c r="C1142" s="5">
        <v>2</v>
      </c>
      <c r="D1142" s="380">
        <v>43.629444444444445</v>
      </c>
      <c r="E1142" s="25">
        <v>36.94</v>
      </c>
      <c r="F1142" s="380">
        <v>12.577500992053553</v>
      </c>
      <c r="G1142" s="25">
        <v>843.72</v>
      </c>
      <c r="H1142" s="380">
        <v>6.0799934289286526</v>
      </c>
      <c r="I1142" s="25">
        <v>843.72</v>
      </c>
      <c r="J1142" s="380">
        <v>5.4287435251625276</v>
      </c>
    </row>
    <row r="1143" spans="1:10" x14ac:dyDescent="0.35">
      <c r="A1143" s="5">
        <v>1139</v>
      </c>
      <c r="B1143" s="5">
        <v>48</v>
      </c>
      <c r="C1143" s="5">
        <v>2</v>
      </c>
      <c r="D1143" s="380">
        <v>40.768333333333331</v>
      </c>
      <c r="E1143" s="25">
        <v>36.94</v>
      </c>
      <c r="F1143" s="380">
        <v>6.7740209353351579</v>
      </c>
      <c r="G1143" s="25">
        <v>843.72</v>
      </c>
      <c r="H1143" s="380">
        <v>7.7890898571652292</v>
      </c>
      <c r="I1143" s="25">
        <v>843.72</v>
      </c>
      <c r="J1143" s="380">
        <v>4.3026652847809457</v>
      </c>
    </row>
    <row r="1144" spans="1:10" x14ac:dyDescent="0.35">
      <c r="A1144" s="5">
        <v>1140</v>
      </c>
      <c r="B1144" s="5">
        <v>48</v>
      </c>
      <c r="C1144" s="5">
        <v>2</v>
      </c>
      <c r="D1144" s="380">
        <v>38.094444444444449</v>
      </c>
      <c r="E1144" s="25">
        <v>36.94</v>
      </c>
      <c r="F1144" s="380">
        <v>5.3500218936333628</v>
      </c>
      <c r="G1144" s="25">
        <v>843.72</v>
      </c>
      <c r="H1144" s="380">
        <v>4.1650214511953365</v>
      </c>
      <c r="I1144" s="25">
        <v>843.72</v>
      </c>
      <c r="J1144" s="380">
        <v>2.0086505777808252</v>
      </c>
    </row>
    <row r="1145" spans="1:10" x14ac:dyDescent="0.35">
      <c r="A1145" s="5">
        <v>1141</v>
      </c>
      <c r="B1145" s="5">
        <v>48</v>
      </c>
      <c r="C1145" s="5">
        <v>2</v>
      </c>
      <c r="D1145" s="380">
        <v>34.082777777777778</v>
      </c>
      <c r="E1145" s="25">
        <v>35.869999999999997</v>
      </c>
      <c r="F1145" s="380">
        <v>6.2635180925131628</v>
      </c>
      <c r="G1145" s="25">
        <v>717.16</v>
      </c>
      <c r="H1145" s="380">
        <v>7.5549200709152853</v>
      </c>
      <c r="I1145" s="25">
        <v>843.72</v>
      </c>
      <c r="J1145" s="380">
        <v>4.6309395290514344</v>
      </c>
    </row>
    <row r="1146" spans="1:10" x14ac:dyDescent="0.35">
      <c r="A1146" s="5">
        <v>1142</v>
      </c>
      <c r="B1146" s="5">
        <v>48</v>
      </c>
      <c r="C1146" s="5">
        <v>2</v>
      </c>
      <c r="D1146" s="380">
        <v>30.705000000000002</v>
      </c>
      <c r="E1146" s="25">
        <v>35.869999999999997</v>
      </c>
      <c r="F1146" s="380">
        <v>6.9783941000578933</v>
      </c>
      <c r="G1146" s="25">
        <v>85.01</v>
      </c>
      <c r="H1146" s="380">
        <v>7.3818259361542964</v>
      </c>
      <c r="I1146" s="25">
        <v>843.72</v>
      </c>
      <c r="J1146" s="380">
        <v>4.5573276580414497</v>
      </c>
    </row>
    <row r="1147" spans="1:10" x14ac:dyDescent="0.35">
      <c r="A1147" s="5">
        <v>1143</v>
      </c>
      <c r="B1147" s="5">
        <v>48</v>
      </c>
      <c r="C1147" s="5">
        <v>2</v>
      </c>
      <c r="D1147" s="380">
        <v>31.761111111111106</v>
      </c>
      <c r="E1147" s="25">
        <v>35.869999999999997</v>
      </c>
      <c r="F1147" s="380">
        <v>4.5963564095128122</v>
      </c>
      <c r="G1147" s="25">
        <v>81.709999999999994</v>
      </c>
      <c r="H1147" s="380">
        <v>3.8694870600645315</v>
      </c>
      <c r="I1147" s="25">
        <v>843.72</v>
      </c>
      <c r="J1147" s="380">
        <v>2.2276471409385907</v>
      </c>
    </row>
    <row r="1148" spans="1:10" x14ac:dyDescent="0.35">
      <c r="A1148" s="5">
        <v>1144</v>
      </c>
      <c r="B1148" s="5">
        <v>48</v>
      </c>
      <c r="C1148" s="5">
        <v>2</v>
      </c>
      <c r="D1148" s="380">
        <v>34.711111111111109</v>
      </c>
      <c r="E1148" s="25">
        <v>35.89</v>
      </c>
      <c r="F1148" s="380">
        <v>6.8945343183758148</v>
      </c>
      <c r="G1148" s="25">
        <v>82.53</v>
      </c>
      <c r="H1148" s="380">
        <v>3.9186005513816475</v>
      </c>
      <c r="I1148" s="25">
        <v>843.72</v>
      </c>
      <c r="J1148" s="380">
        <v>4.488129741583605</v>
      </c>
    </row>
    <row r="1149" spans="1:10" x14ac:dyDescent="0.35">
      <c r="A1149" s="5">
        <v>1145</v>
      </c>
      <c r="B1149" s="5">
        <v>48</v>
      </c>
      <c r="C1149" s="5">
        <v>2</v>
      </c>
      <c r="D1149" s="380">
        <v>37.708888888888893</v>
      </c>
      <c r="E1149" s="25">
        <v>36.119999999999997</v>
      </c>
      <c r="F1149" s="380">
        <v>7.5559320028094543</v>
      </c>
      <c r="G1149" s="25">
        <v>717.16</v>
      </c>
      <c r="H1149" s="380">
        <v>4.1460558194446557</v>
      </c>
      <c r="I1149" s="25">
        <v>843.72</v>
      </c>
      <c r="J1149" s="380">
        <v>4.4048632345863181</v>
      </c>
    </row>
    <row r="1150" spans="1:10" x14ac:dyDescent="0.35">
      <c r="A1150" s="5">
        <v>1146</v>
      </c>
      <c r="B1150" s="5">
        <v>48</v>
      </c>
      <c r="C1150" s="5">
        <v>2</v>
      </c>
      <c r="D1150" s="380">
        <v>42.392777777777773</v>
      </c>
      <c r="E1150" s="25">
        <v>36.94</v>
      </c>
      <c r="F1150" s="380">
        <v>11.921946607552927</v>
      </c>
      <c r="G1150" s="25">
        <v>843.72</v>
      </c>
      <c r="H1150" s="380">
        <v>5.3138249711924939</v>
      </c>
      <c r="I1150" s="25">
        <v>869.03</v>
      </c>
      <c r="J1150" s="380">
        <v>5.9656945639280794</v>
      </c>
    </row>
    <row r="1151" spans="1:10" x14ac:dyDescent="0.35">
      <c r="A1151" s="5">
        <v>1147</v>
      </c>
      <c r="B1151" s="5">
        <v>48</v>
      </c>
      <c r="C1151" s="5">
        <v>2</v>
      </c>
      <c r="D1151" s="380">
        <v>45.171111111111109</v>
      </c>
      <c r="E1151" s="25">
        <v>38.200000000000003</v>
      </c>
      <c r="F1151" s="380">
        <v>13.594998323042134</v>
      </c>
      <c r="G1151" s="25">
        <v>869.03</v>
      </c>
      <c r="H1151" s="380">
        <v>3.5188143134552363</v>
      </c>
      <c r="I1151" s="25">
        <v>869.03</v>
      </c>
      <c r="J1151" s="380">
        <v>5.454892206909598</v>
      </c>
    </row>
    <row r="1152" spans="1:10" x14ac:dyDescent="0.35">
      <c r="A1152" s="5">
        <v>1148</v>
      </c>
      <c r="B1152" s="5">
        <v>48</v>
      </c>
      <c r="C1152" s="5">
        <v>2</v>
      </c>
      <c r="D1152" s="380">
        <v>44.648888888888891</v>
      </c>
      <c r="E1152" s="25">
        <v>38.200000000000003</v>
      </c>
      <c r="F1152" s="380">
        <v>13.134728080144386</v>
      </c>
      <c r="G1152" s="25">
        <v>869.03</v>
      </c>
      <c r="H1152" s="380">
        <v>5.8898316308285485</v>
      </c>
      <c r="I1152" s="25">
        <v>869.03</v>
      </c>
      <c r="J1152" s="380">
        <v>5.7750540830066539</v>
      </c>
    </row>
    <row r="1153" spans="1:10" x14ac:dyDescent="0.35">
      <c r="A1153" s="5">
        <v>1149</v>
      </c>
      <c r="B1153" s="5">
        <v>48</v>
      </c>
      <c r="C1153" s="5">
        <v>2</v>
      </c>
      <c r="D1153" s="380">
        <v>39.692777777777778</v>
      </c>
      <c r="E1153" s="25">
        <v>36.94</v>
      </c>
      <c r="F1153" s="380">
        <v>13.799184169133099</v>
      </c>
      <c r="G1153" s="25">
        <v>843.72</v>
      </c>
      <c r="H1153" s="380">
        <v>6.3920767064922757</v>
      </c>
      <c r="I1153" s="25">
        <v>869.03</v>
      </c>
      <c r="J1153" s="380">
        <v>5.6598015677573263</v>
      </c>
    </row>
    <row r="1154" spans="1:10" x14ac:dyDescent="0.35">
      <c r="A1154" s="5">
        <v>1150</v>
      </c>
      <c r="B1154" s="5">
        <v>48</v>
      </c>
      <c r="C1154" s="5">
        <v>2</v>
      </c>
      <c r="D1154" s="380">
        <v>37.995555555555562</v>
      </c>
      <c r="E1154" s="25">
        <v>36.94</v>
      </c>
      <c r="F1154" s="380">
        <v>16.636378994280708</v>
      </c>
      <c r="G1154" s="25">
        <v>81.709999999999994</v>
      </c>
      <c r="H1154" s="380">
        <v>4.7129111849043994</v>
      </c>
      <c r="I1154" s="25">
        <v>869.03</v>
      </c>
      <c r="J1154" s="380">
        <v>6.944875977911563</v>
      </c>
    </row>
    <row r="1155" spans="1:10" x14ac:dyDescent="0.35">
      <c r="A1155" s="5">
        <v>1151</v>
      </c>
      <c r="B1155" s="5">
        <v>48</v>
      </c>
      <c r="C1155" s="5">
        <v>2</v>
      </c>
      <c r="D1155" s="380">
        <v>37.233333333333341</v>
      </c>
      <c r="E1155" s="25">
        <v>36.94</v>
      </c>
      <c r="F1155" s="380">
        <v>14.940389596348984</v>
      </c>
      <c r="G1155" s="25">
        <v>81.709999999999994</v>
      </c>
      <c r="H1155" s="380">
        <v>5.0005944743928028</v>
      </c>
      <c r="I1155" s="25">
        <v>869.03</v>
      </c>
      <c r="J1155" s="380">
        <v>4.5392149856639259</v>
      </c>
    </row>
    <row r="1156" spans="1:10" x14ac:dyDescent="0.35">
      <c r="A1156" s="5">
        <v>1152</v>
      </c>
      <c r="B1156" s="5">
        <v>48</v>
      </c>
      <c r="C1156" s="5">
        <v>2</v>
      </c>
      <c r="D1156" s="380">
        <v>37.872777777777777</v>
      </c>
      <c r="E1156" s="25">
        <v>31.4</v>
      </c>
      <c r="F1156" s="380">
        <v>13.416866713639394</v>
      </c>
      <c r="G1156" s="25">
        <v>81.709999999999994</v>
      </c>
      <c r="H1156" s="380">
        <v>3.1429866319142445</v>
      </c>
      <c r="I1156" s="25">
        <v>869.03</v>
      </c>
      <c r="J1156" s="380">
        <v>3.6479888858757485</v>
      </c>
    </row>
    <row r="1157" spans="1:10" x14ac:dyDescent="0.35">
      <c r="A1157" s="5">
        <v>1153</v>
      </c>
      <c r="B1157" s="5">
        <v>49</v>
      </c>
      <c r="C1157" s="5">
        <v>2</v>
      </c>
      <c r="D1157" s="380">
        <v>38.736666666666665</v>
      </c>
      <c r="E1157" s="25">
        <v>28.95</v>
      </c>
      <c r="F1157" s="380">
        <v>10.220447799185179</v>
      </c>
      <c r="G1157" s="25">
        <v>81.709999999999994</v>
      </c>
      <c r="H1157" s="380">
        <v>4.1970169559548847</v>
      </c>
      <c r="I1157" s="25">
        <v>869.03</v>
      </c>
      <c r="J1157" s="380">
        <v>6.57374951505372</v>
      </c>
    </row>
    <row r="1158" spans="1:10" x14ac:dyDescent="0.35">
      <c r="A1158" s="5">
        <v>1154</v>
      </c>
      <c r="B1158" s="5">
        <v>49</v>
      </c>
      <c r="C1158" s="5">
        <v>2</v>
      </c>
      <c r="D1158" s="380">
        <v>39.765555555555558</v>
      </c>
      <c r="E1158" s="25">
        <v>26.51</v>
      </c>
      <c r="F1158" s="380">
        <v>7.3748991974746918</v>
      </c>
      <c r="G1158" s="25">
        <v>81.709999999999994</v>
      </c>
      <c r="H1158" s="380">
        <v>3.6481803218920987</v>
      </c>
      <c r="I1158" s="25">
        <v>852.24</v>
      </c>
      <c r="J1158" s="380">
        <v>5.1354069621842902</v>
      </c>
    </row>
    <row r="1159" spans="1:10" x14ac:dyDescent="0.35">
      <c r="A1159" s="5">
        <v>1155</v>
      </c>
      <c r="B1159" s="5">
        <v>49</v>
      </c>
      <c r="C1159" s="5">
        <v>2</v>
      </c>
      <c r="D1159" s="380">
        <v>39.573888888888888</v>
      </c>
      <c r="E1159" s="25">
        <v>26.05</v>
      </c>
      <c r="F1159" s="380">
        <v>7.3553854609002052</v>
      </c>
      <c r="G1159" s="25">
        <v>62.33</v>
      </c>
      <c r="H1159" s="380">
        <v>4.1717208550456633</v>
      </c>
      <c r="I1159" s="25">
        <v>843.72</v>
      </c>
      <c r="J1159" s="380">
        <v>2.8247711454997315</v>
      </c>
    </row>
    <row r="1160" spans="1:10" x14ac:dyDescent="0.35">
      <c r="A1160" s="5">
        <v>1156</v>
      </c>
      <c r="B1160" s="5">
        <v>49</v>
      </c>
      <c r="C1160" s="5">
        <v>2</v>
      </c>
      <c r="D1160" s="380">
        <v>36.532222222222224</v>
      </c>
      <c r="E1160" s="25">
        <v>26.05</v>
      </c>
      <c r="F1160" s="380">
        <v>6.2568067048089029</v>
      </c>
      <c r="G1160" s="25">
        <v>62.12</v>
      </c>
      <c r="H1160" s="380">
        <v>4.1716707790908023</v>
      </c>
      <c r="I1160" s="25">
        <v>843.72</v>
      </c>
      <c r="J1160" s="380">
        <v>6.57374951505372</v>
      </c>
    </row>
    <row r="1161" spans="1:10" x14ac:dyDescent="0.35">
      <c r="A1161" s="5">
        <v>1157</v>
      </c>
      <c r="B1161" s="5">
        <v>49</v>
      </c>
      <c r="C1161" s="5">
        <v>2</v>
      </c>
      <c r="D1161" s="380">
        <v>32.940555555555555</v>
      </c>
      <c r="E1161" s="25">
        <v>26.05</v>
      </c>
      <c r="F1161" s="380">
        <v>6.246174188754507</v>
      </c>
      <c r="G1161" s="25">
        <v>62.12</v>
      </c>
      <c r="H1161" s="380">
        <v>4.1968667280903009</v>
      </c>
      <c r="I1161" s="25">
        <v>843.72</v>
      </c>
      <c r="J1161" s="380">
        <v>6.071050430312348</v>
      </c>
    </row>
    <row r="1162" spans="1:10" x14ac:dyDescent="0.35">
      <c r="A1162" s="5">
        <v>1158</v>
      </c>
      <c r="B1162" s="5">
        <v>49</v>
      </c>
      <c r="C1162" s="5">
        <v>2</v>
      </c>
      <c r="D1162" s="380">
        <v>34.829444444444448</v>
      </c>
      <c r="E1162" s="25">
        <v>26.51</v>
      </c>
      <c r="F1162" s="380">
        <v>6.9604618563297604</v>
      </c>
      <c r="G1162" s="25">
        <v>81.709999999999994</v>
      </c>
      <c r="H1162" s="380">
        <v>4.2423966122451535</v>
      </c>
      <c r="I1162" s="25">
        <v>843.72</v>
      </c>
      <c r="J1162" s="380">
        <v>6.6880912278157014</v>
      </c>
    </row>
    <row r="1163" spans="1:10" x14ac:dyDescent="0.35">
      <c r="A1163" s="5">
        <v>1159</v>
      </c>
      <c r="B1163" s="5">
        <v>49</v>
      </c>
      <c r="C1163" s="5">
        <v>2</v>
      </c>
      <c r="D1163" s="380">
        <v>39.18611111111111</v>
      </c>
      <c r="E1163" s="25">
        <v>28.95</v>
      </c>
      <c r="F1163" s="380">
        <v>5.7135407411305232</v>
      </c>
      <c r="G1163" s="25">
        <v>535.25</v>
      </c>
      <c r="H1163" s="380">
        <v>4.2423966122451535</v>
      </c>
      <c r="I1163" s="25">
        <v>869.03</v>
      </c>
      <c r="J1163" s="380">
        <v>6.5283571086173051</v>
      </c>
    </row>
    <row r="1164" spans="1:10" x14ac:dyDescent="0.35">
      <c r="A1164" s="5">
        <v>1160</v>
      </c>
      <c r="B1164" s="5">
        <v>49</v>
      </c>
      <c r="C1164" s="5">
        <v>2</v>
      </c>
      <c r="D1164" s="380">
        <v>42.679444444444449</v>
      </c>
      <c r="E1164" s="25">
        <v>37.090000000000003</v>
      </c>
      <c r="F1164" s="380">
        <v>6.123566509446265</v>
      </c>
      <c r="G1164" s="25">
        <v>843.72</v>
      </c>
      <c r="H1164" s="380">
        <v>4.2423966122451535</v>
      </c>
      <c r="I1164" s="25">
        <v>869.03</v>
      </c>
      <c r="J1164" s="380">
        <v>3.8169049254985952</v>
      </c>
    </row>
    <row r="1165" spans="1:10" x14ac:dyDescent="0.35">
      <c r="A1165" s="5">
        <v>1161</v>
      </c>
      <c r="B1165" s="5">
        <v>49</v>
      </c>
      <c r="C1165" s="5">
        <v>2</v>
      </c>
      <c r="D1165" s="380">
        <v>43.18</v>
      </c>
      <c r="E1165" s="25">
        <v>37.090000000000003</v>
      </c>
      <c r="F1165" s="380">
        <v>4.8463760391425925</v>
      </c>
      <c r="G1165" s="25">
        <v>869.03</v>
      </c>
      <c r="H1165" s="380">
        <v>0.90805017926655696</v>
      </c>
      <c r="I1165" s="25">
        <v>869.03</v>
      </c>
      <c r="J1165" s="380">
        <v>4.2959989804868943</v>
      </c>
    </row>
    <row r="1166" spans="1:10" x14ac:dyDescent="0.35">
      <c r="A1166" s="5">
        <v>1162</v>
      </c>
      <c r="B1166" s="5">
        <v>49</v>
      </c>
      <c r="C1166" s="5">
        <v>2</v>
      </c>
      <c r="D1166" s="380">
        <v>43.152222222222228</v>
      </c>
      <c r="E1166" s="25">
        <v>37.090000000000003</v>
      </c>
      <c r="F1166" s="380">
        <v>7.0758322092704988</v>
      </c>
      <c r="G1166" s="25">
        <v>843.72</v>
      </c>
      <c r="H1166" s="380">
        <v>5.7833125366183307</v>
      </c>
      <c r="I1166" s="25">
        <v>869.03</v>
      </c>
      <c r="J1166" s="380">
        <v>4.2892654603155007</v>
      </c>
    </row>
    <row r="1167" spans="1:10" x14ac:dyDescent="0.35">
      <c r="A1167" s="5">
        <v>1163</v>
      </c>
      <c r="B1167" s="5">
        <v>49</v>
      </c>
      <c r="C1167" s="5">
        <v>2</v>
      </c>
      <c r="D1167" s="380">
        <v>41.493888888888883</v>
      </c>
      <c r="E1167" s="25">
        <v>37.090000000000003</v>
      </c>
      <c r="F1167" s="380">
        <v>6.6236307131217087</v>
      </c>
      <c r="G1167" s="25">
        <v>623.41</v>
      </c>
      <c r="H1167" s="380">
        <v>2.1037820262921318</v>
      </c>
      <c r="I1167" s="25">
        <v>852.24</v>
      </c>
      <c r="J1167" s="380">
        <v>3.3871810691920561</v>
      </c>
    </row>
    <row r="1168" spans="1:10" x14ac:dyDescent="0.35">
      <c r="A1168" s="5">
        <v>1164</v>
      </c>
      <c r="B1168" s="5">
        <v>49</v>
      </c>
      <c r="C1168" s="5">
        <v>2</v>
      </c>
      <c r="D1168" s="380">
        <v>41.478333333333332</v>
      </c>
      <c r="E1168" s="25">
        <v>37.090000000000003</v>
      </c>
      <c r="F1168" s="380">
        <v>3.1862927660171962</v>
      </c>
      <c r="G1168" s="25">
        <v>623.41</v>
      </c>
      <c r="H1168" s="380">
        <v>1.8457190916956596</v>
      </c>
      <c r="I1168" s="25">
        <v>843.72</v>
      </c>
      <c r="J1168" s="380">
        <v>2.777777777777778E-2</v>
      </c>
    </row>
    <row r="1169" spans="1:10" x14ac:dyDescent="0.35">
      <c r="A1169" s="5">
        <v>1165</v>
      </c>
      <c r="B1169" s="5">
        <v>49</v>
      </c>
      <c r="C1169" s="5">
        <v>2</v>
      </c>
      <c r="D1169" s="380">
        <v>41.053333333333335</v>
      </c>
      <c r="E1169" s="25">
        <v>36.94</v>
      </c>
      <c r="F1169" s="380">
        <v>2.9056397857107101</v>
      </c>
      <c r="G1169" s="25">
        <v>623.41</v>
      </c>
      <c r="H1169" s="380">
        <v>1.8457190916956596</v>
      </c>
      <c r="I1169" s="25">
        <v>843.72</v>
      </c>
      <c r="J1169" s="380">
        <v>2.777777777777778E-2</v>
      </c>
    </row>
    <row r="1170" spans="1:10" x14ac:dyDescent="0.35">
      <c r="A1170" s="5">
        <v>1166</v>
      </c>
      <c r="B1170" s="5">
        <v>49</v>
      </c>
      <c r="C1170" s="5">
        <v>2</v>
      </c>
      <c r="D1170" s="380">
        <v>37.943333333333335</v>
      </c>
      <c r="E1170" s="25">
        <v>36.94</v>
      </c>
      <c r="F1170" s="380">
        <v>2.5716365716527578</v>
      </c>
      <c r="G1170" s="25">
        <v>535.25</v>
      </c>
      <c r="H1170" s="380">
        <v>1.875552840195911</v>
      </c>
      <c r="I1170" s="25">
        <v>760.84</v>
      </c>
      <c r="J1170" s="380">
        <v>2.777777777777778E-2</v>
      </c>
    </row>
    <row r="1171" spans="1:10" x14ac:dyDescent="0.35">
      <c r="A1171" s="5">
        <v>1167</v>
      </c>
      <c r="B1171" s="5">
        <v>49</v>
      </c>
      <c r="C1171" s="5">
        <v>2</v>
      </c>
      <c r="D1171" s="380">
        <v>37.194999999999993</v>
      </c>
      <c r="E1171" s="25">
        <v>36.01</v>
      </c>
      <c r="F1171" s="380">
        <v>2.5565215798229359</v>
      </c>
      <c r="G1171" s="25">
        <v>529.9</v>
      </c>
      <c r="H1171" s="380">
        <v>1.875552840195911</v>
      </c>
      <c r="I1171" s="25">
        <v>760.84</v>
      </c>
      <c r="J1171" s="380">
        <v>2.777777777777778E-2</v>
      </c>
    </row>
    <row r="1172" spans="1:10" x14ac:dyDescent="0.35">
      <c r="A1172" s="5">
        <v>1168</v>
      </c>
      <c r="B1172" s="5">
        <v>49</v>
      </c>
      <c r="C1172" s="5">
        <v>2</v>
      </c>
      <c r="D1172" s="380">
        <v>37.706111111111113</v>
      </c>
      <c r="E1172" s="25">
        <v>36.01</v>
      </c>
      <c r="F1172" s="380">
        <v>2.5716365716527578</v>
      </c>
      <c r="G1172" s="25">
        <v>529.9</v>
      </c>
      <c r="H1172" s="380">
        <v>1.875552840195911</v>
      </c>
      <c r="I1172" s="25">
        <v>843.72</v>
      </c>
      <c r="J1172" s="380">
        <v>2.777777777777778E-2</v>
      </c>
    </row>
    <row r="1173" spans="1:10" x14ac:dyDescent="0.35">
      <c r="A1173" s="5">
        <v>1169</v>
      </c>
      <c r="B1173" s="5">
        <v>49</v>
      </c>
      <c r="C1173" s="5">
        <v>2</v>
      </c>
      <c r="D1173" s="380">
        <v>38.79944444444444</v>
      </c>
      <c r="E1173" s="25">
        <v>37.090000000000003</v>
      </c>
      <c r="F1173" s="380">
        <v>5.2646063248696606</v>
      </c>
      <c r="G1173" s="25">
        <v>529.9</v>
      </c>
      <c r="H1173" s="380">
        <v>0.24945366586245876</v>
      </c>
      <c r="I1173" s="25">
        <v>843.72</v>
      </c>
      <c r="J1173" s="380">
        <v>2.777777777777778E-2</v>
      </c>
    </row>
    <row r="1174" spans="1:10" x14ac:dyDescent="0.35">
      <c r="A1174" s="5">
        <v>1170</v>
      </c>
      <c r="B1174" s="5">
        <v>49</v>
      </c>
      <c r="C1174" s="5">
        <v>2</v>
      </c>
      <c r="D1174" s="380">
        <v>43.316666666666663</v>
      </c>
      <c r="E1174" s="25">
        <v>37.090000000000003</v>
      </c>
      <c r="F1174" s="380">
        <v>5.8066375372123957</v>
      </c>
      <c r="G1174" s="25">
        <v>623.41</v>
      </c>
      <c r="H1174" s="380">
        <v>4.0197253342355239</v>
      </c>
      <c r="I1174" s="25">
        <v>869.03</v>
      </c>
      <c r="J1174" s="380">
        <v>4.7862980820538157</v>
      </c>
    </row>
    <row r="1175" spans="1:10" x14ac:dyDescent="0.35">
      <c r="A1175" s="5">
        <v>1171</v>
      </c>
      <c r="B1175" s="5">
        <v>49</v>
      </c>
      <c r="C1175" s="5">
        <v>2</v>
      </c>
      <c r="D1175" s="380">
        <v>45.82</v>
      </c>
      <c r="E1175" s="25">
        <v>37.090000000000003</v>
      </c>
      <c r="F1175" s="380">
        <v>5.4924418238554544</v>
      </c>
      <c r="G1175" s="25">
        <v>869.03</v>
      </c>
      <c r="H1175" s="380">
        <v>4.2830391398780332</v>
      </c>
      <c r="I1175" s="25">
        <v>869.03</v>
      </c>
      <c r="J1175" s="380">
        <v>4.2486957006494768</v>
      </c>
    </row>
    <row r="1176" spans="1:10" x14ac:dyDescent="0.35">
      <c r="A1176" s="5">
        <v>1172</v>
      </c>
      <c r="B1176" s="5">
        <v>49</v>
      </c>
      <c r="C1176" s="5">
        <v>2</v>
      </c>
      <c r="D1176" s="380">
        <v>44.566666666666663</v>
      </c>
      <c r="E1176" s="25">
        <v>37.090000000000003</v>
      </c>
      <c r="F1176" s="380">
        <v>5.8066375372123957</v>
      </c>
      <c r="G1176" s="25">
        <v>843.72</v>
      </c>
      <c r="H1176" s="380">
        <v>4.2604070853188283</v>
      </c>
      <c r="I1176" s="25">
        <v>869.03</v>
      </c>
      <c r="J1176" s="380">
        <v>4.2486957006494777</v>
      </c>
    </row>
    <row r="1177" spans="1:10" x14ac:dyDescent="0.35">
      <c r="A1177" s="5">
        <v>1173</v>
      </c>
      <c r="B1177" s="5">
        <v>49</v>
      </c>
      <c r="C1177" s="5">
        <v>2</v>
      </c>
      <c r="D1177" s="380">
        <v>41.794999999999995</v>
      </c>
      <c r="E1177" s="25">
        <v>37.090000000000003</v>
      </c>
      <c r="F1177" s="380">
        <v>6.2243138489245098</v>
      </c>
      <c r="G1177" s="25">
        <v>535.25</v>
      </c>
      <c r="H1177" s="380">
        <v>3.0082690329072119</v>
      </c>
      <c r="I1177" s="25">
        <v>852.24</v>
      </c>
      <c r="J1177" s="380">
        <v>2.2968100783650947</v>
      </c>
    </row>
    <row r="1178" spans="1:10" x14ac:dyDescent="0.35">
      <c r="A1178" s="5">
        <v>1174</v>
      </c>
      <c r="B1178" s="5">
        <v>49</v>
      </c>
      <c r="C1178" s="5">
        <v>2</v>
      </c>
      <c r="D1178" s="380">
        <v>40.054999999999993</v>
      </c>
      <c r="E1178" s="25">
        <v>35.869999999999997</v>
      </c>
      <c r="F1178" s="380">
        <v>5.2495372840531962</v>
      </c>
      <c r="G1178" s="25">
        <v>69.45</v>
      </c>
      <c r="H1178" s="380">
        <v>2.7999448273667809</v>
      </c>
      <c r="I1178" s="25">
        <v>843.72</v>
      </c>
      <c r="J1178" s="380">
        <v>4.0347814118497167</v>
      </c>
    </row>
    <row r="1179" spans="1:10" x14ac:dyDescent="0.35">
      <c r="A1179" s="5">
        <v>1175</v>
      </c>
      <c r="B1179" s="5">
        <v>49</v>
      </c>
      <c r="C1179" s="5">
        <v>2</v>
      </c>
      <c r="D1179" s="380">
        <v>38.524999999999999</v>
      </c>
      <c r="E1179" s="25">
        <v>27.3</v>
      </c>
      <c r="F1179" s="380">
        <v>5.0180873690839531</v>
      </c>
      <c r="G1179" s="25">
        <v>81.709999999999994</v>
      </c>
      <c r="H1179" s="380">
        <v>2.5141078546910056</v>
      </c>
      <c r="I1179" s="25">
        <v>843.72</v>
      </c>
      <c r="J1179" s="380">
        <v>4.2051643267088252</v>
      </c>
    </row>
    <row r="1180" spans="1:10" x14ac:dyDescent="0.35">
      <c r="A1180" s="5">
        <v>1176</v>
      </c>
      <c r="B1180" s="5">
        <v>49</v>
      </c>
      <c r="C1180" s="5">
        <v>2</v>
      </c>
      <c r="D1180" s="380">
        <v>34.961666666666666</v>
      </c>
      <c r="E1180" s="25">
        <v>26.05</v>
      </c>
      <c r="F1180" s="380">
        <v>4.7746902932214423</v>
      </c>
      <c r="G1180" s="25">
        <v>81.709999999999994</v>
      </c>
      <c r="H1180" s="380">
        <v>2.1383975996487101</v>
      </c>
      <c r="I1180" s="25">
        <v>843.72</v>
      </c>
      <c r="J1180" s="380">
        <v>3.3493397777294849</v>
      </c>
    </row>
    <row r="1181" spans="1:10" x14ac:dyDescent="0.35">
      <c r="A1181" s="5">
        <v>1177</v>
      </c>
      <c r="B1181" s="5">
        <v>50</v>
      </c>
      <c r="C1181" s="5">
        <v>2</v>
      </c>
      <c r="D1181" s="380">
        <v>31.858333333333327</v>
      </c>
      <c r="E1181" s="25">
        <v>25.74</v>
      </c>
      <c r="F1181" s="380">
        <v>5.1497534537829859</v>
      </c>
      <c r="G1181" s="25">
        <v>54.57</v>
      </c>
      <c r="H1181" s="380">
        <v>2.511082940233385</v>
      </c>
      <c r="I1181" s="25">
        <v>603.30999999999995</v>
      </c>
      <c r="J1181" s="380">
        <v>3.5382954098483497</v>
      </c>
    </row>
    <row r="1182" spans="1:10" x14ac:dyDescent="0.35">
      <c r="A1182" s="5">
        <v>1178</v>
      </c>
      <c r="B1182" s="5">
        <v>50</v>
      </c>
      <c r="C1182" s="5">
        <v>2</v>
      </c>
      <c r="D1182" s="380">
        <v>29.774999999999995</v>
      </c>
      <c r="E1182" s="25">
        <v>25.59</v>
      </c>
      <c r="F1182" s="380">
        <v>4.9842488458669907</v>
      </c>
      <c r="G1182" s="25">
        <v>54.57</v>
      </c>
      <c r="H1182" s="380">
        <v>2.4643717382873866</v>
      </c>
      <c r="I1182" s="25">
        <v>512.82000000000005</v>
      </c>
      <c r="J1182" s="380">
        <v>1.2740401594205251</v>
      </c>
    </row>
    <row r="1183" spans="1:10" x14ac:dyDescent="0.35">
      <c r="A1183" s="5">
        <v>1179</v>
      </c>
      <c r="B1183" s="5">
        <v>50</v>
      </c>
      <c r="C1183" s="5">
        <v>2</v>
      </c>
      <c r="D1183" s="380">
        <v>26.395</v>
      </c>
      <c r="E1183" s="25">
        <v>25.59</v>
      </c>
      <c r="F1183" s="380">
        <v>5.4256095840238707</v>
      </c>
      <c r="G1183" s="25">
        <v>54.39</v>
      </c>
      <c r="H1183" s="380">
        <v>2.4447145012372711</v>
      </c>
      <c r="I1183" s="25">
        <v>512.82000000000005</v>
      </c>
      <c r="J1183" s="380">
        <v>0.45640383487811348</v>
      </c>
    </row>
    <row r="1184" spans="1:10" x14ac:dyDescent="0.35">
      <c r="A1184" s="5">
        <v>1180</v>
      </c>
      <c r="B1184" s="5">
        <v>50</v>
      </c>
      <c r="C1184" s="5">
        <v>2</v>
      </c>
      <c r="D1184" s="380">
        <v>23.91611111111111</v>
      </c>
      <c r="E1184" s="25">
        <v>25.59</v>
      </c>
      <c r="F1184" s="380">
        <v>5.1102865007856328</v>
      </c>
      <c r="G1184" s="25">
        <v>52.8</v>
      </c>
      <c r="H1184" s="380">
        <v>2.19101205751226</v>
      </c>
      <c r="I1184" s="25">
        <v>512.82000000000005</v>
      </c>
      <c r="J1184" s="380">
        <v>4.1721603005938581</v>
      </c>
    </row>
    <row r="1185" spans="1:10" x14ac:dyDescent="0.35">
      <c r="A1185" s="5">
        <v>1181</v>
      </c>
      <c r="B1185" s="5">
        <v>50</v>
      </c>
      <c r="C1185" s="5">
        <v>2</v>
      </c>
      <c r="D1185" s="380">
        <v>23.845555555555556</v>
      </c>
      <c r="E1185" s="25">
        <v>25.59</v>
      </c>
      <c r="F1185" s="380">
        <v>4.8624794352902425</v>
      </c>
      <c r="G1185" s="25">
        <v>52.8</v>
      </c>
      <c r="H1185" s="380">
        <v>2.0860388568690373</v>
      </c>
      <c r="I1185" s="25">
        <v>512.82000000000005</v>
      </c>
      <c r="J1185" s="380">
        <v>3.6642854085265708</v>
      </c>
    </row>
    <row r="1186" spans="1:10" x14ac:dyDescent="0.35">
      <c r="A1186" s="5">
        <v>1182</v>
      </c>
      <c r="B1186" s="5">
        <v>50</v>
      </c>
      <c r="C1186" s="5">
        <v>2</v>
      </c>
      <c r="D1186" s="380">
        <v>26.473333333333333</v>
      </c>
      <c r="E1186" s="25">
        <v>25.74</v>
      </c>
      <c r="F1186" s="380">
        <v>4.652651460610584</v>
      </c>
      <c r="G1186" s="25">
        <v>54.39</v>
      </c>
      <c r="H1186" s="380">
        <v>1.701781400784427</v>
      </c>
      <c r="I1186" s="25">
        <v>512.82000000000005</v>
      </c>
      <c r="J1186" s="380">
        <v>4.2054179986782607</v>
      </c>
    </row>
    <row r="1187" spans="1:10" x14ac:dyDescent="0.35">
      <c r="A1187" s="5">
        <v>1183</v>
      </c>
      <c r="B1187" s="5">
        <v>50</v>
      </c>
      <c r="C1187" s="5">
        <v>2</v>
      </c>
      <c r="D1187" s="380">
        <v>29.821111111111115</v>
      </c>
      <c r="E1187" s="25">
        <v>26.35</v>
      </c>
      <c r="F1187" s="380">
        <v>4.2828583941115612</v>
      </c>
      <c r="G1187" s="25">
        <v>63.98</v>
      </c>
      <c r="H1187" s="380">
        <v>1.9458153259271358</v>
      </c>
      <c r="I1187" s="25">
        <v>603.30999999999995</v>
      </c>
      <c r="J1187" s="380">
        <v>2.4497883774987281</v>
      </c>
    </row>
    <row r="1188" spans="1:10" x14ac:dyDescent="0.35">
      <c r="A1188" s="5">
        <v>1184</v>
      </c>
      <c r="B1188" s="5">
        <v>50</v>
      </c>
      <c r="C1188" s="5">
        <v>2</v>
      </c>
      <c r="D1188" s="380">
        <v>31.973333333333333</v>
      </c>
      <c r="E1188" s="25">
        <v>28.11</v>
      </c>
      <c r="F1188" s="380">
        <v>4.1036205691807943</v>
      </c>
      <c r="G1188" s="25">
        <v>63.98</v>
      </c>
      <c r="H1188" s="380">
        <v>2.2661670720120419</v>
      </c>
      <c r="I1188" s="25">
        <v>683.76</v>
      </c>
      <c r="J1188" s="380">
        <v>4.2054179986782607</v>
      </c>
    </row>
    <row r="1189" spans="1:10" x14ac:dyDescent="0.35">
      <c r="A1189" s="5">
        <v>1185</v>
      </c>
      <c r="B1189" s="5">
        <v>50</v>
      </c>
      <c r="C1189" s="5">
        <v>2</v>
      </c>
      <c r="D1189" s="380">
        <v>34.867777777777775</v>
      </c>
      <c r="E1189" s="25">
        <v>30.1</v>
      </c>
      <c r="F1189" s="380">
        <v>3.8714450009455721</v>
      </c>
      <c r="G1189" s="25">
        <v>63.98</v>
      </c>
      <c r="H1189" s="380">
        <v>1.9408398558472131</v>
      </c>
      <c r="I1189" s="25">
        <v>603.30999999999995</v>
      </c>
      <c r="J1189" s="380">
        <v>4.2054179986782607</v>
      </c>
    </row>
    <row r="1190" spans="1:10" x14ac:dyDescent="0.35">
      <c r="A1190" s="5">
        <v>1186</v>
      </c>
      <c r="B1190" s="5">
        <v>50</v>
      </c>
      <c r="C1190" s="5">
        <v>2</v>
      </c>
      <c r="D1190" s="380">
        <v>35.367777777777775</v>
      </c>
      <c r="E1190" s="25">
        <v>30.1</v>
      </c>
      <c r="F1190" s="380">
        <v>0.14480167642852412</v>
      </c>
      <c r="G1190" s="25">
        <v>63.98</v>
      </c>
      <c r="H1190" s="380">
        <v>1.875552840195911</v>
      </c>
      <c r="I1190" s="25">
        <v>603.30999999999995</v>
      </c>
      <c r="J1190" s="380">
        <v>1.3605549470073204</v>
      </c>
    </row>
    <row r="1191" spans="1:10" x14ac:dyDescent="0.35">
      <c r="A1191" s="5">
        <v>1187</v>
      </c>
      <c r="B1191" s="5">
        <v>50</v>
      </c>
      <c r="C1191" s="5">
        <v>2</v>
      </c>
      <c r="D1191" s="380">
        <v>34.542222222222222</v>
      </c>
      <c r="E1191" s="25">
        <v>28.12</v>
      </c>
      <c r="F1191" s="380">
        <v>3.714477901822574</v>
      </c>
      <c r="G1191" s="25">
        <v>63.98</v>
      </c>
      <c r="H1191" s="380">
        <v>1.875552840195911</v>
      </c>
      <c r="I1191" s="25">
        <v>82.45</v>
      </c>
      <c r="J1191" s="380">
        <v>2.777777777777778E-2</v>
      </c>
    </row>
    <row r="1192" spans="1:10" x14ac:dyDescent="0.35">
      <c r="A1192" s="5">
        <v>1188</v>
      </c>
      <c r="B1192" s="5">
        <v>50</v>
      </c>
      <c r="C1192" s="5">
        <v>2</v>
      </c>
      <c r="D1192" s="380">
        <v>33.695</v>
      </c>
      <c r="E1192" s="25">
        <v>26.51</v>
      </c>
      <c r="F1192" s="380">
        <v>3.2727733956087586</v>
      </c>
      <c r="G1192" s="25">
        <v>62.12</v>
      </c>
      <c r="H1192" s="380">
        <v>1.875552840195911</v>
      </c>
      <c r="I1192" s="25">
        <v>74.349999999999994</v>
      </c>
      <c r="J1192" s="380">
        <v>2.777777777777778E-2</v>
      </c>
    </row>
    <row r="1193" spans="1:10" x14ac:dyDescent="0.35">
      <c r="A1193" s="5">
        <v>1189</v>
      </c>
      <c r="B1193" s="5">
        <v>50</v>
      </c>
      <c r="C1193" s="5">
        <v>2</v>
      </c>
      <c r="D1193" s="380">
        <v>32.755555555555553</v>
      </c>
      <c r="E1193" s="25">
        <v>25.74</v>
      </c>
      <c r="F1193" s="380">
        <v>3.2727733956087586</v>
      </c>
      <c r="G1193" s="25">
        <v>57.62</v>
      </c>
      <c r="H1193" s="380">
        <v>1.8457190916956596</v>
      </c>
      <c r="I1193" s="25">
        <v>68.05</v>
      </c>
      <c r="J1193" s="380">
        <v>2.777777777777778E-2</v>
      </c>
    </row>
    <row r="1194" spans="1:10" x14ac:dyDescent="0.35">
      <c r="A1194" s="5">
        <v>1190</v>
      </c>
      <c r="B1194" s="5">
        <v>50</v>
      </c>
      <c r="C1194" s="5">
        <v>2</v>
      </c>
      <c r="D1194" s="380">
        <v>31.191666666666666</v>
      </c>
      <c r="E1194" s="25">
        <v>25.74</v>
      </c>
      <c r="F1194" s="380">
        <v>3.2727733956087586</v>
      </c>
      <c r="G1194" s="25">
        <v>54.94</v>
      </c>
      <c r="H1194" s="380">
        <v>1.8457190916956596</v>
      </c>
      <c r="I1194" s="25">
        <v>68.05</v>
      </c>
      <c r="J1194" s="380">
        <v>2.777777777777778E-2</v>
      </c>
    </row>
    <row r="1195" spans="1:10" x14ac:dyDescent="0.35">
      <c r="A1195" s="5">
        <v>1191</v>
      </c>
      <c r="B1195" s="5">
        <v>50</v>
      </c>
      <c r="C1195" s="5">
        <v>2</v>
      </c>
      <c r="D1195" s="380">
        <v>31.223333333333333</v>
      </c>
      <c r="E1195" s="25">
        <v>25.74</v>
      </c>
      <c r="F1195" s="380">
        <v>3.2727733956087586</v>
      </c>
      <c r="G1195" s="25">
        <v>54.39</v>
      </c>
      <c r="H1195" s="380">
        <v>1.875552840195911</v>
      </c>
      <c r="I1195" s="25">
        <v>68.05</v>
      </c>
      <c r="J1195" s="380">
        <v>2.777777777777778E-2</v>
      </c>
    </row>
    <row r="1196" spans="1:10" x14ac:dyDescent="0.35">
      <c r="A1196" s="5">
        <v>1192</v>
      </c>
      <c r="B1196" s="5">
        <v>50</v>
      </c>
      <c r="C1196" s="5">
        <v>2</v>
      </c>
      <c r="D1196" s="380">
        <v>29.574444444444442</v>
      </c>
      <c r="E1196" s="25">
        <v>25.74</v>
      </c>
      <c r="F1196" s="380">
        <v>3.2727733956087586</v>
      </c>
      <c r="G1196" s="25">
        <v>54.39</v>
      </c>
      <c r="H1196" s="380">
        <v>1.875552840195911</v>
      </c>
      <c r="I1196" s="25">
        <v>68.05</v>
      </c>
      <c r="J1196" s="380">
        <v>2.777777777777778E-2</v>
      </c>
    </row>
    <row r="1197" spans="1:10" x14ac:dyDescent="0.35">
      <c r="A1197" s="5">
        <v>1193</v>
      </c>
      <c r="B1197" s="5">
        <v>50</v>
      </c>
      <c r="C1197" s="5">
        <v>2</v>
      </c>
      <c r="D1197" s="380">
        <v>31.614444444444448</v>
      </c>
      <c r="E1197" s="25">
        <v>26.51</v>
      </c>
      <c r="F1197" s="380">
        <v>6.757223984899035</v>
      </c>
      <c r="G1197" s="25">
        <v>54.39</v>
      </c>
      <c r="H1197" s="380">
        <v>2.1305851077053028</v>
      </c>
      <c r="I1197" s="25">
        <v>73.61</v>
      </c>
      <c r="J1197" s="380">
        <v>2.777777777777778E-2</v>
      </c>
    </row>
    <row r="1198" spans="1:10" x14ac:dyDescent="0.35">
      <c r="A1198" s="5">
        <v>1194</v>
      </c>
      <c r="B1198" s="5">
        <v>50</v>
      </c>
      <c r="C1198" s="5">
        <v>2</v>
      </c>
      <c r="D1198" s="380">
        <v>40.898888888888891</v>
      </c>
      <c r="E1198" s="25">
        <v>26.51</v>
      </c>
      <c r="F1198" s="380">
        <v>8.4660655782462584</v>
      </c>
      <c r="G1198" s="25">
        <v>54.94</v>
      </c>
      <c r="H1198" s="380">
        <v>4.3513879673351044</v>
      </c>
      <c r="I1198" s="25">
        <v>80.05</v>
      </c>
      <c r="J1198" s="380">
        <v>4.175468097518209</v>
      </c>
    </row>
    <row r="1199" spans="1:10" x14ac:dyDescent="0.35">
      <c r="A1199" s="5">
        <v>1195</v>
      </c>
      <c r="B1199" s="5">
        <v>50</v>
      </c>
      <c r="C1199" s="5">
        <v>2</v>
      </c>
      <c r="D1199" s="380">
        <v>44.87777777777778</v>
      </c>
      <c r="E1199" s="25">
        <v>29.23</v>
      </c>
      <c r="F1199" s="380">
        <v>9.3140396330870434</v>
      </c>
      <c r="G1199" s="25">
        <v>63.98</v>
      </c>
      <c r="H1199" s="380">
        <v>4.5674788817396648</v>
      </c>
      <c r="I1199" s="25">
        <v>603.30999999999995</v>
      </c>
      <c r="J1199" s="380">
        <v>3.5189211246129992</v>
      </c>
    </row>
    <row r="1200" spans="1:10" x14ac:dyDescent="0.35">
      <c r="A1200" s="5">
        <v>1196</v>
      </c>
      <c r="B1200" s="5">
        <v>50</v>
      </c>
      <c r="C1200" s="5">
        <v>2</v>
      </c>
      <c r="D1200" s="380">
        <v>40.791111111111114</v>
      </c>
      <c r="E1200" s="25">
        <v>27.3</v>
      </c>
      <c r="F1200" s="380">
        <v>8.5345336731866759</v>
      </c>
      <c r="G1200" s="25">
        <v>63.98</v>
      </c>
      <c r="H1200" s="380">
        <v>4.5109857537804547</v>
      </c>
      <c r="I1200" s="25">
        <v>80.05</v>
      </c>
      <c r="J1200" s="380">
        <v>4.6058331608112475</v>
      </c>
    </row>
    <row r="1201" spans="1:10" x14ac:dyDescent="0.35">
      <c r="A1201" s="5">
        <v>1197</v>
      </c>
      <c r="B1201" s="5">
        <v>50</v>
      </c>
      <c r="C1201" s="5">
        <v>2</v>
      </c>
      <c r="D1201" s="380">
        <v>38.376666666666665</v>
      </c>
      <c r="E1201" s="25">
        <v>25.74</v>
      </c>
      <c r="F1201" s="380">
        <v>8.1174834595959595</v>
      </c>
      <c r="G1201" s="25">
        <v>54.94</v>
      </c>
      <c r="H1201" s="380">
        <v>4.2412690895465213</v>
      </c>
      <c r="I1201" s="25">
        <v>73.61</v>
      </c>
      <c r="J1201" s="380">
        <v>2.8602819629159599</v>
      </c>
    </row>
    <row r="1202" spans="1:10" x14ac:dyDescent="0.35">
      <c r="A1202" s="5">
        <v>1198</v>
      </c>
      <c r="B1202" s="5">
        <v>50</v>
      </c>
      <c r="C1202" s="5">
        <v>2</v>
      </c>
      <c r="D1202" s="380">
        <v>37.953333333333333</v>
      </c>
      <c r="E1202" s="25">
        <v>25.74</v>
      </c>
      <c r="F1202" s="380">
        <v>8.1174834595959613</v>
      </c>
      <c r="G1202" s="25">
        <v>51.26</v>
      </c>
      <c r="H1202" s="380">
        <v>4.6865744453460323</v>
      </c>
      <c r="I1202" s="25">
        <v>68.05</v>
      </c>
      <c r="J1202" s="380">
        <v>2.7108828958306508</v>
      </c>
    </row>
    <row r="1203" spans="1:10" x14ac:dyDescent="0.35">
      <c r="A1203" s="5">
        <v>1199</v>
      </c>
      <c r="B1203" s="5">
        <v>50</v>
      </c>
      <c r="C1203" s="5">
        <v>2</v>
      </c>
      <c r="D1203" s="380">
        <v>34.871111111111112</v>
      </c>
      <c r="E1203" s="25">
        <v>25.74</v>
      </c>
      <c r="F1203" s="380">
        <v>8.1174834595959577</v>
      </c>
      <c r="G1203" s="25">
        <v>52.67</v>
      </c>
      <c r="H1203" s="380">
        <v>4.0755432756769823</v>
      </c>
      <c r="I1203" s="25">
        <v>66.06</v>
      </c>
      <c r="J1203" s="380">
        <v>3.5674499010611034</v>
      </c>
    </row>
    <row r="1204" spans="1:10" x14ac:dyDescent="0.35">
      <c r="A1204" s="5">
        <v>1200</v>
      </c>
      <c r="B1204" s="5">
        <v>50</v>
      </c>
      <c r="C1204" s="5">
        <v>2</v>
      </c>
      <c r="D1204" s="380">
        <v>37.028333333333329</v>
      </c>
      <c r="E1204" s="25">
        <v>25.59</v>
      </c>
      <c r="F1204" s="380">
        <v>7.7047016313787244</v>
      </c>
      <c r="G1204" s="25">
        <v>48.88</v>
      </c>
      <c r="H1204" s="380">
        <v>4.075955149378756</v>
      </c>
      <c r="I1204" s="25">
        <v>56.56</v>
      </c>
      <c r="J1204" s="380">
        <v>4.2101372912784889</v>
      </c>
    </row>
    <row r="1205" spans="1:10" x14ac:dyDescent="0.35">
      <c r="A1205" s="5">
        <v>1201</v>
      </c>
      <c r="B1205" s="5">
        <v>51</v>
      </c>
      <c r="C1205" s="5">
        <v>2</v>
      </c>
      <c r="D1205" s="380">
        <v>33.633333333333333</v>
      </c>
      <c r="E1205" s="25">
        <v>24.84</v>
      </c>
      <c r="F1205" s="380">
        <v>7.7205960643713221</v>
      </c>
      <c r="G1205" s="25">
        <v>46.03</v>
      </c>
      <c r="H1205" s="380">
        <v>3.6729691938231013</v>
      </c>
      <c r="I1205" s="25">
        <v>50.33</v>
      </c>
      <c r="J1205" s="380">
        <v>4.0944264133177581</v>
      </c>
    </row>
    <row r="1206" spans="1:10" x14ac:dyDescent="0.35">
      <c r="A1206" s="5">
        <v>1202</v>
      </c>
      <c r="B1206" s="5">
        <v>51</v>
      </c>
      <c r="C1206" s="5">
        <v>2</v>
      </c>
      <c r="D1206" s="380">
        <v>31.560000000000002</v>
      </c>
      <c r="E1206" s="25">
        <v>24.84</v>
      </c>
      <c r="F1206" s="380">
        <v>7.8205356603132827</v>
      </c>
      <c r="G1206" s="25">
        <v>44.74</v>
      </c>
      <c r="H1206" s="380">
        <v>3.8193103355813878</v>
      </c>
      <c r="I1206" s="25">
        <v>50.33</v>
      </c>
      <c r="J1206" s="380">
        <v>3.5668057416029848</v>
      </c>
    </row>
    <row r="1207" spans="1:10" x14ac:dyDescent="0.35">
      <c r="A1207" s="5">
        <v>1203</v>
      </c>
      <c r="B1207" s="5">
        <v>51</v>
      </c>
      <c r="C1207" s="5">
        <v>2</v>
      </c>
      <c r="D1207" s="380">
        <v>29.092222222222226</v>
      </c>
      <c r="E1207" s="25">
        <v>24.84</v>
      </c>
      <c r="F1207" s="380">
        <v>7.864600773163799</v>
      </c>
      <c r="G1207" s="25">
        <v>44.74</v>
      </c>
      <c r="H1207" s="380">
        <v>3.5248930766261157</v>
      </c>
      <c r="I1207" s="25">
        <v>48.86</v>
      </c>
      <c r="J1207" s="380">
        <v>4.5205174500510443</v>
      </c>
    </row>
    <row r="1208" spans="1:10" x14ac:dyDescent="0.35">
      <c r="A1208" s="5">
        <v>1204</v>
      </c>
      <c r="B1208" s="5">
        <v>51</v>
      </c>
      <c r="C1208" s="5">
        <v>2</v>
      </c>
      <c r="D1208" s="380">
        <v>27.02333333333333</v>
      </c>
      <c r="E1208" s="25">
        <v>24.84</v>
      </c>
      <c r="F1208" s="380">
        <v>7.8432197395182399</v>
      </c>
      <c r="G1208" s="25">
        <v>44.74</v>
      </c>
      <c r="H1208" s="380">
        <v>3.3851547048988611</v>
      </c>
      <c r="I1208" s="25">
        <v>48.86</v>
      </c>
      <c r="J1208" s="380">
        <v>4.4287306814353595</v>
      </c>
    </row>
    <row r="1209" spans="1:10" x14ac:dyDescent="0.35">
      <c r="A1209" s="5">
        <v>1205</v>
      </c>
      <c r="B1209" s="5">
        <v>51</v>
      </c>
      <c r="C1209" s="5">
        <v>2</v>
      </c>
      <c r="D1209" s="380">
        <v>24.252777777777776</v>
      </c>
      <c r="E1209" s="25">
        <v>24.84</v>
      </c>
      <c r="F1209" s="380">
        <v>7.8678106494057083</v>
      </c>
      <c r="G1209" s="25">
        <v>44.74</v>
      </c>
      <c r="H1209" s="380">
        <v>3.7760887072979172</v>
      </c>
      <c r="I1209" s="25">
        <v>48.86</v>
      </c>
      <c r="J1209" s="380">
        <v>4.5703334976066872</v>
      </c>
    </row>
    <row r="1210" spans="1:10" x14ac:dyDescent="0.35">
      <c r="A1210" s="5">
        <v>1206</v>
      </c>
      <c r="B1210" s="5">
        <v>51</v>
      </c>
      <c r="C1210" s="5">
        <v>2</v>
      </c>
      <c r="D1210" s="380">
        <v>23.91611111111111</v>
      </c>
      <c r="E1210" s="25">
        <v>24.84</v>
      </c>
      <c r="F1210" s="380">
        <v>7.7893185994475713</v>
      </c>
      <c r="G1210" s="25">
        <v>44.74</v>
      </c>
      <c r="H1210" s="380">
        <v>3.435669235904188</v>
      </c>
      <c r="I1210" s="25">
        <v>50.33</v>
      </c>
      <c r="J1210" s="380">
        <v>4.2015928046468245</v>
      </c>
    </row>
    <row r="1211" spans="1:10" x14ac:dyDescent="0.35">
      <c r="A1211" s="5">
        <v>1207</v>
      </c>
      <c r="B1211" s="5">
        <v>51</v>
      </c>
      <c r="C1211" s="5">
        <v>2</v>
      </c>
      <c r="D1211" s="380">
        <v>23.966111111111108</v>
      </c>
      <c r="E1211" s="25">
        <v>24.84</v>
      </c>
      <c r="F1211" s="380">
        <v>8.4071406962201003</v>
      </c>
      <c r="G1211" s="25">
        <v>44.74</v>
      </c>
      <c r="H1211" s="380">
        <v>3.7880554655520529</v>
      </c>
      <c r="I1211" s="25">
        <v>50.33</v>
      </c>
      <c r="J1211" s="380">
        <v>4.8770082247341167</v>
      </c>
    </row>
    <row r="1212" spans="1:10" x14ac:dyDescent="0.35">
      <c r="A1212" s="5">
        <v>1208</v>
      </c>
      <c r="B1212" s="5">
        <v>51</v>
      </c>
      <c r="C1212" s="5">
        <v>2</v>
      </c>
      <c r="D1212" s="380">
        <v>24.447222222222219</v>
      </c>
      <c r="E1212" s="25">
        <v>24.99</v>
      </c>
      <c r="F1212" s="380">
        <v>8.713712044836841</v>
      </c>
      <c r="G1212" s="25">
        <v>44.93</v>
      </c>
      <c r="H1212" s="380">
        <v>4.9954069622502608</v>
      </c>
      <c r="I1212" s="25">
        <v>50.84</v>
      </c>
      <c r="J1212" s="380">
        <v>4.8612398974088382</v>
      </c>
    </row>
    <row r="1213" spans="1:10" x14ac:dyDescent="0.35">
      <c r="A1213" s="5">
        <v>1209</v>
      </c>
      <c r="B1213" s="5">
        <v>51</v>
      </c>
      <c r="C1213" s="5">
        <v>2</v>
      </c>
      <c r="D1213" s="380">
        <v>28.859444444444446</v>
      </c>
      <c r="E1213" s="25">
        <v>24.99</v>
      </c>
      <c r="F1213" s="380">
        <v>8.7219061205624424</v>
      </c>
      <c r="G1213" s="25">
        <v>46.03</v>
      </c>
      <c r="H1213" s="380">
        <v>5.2616827046702426</v>
      </c>
      <c r="I1213" s="25">
        <v>53.51</v>
      </c>
      <c r="J1213" s="380">
        <v>6.140036810374216</v>
      </c>
    </row>
    <row r="1214" spans="1:10" x14ac:dyDescent="0.35">
      <c r="A1214" s="5">
        <v>1210</v>
      </c>
      <c r="B1214" s="5">
        <v>51</v>
      </c>
      <c r="C1214" s="5">
        <v>2</v>
      </c>
      <c r="D1214" s="380">
        <v>31.63111111111111</v>
      </c>
      <c r="E1214" s="25">
        <v>25.59</v>
      </c>
      <c r="F1214" s="380">
        <v>8.1174834595959577</v>
      </c>
      <c r="G1214" s="25">
        <v>46.98</v>
      </c>
      <c r="H1214" s="380">
        <v>4.7566087540087612</v>
      </c>
      <c r="I1214" s="25">
        <v>53.51</v>
      </c>
      <c r="J1214" s="380">
        <v>5.2403780261293713</v>
      </c>
    </row>
    <row r="1215" spans="1:10" x14ac:dyDescent="0.35">
      <c r="A1215" s="5">
        <v>1211</v>
      </c>
      <c r="B1215" s="5">
        <v>51</v>
      </c>
      <c r="C1215" s="5">
        <v>2</v>
      </c>
      <c r="D1215" s="380">
        <v>35.504444444444438</v>
      </c>
      <c r="E1215" s="25">
        <v>25.74</v>
      </c>
      <c r="F1215" s="380">
        <v>4.9078329979658086</v>
      </c>
      <c r="G1215" s="25">
        <v>46.11</v>
      </c>
      <c r="H1215" s="380">
        <v>3.1573382385074225</v>
      </c>
      <c r="I1215" s="25">
        <v>50.84</v>
      </c>
      <c r="J1215" s="380">
        <v>2.0468262188393891</v>
      </c>
    </row>
    <row r="1216" spans="1:10" x14ac:dyDescent="0.35">
      <c r="A1216" s="5">
        <v>1212</v>
      </c>
      <c r="B1216" s="5">
        <v>51</v>
      </c>
      <c r="C1216" s="5">
        <v>2</v>
      </c>
      <c r="D1216" s="380">
        <v>36.15</v>
      </c>
      <c r="E1216" s="25">
        <v>25.74</v>
      </c>
      <c r="F1216" s="380">
        <v>4.9078329979658086</v>
      </c>
      <c r="G1216" s="25">
        <v>46.03</v>
      </c>
      <c r="H1216" s="380">
        <v>3.7876898799641547</v>
      </c>
      <c r="I1216" s="25">
        <v>50.84</v>
      </c>
      <c r="J1216" s="380">
        <v>2.061609884521685</v>
      </c>
    </row>
    <row r="1217" spans="1:10" x14ac:dyDescent="0.35">
      <c r="A1217" s="5">
        <v>1213</v>
      </c>
      <c r="B1217" s="5">
        <v>51</v>
      </c>
      <c r="C1217" s="5">
        <v>2</v>
      </c>
      <c r="D1217" s="380">
        <v>37.972777777777779</v>
      </c>
      <c r="E1217" s="25">
        <v>24.99</v>
      </c>
      <c r="F1217" s="380">
        <v>4.9078329979658086</v>
      </c>
      <c r="G1217" s="25">
        <v>46.03</v>
      </c>
      <c r="H1217" s="380">
        <v>3.7876898799641547</v>
      </c>
      <c r="I1217" s="25">
        <v>50.84</v>
      </c>
      <c r="J1217" s="380">
        <v>2.061609884521685</v>
      </c>
    </row>
    <row r="1218" spans="1:10" x14ac:dyDescent="0.35">
      <c r="A1218" s="5">
        <v>1214</v>
      </c>
      <c r="B1218" s="5">
        <v>51</v>
      </c>
      <c r="C1218" s="5">
        <v>2</v>
      </c>
      <c r="D1218" s="380">
        <v>35.241666666666667</v>
      </c>
      <c r="E1218" s="25">
        <v>24.99</v>
      </c>
      <c r="F1218" s="380">
        <v>4.9078329979658086</v>
      </c>
      <c r="G1218" s="25">
        <v>44.74</v>
      </c>
      <c r="H1218" s="380">
        <v>3.7876898799641547</v>
      </c>
      <c r="I1218" s="25">
        <v>50.84</v>
      </c>
      <c r="J1218" s="380">
        <v>2.061609884521685</v>
      </c>
    </row>
    <row r="1219" spans="1:10" x14ac:dyDescent="0.35">
      <c r="A1219" s="5">
        <v>1215</v>
      </c>
      <c r="B1219" s="5">
        <v>51</v>
      </c>
      <c r="C1219" s="5">
        <v>2</v>
      </c>
      <c r="D1219" s="380">
        <v>34.097222222222221</v>
      </c>
      <c r="E1219" s="25">
        <v>24.99</v>
      </c>
      <c r="F1219" s="380">
        <v>4.9078329979658086</v>
      </c>
      <c r="G1219" s="25">
        <v>45.19</v>
      </c>
      <c r="H1219" s="380">
        <v>4.9396897855894188</v>
      </c>
      <c r="I1219" s="25">
        <v>51.64</v>
      </c>
      <c r="J1219" s="380">
        <v>2.2994394144331389</v>
      </c>
    </row>
    <row r="1220" spans="1:10" x14ac:dyDescent="0.35">
      <c r="A1220" s="5">
        <v>1216</v>
      </c>
      <c r="B1220" s="5">
        <v>51</v>
      </c>
      <c r="C1220" s="5">
        <v>2</v>
      </c>
      <c r="D1220" s="380">
        <v>30.543888888888887</v>
      </c>
      <c r="E1220" s="25">
        <v>24.84</v>
      </c>
      <c r="F1220" s="380">
        <v>5.0945495192980266</v>
      </c>
      <c r="G1220" s="25">
        <v>47.46</v>
      </c>
      <c r="H1220" s="380">
        <v>4.8312866897121181</v>
      </c>
      <c r="I1220" s="25">
        <v>51.64</v>
      </c>
      <c r="J1220" s="380">
        <v>2.2978303001871274</v>
      </c>
    </row>
    <row r="1221" spans="1:10" x14ac:dyDescent="0.35">
      <c r="A1221" s="5">
        <v>1217</v>
      </c>
      <c r="B1221" s="5">
        <v>51</v>
      </c>
      <c r="C1221" s="5">
        <v>2</v>
      </c>
      <c r="D1221" s="380">
        <v>32.81444444444444</v>
      </c>
      <c r="E1221" s="25">
        <v>25.59</v>
      </c>
      <c r="F1221" s="380">
        <v>8.1174834595959577</v>
      </c>
      <c r="G1221" s="25">
        <v>47.85</v>
      </c>
      <c r="H1221" s="380">
        <v>6.4193118935759745</v>
      </c>
      <c r="I1221" s="25">
        <v>53.51</v>
      </c>
      <c r="J1221" s="380">
        <v>5.260220232685251</v>
      </c>
    </row>
    <row r="1222" spans="1:10" x14ac:dyDescent="0.35">
      <c r="A1222" s="5">
        <v>1218</v>
      </c>
      <c r="B1222" s="5">
        <v>51</v>
      </c>
      <c r="C1222" s="5">
        <v>2</v>
      </c>
      <c r="D1222" s="380">
        <v>39.686666666666667</v>
      </c>
      <c r="E1222" s="25">
        <v>26.51</v>
      </c>
      <c r="F1222" s="380">
        <v>14.302696960032966</v>
      </c>
      <c r="G1222" s="25">
        <v>47.85</v>
      </c>
      <c r="H1222" s="380">
        <v>9.7587847217468227</v>
      </c>
      <c r="I1222" s="25">
        <v>59.13</v>
      </c>
      <c r="J1222" s="380">
        <v>7.4801063335523921</v>
      </c>
    </row>
    <row r="1223" spans="1:10" x14ac:dyDescent="0.35">
      <c r="A1223" s="5">
        <v>1219</v>
      </c>
      <c r="B1223" s="5">
        <v>51</v>
      </c>
      <c r="C1223" s="5">
        <v>2</v>
      </c>
      <c r="D1223" s="380">
        <v>43.373888888888892</v>
      </c>
      <c r="E1223" s="25">
        <v>28.12</v>
      </c>
      <c r="F1223" s="380">
        <v>20.214874468754001</v>
      </c>
      <c r="G1223" s="25">
        <v>52.64</v>
      </c>
      <c r="H1223" s="380">
        <v>10.244383956967136</v>
      </c>
      <c r="I1223" s="25">
        <v>143.51</v>
      </c>
      <c r="J1223" s="380">
        <v>7.4801559024302549</v>
      </c>
    </row>
    <row r="1224" spans="1:10" x14ac:dyDescent="0.35">
      <c r="A1224" s="5">
        <v>1220</v>
      </c>
      <c r="B1224" s="5">
        <v>51</v>
      </c>
      <c r="C1224" s="5">
        <v>2</v>
      </c>
      <c r="D1224" s="380">
        <v>42.096111111111107</v>
      </c>
      <c r="E1224" s="25">
        <v>27.3</v>
      </c>
      <c r="F1224" s="380">
        <v>19.238934161674802</v>
      </c>
      <c r="G1224" s="25">
        <v>52.64</v>
      </c>
      <c r="H1224" s="380">
        <v>10.176454365352015</v>
      </c>
      <c r="I1224" s="25">
        <v>72.19</v>
      </c>
      <c r="J1224" s="380">
        <v>7.4801559024302531</v>
      </c>
    </row>
    <row r="1225" spans="1:10" x14ac:dyDescent="0.35">
      <c r="A1225" s="5">
        <v>1221</v>
      </c>
      <c r="B1225" s="5">
        <v>51</v>
      </c>
      <c r="C1225" s="5">
        <v>2</v>
      </c>
      <c r="D1225" s="380">
        <v>37.467222222222226</v>
      </c>
      <c r="E1225" s="25">
        <v>25.74</v>
      </c>
      <c r="F1225" s="380">
        <v>14.302696960032966</v>
      </c>
      <c r="G1225" s="25">
        <v>47.85</v>
      </c>
      <c r="H1225" s="380">
        <v>10.25020522955988</v>
      </c>
      <c r="I1225" s="25">
        <v>66.06</v>
      </c>
      <c r="J1225" s="380">
        <v>7.4801063335523921</v>
      </c>
    </row>
    <row r="1226" spans="1:10" x14ac:dyDescent="0.35">
      <c r="A1226" s="5">
        <v>1222</v>
      </c>
      <c r="B1226" s="5">
        <v>51</v>
      </c>
      <c r="C1226" s="5">
        <v>2</v>
      </c>
      <c r="D1226" s="380">
        <v>34.567777777777778</v>
      </c>
      <c r="E1226" s="25">
        <v>24.99</v>
      </c>
      <c r="F1226" s="380">
        <v>14.928302004413119</v>
      </c>
      <c r="G1226" s="25">
        <v>44.93</v>
      </c>
      <c r="H1226" s="380">
        <v>9.9794789379161983</v>
      </c>
      <c r="I1226" s="25">
        <v>62.27</v>
      </c>
      <c r="J1226" s="380">
        <v>7.4257369398278561</v>
      </c>
    </row>
    <row r="1227" spans="1:10" x14ac:dyDescent="0.35">
      <c r="A1227" s="5">
        <v>1223</v>
      </c>
      <c r="B1227" s="5">
        <v>51</v>
      </c>
      <c r="C1227" s="5">
        <v>2</v>
      </c>
      <c r="D1227" s="380">
        <v>30.112777777777783</v>
      </c>
      <c r="E1227" s="25">
        <v>25.59</v>
      </c>
      <c r="F1227" s="380">
        <v>13.454504484196072</v>
      </c>
      <c r="G1227" s="25">
        <v>46.03</v>
      </c>
      <c r="H1227" s="380">
        <v>9.9225231224466093</v>
      </c>
      <c r="I1227" s="25">
        <v>62.27</v>
      </c>
      <c r="J1227" s="380">
        <v>5.415756658316055</v>
      </c>
    </row>
    <row r="1228" spans="1:10" x14ac:dyDescent="0.35">
      <c r="A1228" s="5">
        <v>1224</v>
      </c>
      <c r="B1228" s="5">
        <v>51</v>
      </c>
      <c r="C1228" s="5">
        <v>2</v>
      </c>
      <c r="D1228" s="380">
        <v>26.626111111111111</v>
      </c>
      <c r="E1228" s="25">
        <v>24.99</v>
      </c>
      <c r="F1228" s="380">
        <v>12.352106711546709</v>
      </c>
      <c r="G1228" s="25">
        <v>46.03</v>
      </c>
      <c r="H1228" s="380">
        <v>9.8878702258071112</v>
      </c>
      <c r="I1228" s="25">
        <v>59.34</v>
      </c>
      <c r="J1228" s="380">
        <v>5.4840148033628617</v>
      </c>
    </row>
    <row r="1229" spans="1:10" x14ac:dyDescent="0.35">
      <c r="A1229" s="5">
        <v>1225</v>
      </c>
      <c r="B1229" s="5">
        <v>52</v>
      </c>
      <c r="C1229" s="5">
        <v>2</v>
      </c>
      <c r="D1229" s="380">
        <v>27.384999999999994</v>
      </c>
      <c r="E1229" s="25">
        <v>24.84</v>
      </c>
      <c r="F1229" s="380">
        <v>12.911716061320414</v>
      </c>
      <c r="G1229" s="25">
        <v>43.56</v>
      </c>
      <c r="H1229" s="380">
        <v>9.8537060337494982</v>
      </c>
      <c r="I1229" s="25">
        <v>53.27</v>
      </c>
      <c r="J1229" s="380">
        <v>5.6301268028552611</v>
      </c>
    </row>
    <row r="1230" spans="1:10" x14ac:dyDescent="0.35">
      <c r="A1230" s="5">
        <v>1226</v>
      </c>
      <c r="B1230" s="5">
        <v>52</v>
      </c>
      <c r="C1230" s="5">
        <v>2</v>
      </c>
      <c r="D1230" s="380">
        <v>26.986111111111111</v>
      </c>
      <c r="E1230" s="25">
        <v>24.84</v>
      </c>
      <c r="F1230" s="380">
        <v>12.651948559918035</v>
      </c>
      <c r="G1230" s="25">
        <v>39</v>
      </c>
      <c r="H1230" s="380">
        <v>9.8784841574938316</v>
      </c>
      <c r="I1230" s="25">
        <v>51.53</v>
      </c>
      <c r="J1230" s="380">
        <v>5.6274436863665676</v>
      </c>
    </row>
    <row r="1231" spans="1:10" x14ac:dyDescent="0.35">
      <c r="A1231" s="5">
        <v>1227</v>
      </c>
      <c r="B1231" s="5">
        <v>52</v>
      </c>
      <c r="C1231" s="5">
        <v>2</v>
      </c>
      <c r="D1231" s="380">
        <v>25.991111111111113</v>
      </c>
      <c r="E1231" s="25">
        <v>24.84</v>
      </c>
      <c r="F1231" s="380">
        <v>12.352025083530908</v>
      </c>
      <c r="G1231" s="25">
        <v>38.61</v>
      </c>
      <c r="H1231" s="380">
        <v>9.8175746224831784</v>
      </c>
      <c r="I1231" s="25">
        <v>51.02</v>
      </c>
      <c r="J1231" s="380">
        <v>5.5491399000240813</v>
      </c>
    </row>
    <row r="1232" spans="1:10" x14ac:dyDescent="0.35">
      <c r="A1232" s="5">
        <v>1228</v>
      </c>
      <c r="B1232" s="5">
        <v>52</v>
      </c>
      <c r="C1232" s="5">
        <v>2</v>
      </c>
      <c r="D1232" s="380">
        <v>24.022222222222219</v>
      </c>
      <c r="E1232" s="25">
        <v>24.84</v>
      </c>
      <c r="F1232" s="380">
        <v>12.352025083530908</v>
      </c>
      <c r="G1232" s="25">
        <v>38.61</v>
      </c>
      <c r="H1232" s="380">
        <v>9.5344536100659454</v>
      </c>
      <c r="I1232" s="25">
        <v>51.02</v>
      </c>
      <c r="J1232" s="380">
        <v>5.6121836204287634</v>
      </c>
    </row>
    <row r="1233" spans="1:10" x14ac:dyDescent="0.35">
      <c r="A1233" s="5">
        <v>1229</v>
      </c>
      <c r="B1233" s="5">
        <v>52</v>
      </c>
      <c r="C1233" s="5">
        <v>2</v>
      </c>
      <c r="D1233" s="380">
        <v>24.604444444444447</v>
      </c>
      <c r="E1233" s="25">
        <v>24.84</v>
      </c>
      <c r="F1233" s="380">
        <v>12.567025989641806</v>
      </c>
      <c r="G1233" s="25">
        <v>38.61</v>
      </c>
      <c r="H1233" s="380">
        <v>9.4608163627651773</v>
      </c>
      <c r="I1233" s="25">
        <v>51.02</v>
      </c>
      <c r="J1233" s="380">
        <v>5.4285385910774471</v>
      </c>
    </row>
    <row r="1234" spans="1:10" x14ac:dyDescent="0.35">
      <c r="A1234" s="5">
        <v>1230</v>
      </c>
      <c r="B1234" s="5">
        <v>52</v>
      </c>
      <c r="C1234" s="5">
        <v>2</v>
      </c>
      <c r="D1234" s="380">
        <v>27.978333333333335</v>
      </c>
      <c r="E1234" s="25">
        <v>24.84</v>
      </c>
      <c r="F1234" s="380">
        <v>12.748999083597763</v>
      </c>
      <c r="G1234" s="25">
        <v>39</v>
      </c>
      <c r="H1234" s="380">
        <v>9.0190623436888107</v>
      </c>
      <c r="I1234" s="25">
        <v>51.02</v>
      </c>
      <c r="J1234" s="380">
        <v>5.4285385910774453</v>
      </c>
    </row>
    <row r="1235" spans="1:10" x14ac:dyDescent="0.35">
      <c r="A1235" s="5">
        <v>1231</v>
      </c>
      <c r="B1235" s="5">
        <v>52</v>
      </c>
      <c r="C1235" s="5">
        <v>2</v>
      </c>
      <c r="D1235" s="380">
        <v>34.709999999999994</v>
      </c>
      <c r="E1235" s="25">
        <v>24.84</v>
      </c>
      <c r="F1235" s="380">
        <v>13.745575138794168</v>
      </c>
      <c r="G1235" s="25">
        <v>39</v>
      </c>
      <c r="H1235" s="380">
        <v>9.1552097002895767</v>
      </c>
      <c r="I1235" s="25">
        <v>51.02</v>
      </c>
      <c r="J1235" s="380">
        <v>5.0909235696353843</v>
      </c>
    </row>
    <row r="1236" spans="1:10" x14ac:dyDescent="0.35">
      <c r="A1236" s="5">
        <v>1232</v>
      </c>
      <c r="B1236" s="5">
        <v>52</v>
      </c>
      <c r="C1236" s="5">
        <v>2</v>
      </c>
      <c r="D1236" s="380">
        <v>45.19</v>
      </c>
      <c r="E1236" s="25">
        <v>24.84</v>
      </c>
      <c r="F1236" s="380">
        <v>15.219372659011217</v>
      </c>
      <c r="G1236" s="25">
        <v>39</v>
      </c>
      <c r="H1236" s="380">
        <v>9.2644055371521485</v>
      </c>
      <c r="I1236" s="25">
        <v>51.02</v>
      </c>
      <c r="J1236" s="380">
        <v>5.1889946292167544</v>
      </c>
    </row>
    <row r="1237" spans="1:10" x14ac:dyDescent="0.35">
      <c r="A1237" s="5">
        <v>1233</v>
      </c>
      <c r="B1237" s="5">
        <v>52</v>
      </c>
      <c r="C1237" s="5">
        <v>2</v>
      </c>
      <c r="D1237" s="380">
        <v>48.06388888888889</v>
      </c>
      <c r="E1237" s="25">
        <v>24.84</v>
      </c>
      <c r="F1237" s="380">
        <v>13.813758734782398</v>
      </c>
      <c r="G1237" s="25">
        <v>39</v>
      </c>
      <c r="H1237" s="380">
        <v>9.4594676817770722</v>
      </c>
      <c r="I1237" s="25">
        <v>53.71</v>
      </c>
      <c r="J1237" s="380">
        <v>5.0119657236060995</v>
      </c>
    </row>
    <row r="1238" spans="1:10" x14ac:dyDescent="0.35">
      <c r="A1238" s="5">
        <v>1234</v>
      </c>
      <c r="B1238" s="5">
        <v>52</v>
      </c>
      <c r="C1238" s="5">
        <v>2</v>
      </c>
      <c r="D1238" s="380">
        <v>46.931111111111107</v>
      </c>
      <c r="E1238" s="25">
        <v>24.84</v>
      </c>
      <c r="F1238" s="380">
        <v>11.127748419210249</v>
      </c>
      <c r="G1238" s="25">
        <v>42.29</v>
      </c>
      <c r="H1238" s="380">
        <v>9.1378929244119842</v>
      </c>
      <c r="I1238" s="25">
        <v>55.42</v>
      </c>
      <c r="J1238" s="380">
        <v>5.3765720971108006</v>
      </c>
    </row>
    <row r="1239" spans="1:10" x14ac:dyDescent="0.35">
      <c r="A1239" s="5">
        <v>1235</v>
      </c>
      <c r="B1239" s="5">
        <v>52</v>
      </c>
      <c r="C1239" s="5">
        <v>2</v>
      </c>
      <c r="D1239" s="380">
        <v>41.772222222222219</v>
      </c>
      <c r="E1239" s="25">
        <v>24.84</v>
      </c>
      <c r="F1239" s="380">
        <v>12.346669141667402</v>
      </c>
      <c r="G1239" s="25">
        <v>43.56</v>
      </c>
      <c r="H1239" s="380">
        <v>9.1087864404674761</v>
      </c>
      <c r="I1239" s="25">
        <v>54.87</v>
      </c>
      <c r="J1239" s="380">
        <v>4.9122368901270805</v>
      </c>
    </row>
    <row r="1240" spans="1:10" x14ac:dyDescent="0.35">
      <c r="A1240" s="5">
        <v>1236</v>
      </c>
      <c r="B1240" s="5">
        <v>52</v>
      </c>
      <c r="C1240" s="5">
        <v>2</v>
      </c>
      <c r="D1240" s="380">
        <v>40.039444444444442</v>
      </c>
      <c r="E1240" s="25">
        <v>24.84</v>
      </c>
      <c r="F1240" s="380">
        <v>12.135687572723901</v>
      </c>
      <c r="G1240" s="25">
        <v>43.56</v>
      </c>
      <c r="H1240" s="380">
        <v>9.3499677812084769</v>
      </c>
      <c r="I1240" s="25">
        <v>51.53</v>
      </c>
      <c r="J1240" s="380">
        <v>5.1486392644232302</v>
      </c>
    </row>
    <row r="1241" spans="1:10" x14ac:dyDescent="0.35">
      <c r="A1241" s="5">
        <v>1237</v>
      </c>
      <c r="B1241" s="5">
        <v>52</v>
      </c>
      <c r="C1241" s="5">
        <v>2</v>
      </c>
      <c r="D1241" s="380">
        <v>38.143888888888881</v>
      </c>
      <c r="E1241" s="25">
        <v>24.84</v>
      </c>
      <c r="F1241" s="380">
        <v>0.47222222222222221</v>
      </c>
      <c r="G1241" s="25">
        <v>44.86</v>
      </c>
      <c r="H1241" s="380">
        <v>3.5753161561339493</v>
      </c>
      <c r="I1241" s="25">
        <v>51.53</v>
      </c>
      <c r="J1241" s="380">
        <v>2.7007337542573042</v>
      </c>
    </row>
    <row r="1242" spans="1:10" x14ac:dyDescent="0.35">
      <c r="A1242" s="5">
        <v>1238</v>
      </c>
      <c r="B1242" s="5">
        <v>52</v>
      </c>
      <c r="C1242" s="5">
        <v>2</v>
      </c>
      <c r="D1242" s="380">
        <v>37.857222222222219</v>
      </c>
      <c r="E1242" s="25">
        <v>24.84</v>
      </c>
      <c r="F1242" s="380">
        <v>7.6585681560053667</v>
      </c>
      <c r="G1242" s="25">
        <v>42.19</v>
      </c>
      <c r="H1242" s="380">
        <v>9.30951873392865</v>
      </c>
      <c r="I1242" s="25">
        <v>51.02</v>
      </c>
      <c r="J1242" s="380">
        <v>5.1061433143162356</v>
      </c>
    </row>
    <row r="1243" spans="1:10" x14ac:dyDescent="0.35">
      <c r="A1243" s="5">
        <v>1239</v>
      </c>
      <c r="B1243" s="5">
        <v>52</v>
      </c>
      <c r="C1243" s="5">
        <v>2</v>
      </c>
      <c r="D1243" s="380">
        <v>36.886666666666663</v>
      </c>
      <c r="E1243" s="25">
        <v>24.84</v>
      </c>
      <c r="F1243" s="380">
        <v>10.6815020963033</v>
      </c>
      <c r="G1243" s="25">
        <v>41.38</v>
      </c>
      <c r="H1243" s="380">
        <v>9.30951873392865</v>
      </c>
      <c r="I1243" s="25">
        <v>51.02</v>
      </c>
      <c r="J1243" s="380">
        <v>5.1061433143162356</v>
      </c>
    </row>
    <row r="1244" spans="1:10" x14ac:dyDescent="0.35">
      <c r="A1244" s="5">
        <v>1240</v>
      </c>
      <c r="B1244" s="5">
        <v>52</v>
      </c>
      <c r="C1244" s="5">
        <v>2</v>
      </c>
      <c r="D1244" s="380">
        <v>37.391666666666659</v>
      </c>
      <c r="E1244" s="25">
        <v>24.84</v>
      </c>
      <c r="F1244" s="380">
        <v>11.098195722263105</v>
      </c>
      <c r="G1244" s="25">
        <v>43.56</v>
      </c>
      <c r="H1244" s="380">
        <v>9.1620687789323689</v>
      </c>
      <c r="I1244" s="25">
        <v>51.02</v>
      </c>
      <c r="J1244" s="380">
        <v>5.1485944472354435</v>
      </c>
    </row>
    <row r="1245" spans="1:10" x14ac:dyDescent="0.35">
      <c r="A1245" s="5">
        <v>1241</v>
      </c>
      <c r="B1245" s="5">
        <v>52</v>
      </c>
      <c r="C1245" s="5">
        <v>2</v>
      </c>
      <c r="D1245" s="380">
        <v>38.777222222222228</v>
      </c>
      <c r="E1245" s="25">
        <v>24.84</v>
      </c>
      <c r="F1245" s="380">
        <v>19.238934161674802</v>
      </c>
      <c r="G1245" s="25">
        <v>43.56</v>
      </c>
      <c r="H1245" s="380">
        <v>9.5239640782888646</v>
      </c>
      <c r="I1245" s="25">
        <v>51.02</v>
      </c>
      <c r="J1245" s="380">
        <v>5.6949087914551217</v>
      </c>
    </row>
    <row r="1246" spans="1:10" x14ac:dyDescent="0.35">
      <c r="A1246" s="5">
        <v>1242</v>
      </c>
      <c r="B1246" s="5">
        <v>52</v>
      </c>
      <c r="C1246" s="5">
        <v>2</v>
      </c>
      <c r="D1246" s="380">
        <v>44.163333333333334</v>
      </c>
      <c r="E1246" s="25">
        <v>25.29</v>
      </c>
      <c r="F1246" s="380">
        <v>21.965453521506671</v>
      </c>
      <c r="G1246" s="25">
        <v>47.85</v>
      </c>
      <c r="H1246" s="380">
        <v>18.183658151973557</v>
      </c>
      <c r="I1246" s="25">
        <v>54.92</v>
      </c>
      <c r="J1246" s="380">
        <v>7.3834587698396241</v>
      </c>
    </row>
    <row r="1247" spans="1:10" x14ac:dyDescent="0.35">
      <c r="A1247" s="5">
        <v>1243</v>
      </c>
      <c r="B1247" s="5">
        <v>52</v>
      </c>
      <c r="C1247" s="5">
        <v>2</v>
      </c>
      <c r="D1247" s="380">
        <v>50.685000000000002</v>
      </c>
      <c r="E1247" s="25">
        <v>29.23</v>
      </c>
      <c r="F1247" s="380">
        <v>20.224549890186378</v>
      </c>
      <c r="G1247" s="25">
        <v>55.38</v>
      </c>
      <c r="H1247" s="380">
        <v>19.070917705851219</v>
      </c>
      <c r="I1247" s="25">
        <v>72.19</v>
      </c>
      <c r="J1247" s="380">
        <v>7.3029994577720636</v>
      </c>
    </row>
    <row r="1248" spans="1:10" x14ac:dyDescent="0.35">
      <c r="A1248" s="5">
        <v>1244</v>
      </c>
      <c r="B1248" s="5">
        <v>52</v>
      </c>
      <c r="C1248" s="5">
        <v>2</v>
      </c>
      <c r="D1248" s="380">
        <v>50.30777777777778</v>
      </c>
      <c r="E1248" s="25">
        <v>29.23</v>
      </c>
      <c r="F1248" s="380">
        <v>21.965453521506664</v>
      </c>
      <c r="G1248" s="25">
        <v>55.38</v>
      </c>
      <c r="H1248" s="380">
        <v>18.534295481745826</v>
      </c>
      <c r="I1248" s="25">
        <v>72.19</v>
      </c>
      <c r="J1248" s="380">
        <v>7.3029994577720636</v>
      </c>
    </row>
    <row r="1249" spans="1:10" x14ac:dyDescent="0.35">
      <c r="A1249" s="5">
        <v>1245</v>
      </c>
      <c r="B1249" s="5">
        <v>52</v>
      </c>
      <c r="C1249" s="5">
        <v>2</v>
      </c>
      <c r="D1249" s="380">
        <v>45.809444444444438</v>
      </c>
      <c r="E1249" s="25">
        <v>27.15</v>
      </c>
      <c r="F1249" s="380">
        <v>20.722932319029837</v>
      </c>
      <c r="G1249" s="25">
        <v>50.35</v>
      </c>
      <c r="H1249" s="380">
        <v>18.105946466316009</v>
      </c>
      <c r="I1249" s="25">
        <v>72.19</v>
      </c>
      <c r="J1249" s="380">
        <v>7.3029994577720627</v>
      </c>
    </row>
    <row r="1250" spans="1:10" x14ac:dyDescent="0.35">
      <c r="A1250" s="5">
        <v>1246</v>
      </c>
      <c r="B1250" s="5">
        <v>52</v>
      </c>
      <c r="C1250" s="5">
        <v>2</v>
      </c>
      <c r="D1250" s="380">
        <v>40.050000000000004</v>
      </c>
      <c r="E1250" s="25">
        <v>26.05</v>
      </c>
      <c r="F1250" s="380">
        <v>21.099822065315248</v>
      </c>
      <c r="G1250" s="25">
        <v>47.85</v>
      </c>
      <c r="H1250" s="380">
        <v>18.538903859842808</v>
      </c>
      <c r="I1250" s="25">
        <v>70.599999999999994</v>
      </c>
      <c r="J1250" s="380">
        <v>7.3369754381793237</v>
      </c>
    </row>
    <row r="1251" spans="1:10" x14ac:dyDescent="0.35">
      <c r="A1251" s="5">
        <v>1247</v>
      </c>
      <c r="B1251" s="5">
        <v>52</v>
      </c>
      <c r="C1251" s="5">
        <v>2</v>
      </c>
      <c r="D1251" s="380">
        <v>38.853888888888889</v>
      </c>
      <c r="E1251" s="25">
        <v>25.74</v>
      </c>
      <c r="F1251" s="380">
        <v>19.720702985358994</v>
      </c>
      <c r="G1251" s="25">
        <v>47.85</v>
      </c>
      <c r="H1251" s="380">
        <v>17.167761534468912</v>
      </c>
      <c r="I1251" s="25">
        <v>72.19</v>
      </c>
      <c r="J1251" s="380">
        <v>7.311640865465586</v>
      </c>
    </row>
    <row r="1252" spans="1:10" x14ac:dyDescent="0.35">
      <c r="A1252" s="5">
        <v>1248</v>
      </c>
      <c r="B1252" s="5">
        <v>52</v>
      </c>
      <c r="C1252" s="5">
        <v>2</v>
      </c>
      <c r="D1252" s="380">
        <v>37.31</v>
      </c>
      <c r="E1252" s="25">
        <v>25.59</v>
      </c>
      <c r="F1252" s="380">
        <v>18.416691433359269</v>
      </c>
      <c r="G1252" s="25">
        <v>47.46</v>
      </c>
      <c r="H1252" s="380">
        <v>16.911381505464892</v>
      </c>
      <c r="I1252" s="25">
        <v>68.05</v>
      </c>
      <c r="J1252" s="380">
        <v>7.4224447155199771</v>
      </c>
    </row>
    <row r="1253" spans="1:10" x14ac:dyDescent="0.35">
      <c r="A1253" s="5">
        <v>1249</v>
      </c>
      <c r="B1253" s="5">
        <v>53</v>
      </c>
      <c r="C1253" s="5">
        <v>2</v>
      </c>
      <c r="D1253" s="380">
        <v>37.083888888888893</v>
      </c>
      <c r="E1253" s="25">
        <v>24.84</v>
      </c>
      <c r="F1253" s="380">
        <v>17.360265684312775</v>
      </c>
      <c r="G1253" s="25">
        <v>47.46</v>
      </c>
      <c r="H1253" s="380">
        <v>14.230741559930568</v>
      </c>
      <c r="I1253" s="25">
        <v>68.540000000000006</v>
      </c>
      <c r="J1253" s="380">
        <v>7.2381501438609881</v>
      </c>
    </row>
    <row r="1254" spans="1:10" x14ac:dyDescent="0.35">
      <c r="A1254" s="5">
        <v>1250</v>
      </c>
      <c r="B1254" s="5">
        <v>53</v>
      </c>
      <c r="C1254" s="5">
        <v>2</v>
      </c>
      <c r="D1254" s="380">
        <v>36.461111111111109</v>
      </c>
      <c r="E1254" s="25">
        <v>24.84</v>
      </c>
      <c r="F1254" s="380">
        <v>17.515153294125344</v>
      </c>
      <c r="G1254" s="25">
        <v>47.46</v>
      </c>
      <c r="H1254" s="380">
        <v>16.09776022959198</v>
      </c>
      <c r="I1254" s="25">
        <v>66.06</v>
      </c>
      <c r="J1254" s="380">
        <v>7.2670325291901472</v>
      </c>
    </row>
    <row r="1255" spans="1:10" x14ac:dyDescent="0.35">
      <c r="A1255" s="5">
        <v>1251</v>
      </c>
      <c r="B1255" s="5">
        <v>53</v>
      </c>
      <c r="C1255" s="5">
        <v>2</v>
      </c>
      <c r="D1255" s="380">
        <v>34.281111111111109</v>
      </c>
      <c r="E1255" s="25">
        <v>24.84</v>
      </c>
      <c r="F1255" s="380">
        <v>18.427696273461862</v>
      </c>
      <c r="G1255" s="25">
        <v>47.37</v>
      </c>
      <c r="H1255" s="380">
        <v>16.136993479150366</v>
      </c>
      <c r="I1255" s="25">
        <v>66.06</v>
      </c>
      <c r="J1255" s="380">
        <v>7.1120094246793144</v>
      </c>
    </row>
    <row r="1256" spans="1:10" x14ac:dyDescent="0.35">
      <c r="A1256" s="5">
        <v>1252</v>
      </c>
      <c r="B1256" s="5">
        <v>53</v>
      </c>
      <c r="C1256" s="5">
        <v>2</v>
      </c>
      <c r="D1256" s="380">
        <v>33.081666666666671</v>
      </c>
      <c r="E1256" s="25">
        <v>24.84</v>
      </c>
      <c r="F1256" s="380">
        <v>16.561470016809235</v>
      </c>
      <c r="G1256" s="25">
        <v>47.37</v>
      </c>
      <c r="H1256" s="380">
        <v>15.698613554676067</v>
      </c>
      <c r="I1256" s="25">
        <v>64.14</v>
      </c>
      <c r="J1256" s="380">
        <v>7.0451282125110222</v>
      </c>
    </row>
    <row r="1257" spans="1:10" x14ac:dyDescent="0.35">
      <c r="A1257" s="5">
        <v>1253</v>
      </c>
      <c r="B1257" s="5">
        <v>53</v>
      </c>
      <c r="C1257" s="5">
        <v>2</v>
      </c>
      <c r="D1257" s="380">
        <v>33.132777777777775</v>
      </c>
      <c r="E1257" s="25">
        <v>24.84</v>
      </c>
      <c r="F1257" s="380">
        <v>16.6501720309994</v>
      </c>
      <c r="G1257" s="25">
        <v>47.37</v>
      </c>
      <c r="H1257" s="380">
        <v>15.097013879673579</v>
      </c>
      <c r="I1257" s="25">
        <v>66.06</v>
      </c>
      <c r="J1257" s="380">
        <v>7.1686365048007019</v>
      </c>
    </row>
    <row r="1258" spans="1:10" x14ac:dyDescent="0.35">
      <c r="A1258" s="5">
        <v>1254</v>
      </c>
      <c r="B1258" s="5">
        <v>53</v>
      </c>
      <c r="C1258" s="5">
        <v>2</v>
      </c>
      <c r="D1258" s="380">
        <v>34.702777777777776</v>
      </c>
      <c r="E1258" s="25">
        <v>24.84</v>
      </c>
      <c r="F1258" s="380">
        <v>17.207136937030683</v>
      </c>
      <c r="G1258" s="25">
        <v>47.85</v>
      </c>
      <c r="H1258" s="380">
        <v>13.06477081310214</v>
      </c>
      <c r="I1258" s="25">
        <v>68.73</v>
      </c>
      <c r="J1258" s="380">
        <v>7.3249336394380551</v>
      </c>
    </row>
    <row r="1259" spans="1:10" x14ac:dyDescent="0.35">
      <c r="A1259" s="5">
        <v>1255</v>
      </c>
      <c r="B1259" s="5">
        <v>53</v>
      </c>
      <c r="C1259" s="5">
        <v>2</v>
      </c>
      <c r="D1259" s="380">
        <v>39.589999999999996</v>
      </c>
      <c r="E1259" s="25">
        <v>25.74</v>
      </c>
      <c r="F1259" s="380">
        <v>17.379451333211897</v>
      </c>
      <c r="G1259" s="25">
        <v>55.83</v>
      </c>
      <c r="H1259" s="380">
        <v>16.638060082546808</v>
      </c>
      <c r="I1259" s="25">
        <v>72.19</v>
      </c>
      <c r="J1259" s="380">
        <v>7.3145830227448609</v>
      </c>
    </row>
    <row r="1260" spans="1:10" x14ac:dyDescent="0.35">
      <c r="A1260" s="5">
        <v>1256</v>
      </c>
      <c r="B1260" s="5">
        <v>53</v>
      </c>
      <c r="C1260" s="5">
        <v>2</v>
      </c>
      <c r="D1260" s="380">
        <v>46.38333333333334</v>
      </c>
      <c r="E1260" s="25">
        <v>28.8</v>
      </c>
      <c r="F1260" s="380">
        <v>16.454116481179387</v>
      </c>
      <c r="G1260" s="25">
        <v>60.31</v>
      </c>
      <c r="H1260" s="380">
        <v>12.801662357662829</v>
      </c>
      <c r="I1260" s="25">
        <v>190.03</v>
      </c>
      <c r="J1260" s="380">
        <v>7.3291794080962136</v>
      </c>
    </row>
    <row r="1261" spans="1:10" x14ac:dyDescent="0.35">
      <c r="A1261" s="5">
        <v>1257</v>
      </c>
      <c r="B1261" s="5">
        <v>53</v>
      </c>
      <c r="C1261" s="5">
        <v>2</v>
      </c>
      <c r="D1261" s="380">
        <v>52.276666666666657</v>
      </c>
      <c r="E1261" s="25">
        <v>35.869999999999997</v>
      </c>
      <c r="F1261" s="380">
        <v>13.220728119263885</v>
      </c>
      <c r="G1261" s="25">
        <v>60.31</v>
      </c>
      <c r="H1261" s="380">
        <v>7.7379115753687904</v>
      </c>
      <c r="I1261" s="25">
        <v>603.30999999999995</v>
      </c>
      <c r="J1261" s="380">
        <v>6.5825408960921283</v>
      </c>
    </row>
    <row r="1262" spans="1:10" x14ac:dyDescent="0.35">
      <c r="A1262" s="5">
        <v>1258</v>
      </c>
      <c r="B1262" s="5">
        <v>53</v>
      </c>
      <c r="C1262" s="5">
        <v>2</v>
      </c>
      <c r="D1262" s="380">
        <v>46.908888888888889</v>
      </c>
      <c r="E1262" s="25">
        <v>34.82</v>
      </c>
      <c r="F1262" s="380">
        <v>8.1174834595959613</v>
      </c>
      <c r="G1262" s="25">
        <v>60.31</v>
      </c>
      <c r="H1262" s="380">
        <v>7.7018554016245302</v>
      </c>
      <c r="I1262" s="25">
        <v>147.82</v>
      </c>
      <c r="J1262" s="380">
        <v>6.0829660135811476</v>
      </c>
    </row>
    <row r="1263" spans="1:10" x14ac:dyDescent="0.35">
      <c r="A1263" s="5">
        <v>1259</v>
      </c>
      <c r="B1263" s="5">
        <v>53</v>
      </c>
      <c r="C1263" s="5">
        <v>2</v>
      </c>
      <c r="D1263" s="380">
        <v>40.875</v>
      </c>
      <c r="E1263" s="25">
        <v>34.82</v>
      </c>
      <c r="F1263" s="380">
        <v>8.1174834595959613</v>
      </c>
      <c r="G1263" s="25">
        <v>57.04</v>
      </c>
      <c r="H1263" s="380">
        <v>5.0961678130547838</v>
      </c>
      <c r="I1263" s="25">
        <v>72.19</v>
      </c>
      <c r="J1263" s="380">
        <v>0.63551212438573401</v>
      </c>
    </row>
    <row r="1264" spans="1:10" x14ac:dyDescent="0.35">
      <c r="A1264" s="5">
        <v>1260</v>
      </c>
      <c r="B1264" s="5">
        <v>53</v>
      </c>
      <c r="C1264" s="5">
        <v>2</v>
      </c>
      <c r="D1264" s="380">
        <v>38.897222222222219</v>
      </c>
      <c r="E1264" s="25">
        <v>28.37</v>
      </c>
      <c r="F1264" s="380">
        <v>8.1174834595959595</v>
      </c>
      <c r="G1264" s="25">
        <v>55.83</v>
      </c>
      <c r="H1264" s="380">
        <v>1.716485312805841</v>
      </c>
      <c r="I1264" s="25">
        <v>68.540000000000006</v>
      </c>
      <c r="J1264" s="380">
        <v>2.943070391662721</v>
      </c>
    </row>
    <row r="1265" spans="1:10" x14ac:dyDescent="0.35">
      <c r="A1265" s="5">
        <v>1261</v>
      </c>
      <c r="B1265" s="5">
        <v>53</v>
      </c>
      <c r="C1265" s="5">
        <v>2</v>
      </c>
      <c r="D1265" s="380">
        <v>37.245555555555555</v>
      </c>
      <c r="E1265" s="25">
        <v>26.51</v>
      </c>
      <c r="F1265" s="380">
        <v>8.1174834595959613</v>
      </c>
      <c r="G1265" s="25">
        <v>47.85</v>
      </c>
      <c r="H1265" s="380">
        <v>2.3311060388008364</v>
      </c>
      <c r="I1265" s="25">
        <v>64.790000000000006</v>
      </c>
      <c r="J1265" s="380">
        <v>2.0133744850091668</v>
      </c>
    </row>
    <row r="1266" spans="1:10" x14ac:dyDescent="0.35">
      <c r="A1266" s="5">
        <v>1262</v>
      </c>
      <c r="B1266" s="5">
        <v>53</v>
      </c>
      <c r="C1266" s="5">
        <v>2</v>
      </c>
      <c r="D1266" s="380">
        <v>35.423333333333332</v>
      </c>
      <c r="E1266" s="25">
        <v>26.51</v>
      </c>
      <c r="F1266" s="380">
        <v>7.8356417396135116</v>
      </c>
      <c r="G1266" s="25">
        <v>47.85</v>
      </c>
      <c r="H1266" s="380">
        <v>4.5321352174994374</v>
      </c>
      <c r="I1266" s="25">
        <v>64.14</v>
      </c>
      <c r="J1266" s="380">
        <v>2.0133744850091668</v>
      </c>
    </row>
    <row r="1267" spans="1:10" x14ac:dyDescent="0.35">
      <c r="A1267" s="5">
        <v>1263</v>
      </c>
      <c r="B1267" s="5">
        <v>53</v>
      </c>
      <c r="C1267" s="5">
        <v>2</v>
      </c>
      <c r="D1267" s="380">
        <v>34.695555555555551</v>
      </c>
      <c r="E1267" s="25">
        <v>26.51</v>
      </c>
      <c r="F1267" s="380">
        <v>7.7523932561626507</v>
      </c>
      <c r="G1267" s="25">
        <v>47.85</v>
      </c>
      <c r="H1267" s="380">
        <v>4.9788518346669743</v>
      </c>
      <c r="I1267" s="25">
        <v>62.27</v>
      </c>
      <c r="J1267" s="380">
        <v>2.0133744850091668</v>
      </c>
    </row>
    <row r="1268" spans="1:10" x14ac:dyDescent="0.35">
      <c r="A1268" s="5">
        <v>1264</v>
      </c>
      <c r="B1268" s="5">
        <v>53</v>
      </c>
      <c r="C1268" s="5">
        <v>2</v>
      </c>
      <c r="D1268" s="380">
        <v>35.580555555555549</v>
      </c>
      <c r="E1268" s="25">
        <v>26.51</v>
      </c>
      <c r="F1268" s="380">
        <v>7.6589192687276491</v>
      </c>
      <c r="G1268" s="25">
        <v>47.85</v>
      </c>
      <c r="H1268" s="380">
        <v>4.617365780191812</v>
      </c>
      <c r="I1268" s="25">
        <v>62.27</v>
      </c>
      <c r="J1268" s="380">
        <v>2.0133744850091668</v>
      </c>
    </row>
    <row r="1269" spans="1:10" x14ac:dyDescent="0.35">
      <c r="A1269" s="5">
        <v>1265</v>
      </c>
      <c r="B1269" s="5">
        <v>53</v>
      </c>
      <c r="C1269" s="5">
        <v>2</v>
      </c>
      <c r="D1269" s="380">
        <v>37.57277777777778</v>
      </c>
      <c r="E1269" s="25">
        <v>26.51</v>
      </c>
      <c r="F1269" s="380">
        <v>8.1174834595959595</v>
      </c>
      <c r="G1269" s="25">
        <v>47.85</v>
      </c>
      <c r="H1269" s="380">
        <v>6.1952551192390004</v>
      </c>
      <c r="I1269" s="25">
        <v>64.14</v>
      </c>
      <c r="J1269" s="380">
        <v>2.0133744850091668</v>
      </c>
    </row>
    <row r="1270" spans="1:10" x14ac:dyDescent="0.35">
      <c r="A1270" s="5">
        <v>1266</v>
      </c>
      <c r="B1270" s="5">
        <v>53</v>
      </c>
      <c r="C1270" s="5">
        <v>2</v>
      </c>
      <c r="D1270" s="380">
        <v>42.191666666666663</v>
      </c>
      <c r="E1270" s="25">
        <v>27.15</v>
      </c>
      <c r="F1270" s="380">
        <v>8.5028940948165772</v>
      </c>
      <c r="G1270" s="25">
        <v>47.85</v>
      </c>
      <c r="H1270" s="380">
        <v>6.559773536413875</v>
      </c>
      <c r="I1270" s="25">
        <v>66.06</v>
      </c>
      <c r="J1270" s="380">
        <v>4.6666117705822066</v>
      </c>
    </row>
    <row r="1271" spans="1:10" x14ac:dyDescent="0.35">
      <c r="A1271" s="5">
        <v>1267</v>
      </c>
      <c r="B1271" s="5">
        <v>53</v>
      </c>
      <c r="C1271" s="5">
        <v>2</v>
      </c>
      <c r="D1271" s="380">
        <v>46.238888888888887</v>
      </c>
      <c r="E1271" s="25">
        <v>27.96</v>
      </c>
      <c r="F1271" s="380">
        <v>8.4655842520014613</v>
      </c>
      <c r="G1271" s="25">
        <v>55.83</v>
      </c>
      <c r="H1271" s="380">
        <v>6.0040143332589206</v>
      </c>
      <c r="I1271" s="25">
        <v>88.08</v>
      </c>
      <c r="J1271" s="380">
        <v>4.2157478416218017E-2</v>
      </c>
    </row>
    <row r="1272" spans="1:10" x14ac:dyDescent="0.35">
      <c r="A1272" s="5">
        <v>1268</v>
      </c>
      <c r="B1272" s="5">
        <v>53</v>
      </c>
      <c r="C1272" s="5">
        <v>2</v>
      </c>
      <c r="D1272" s="380">
        <v>43.854444444444454</v>
      </c>
      <c r="E1272" s="25">
        <v>26.91</v>
      </c>
      <c r="F1272" s="380">
        <v>8.1174834595959595</v>
      </c>
      <c r="G1272" s="25">
        <v>47.85</v>
      </c>
      <c r="H1272" s="380">
        <v>5.9998259761140762</v>
      </c>
      <c r="I1272" s="25">
        <v>68.05</v>
      </c>
      <c r="J1272" s="380">
        <v>4.0722862958916988</v>
      </c>
    </row>
    <row r="1273" spans="1:10" x14ac:dyDescent="0.35">
      <c r="A1273" s="5">
        <v>1269</v>
      </c>
      <c r="B1273" s="5">
        <v>53</v>
      </c>
      <c r="C1273" s="5">
        <v>2</v>
      </c>
      <c r="D1273" s="380">
        <v>39.43277777777778</v>
      </c>
      <c r="E1273" s="25">
        <v>25.74</v>
      </c>
      <c r="F1273" s="380">
        <v>8.1174834595959595</v>
      </c>
      <c r="G1273" s="25">
        <v>46.11</v>
      </c>
      <c r="H1273" s="380">
        <v>6.116430118496087</v>
      </c>
      <c r="I1273" s="25">
        <v>62.27</v>
      </c>
      <c r="J1273" s="380">
        <v>4.0327680814238471</v>
      </c>
    </row>
    <row r="1274" spans="1:10" x14ac:dyDescent="0.35">
      <c r="A1274" s="5">
        <v>1270</v>
      </c>
      <c r="B1274" s="5">
        <v>53</v>
      </c>
      <c r="C1274" s="5">
        <v>2</v>
      </c>
      <c r="D1274" s="380">
        <v>37.800000000000004</v>
      </c>
      <c r="E1274" s="25">
        <v>24.99</v>
      </c>
      <c r="F1274" s="380">
        <v>4.8050815915837815</v>
      </c>
      <c r="G1274" s="25">
        <v>44.93</v>
      </c>
      <c r="H1274" s="380">
        <v>5.5593381956701649</v>
      </c>
      <c r="I1274" s="25">
        <v>53.71</v>
      </c>
      <c r="J1274" s="380">
        <v>3.8170041453492654</v>
      </c>
    </row>
    <row r="1275" spans="1:10" x14ac:dyDescent="0.35">
      <c r="A1275" s="5">
        <v>1271</v>
      </c>
      <c r="B1275" s="5">
        <v>53</v>
      </c>
      <c r="C1275" s="5">
        <v>2</v>
      </c>
      <c r="D1275" s="380">
        <v>36.803888888888885</v>
      </c>
      <c r="E1275" s="25">
        <v>24.84</v>
      </c>
      <c r="F1275" s="380">
        <v>3.9980507232628355</v>
      </c>
      <c r="G1275" s="25">
        <v>45.65</v>
      </c>
      <c r="H1275" s="380">
        <v>4.3071668815890787</v>
      </c>
      <c r="I1275" s="25">
        <v>49.71</v>
      </c>
      <c r="J1275" s="380">
        <v>3.8170041453492654</v>
      </c>
    </row>
    <row r="1276" spans="1:10" x14ac:dyDescent="0.35">
      <c r="A1276" s="5">
        <v>1272</v>
      </c>
      <c r="B1276" s="5">
        <v>53</v>
      </c>
      <c r="C1276" s="5">
        <v>2</v>
      </c>
      <c r="D1276" s="380">
        <v>36.904444444444444</v>
      </c>
      <c r="E1276" s="25">
        <v>24.84</v>
      </c>
      <c r="F1276" s="380">
        <v>0.22562279958562126</v>
      </c>
      <c r="G1276" s="25">
        <v>45.57</v>
      </c>
      <c r="H1276" s="380">
        <v>2.1489510259609013</v>
      </c>
      <c r="I1276" s="25">
        <v>48.86</v>
      </c>
      <c r="J1276" s="380">
        <v>3.7613056263857567</v>
      </c>
    </row>
    <row r="1277" spans="1:10" x14ac:dyDescent="0.35">
      <c r="A1277" s="5">
        <v>1273</v>
      </c>
      <c r="B1277" s="5">
        <v>54</v>
      </c>
      <c r="C1277" s="5">
        <v>2</v>
      </c>
      <c r="D1277" s="380">
        <v>38.777777777777779</v>
      </c>
      <c r="E1277" s="25">
        <v>24</v>
      </c>
      <c r="F1277" s="380">
        <v>0.2558907096612531</v>
      </c>
      <c r="G1277" s="25">
        <v>40.130000000000003</v>
      </c>
      <c r="H1277" s="380">
        <v>2.1489510259609013</v>
      </c>
      <c r="I1277" s="25">
        <v>47.31</v>
      </c>
      <c r="J1277" s="380">
        <v>3.7613056263857567</v>
      </c>
    </row>
    <row r="1278" spans="1:10" x14ac:dyDescent="0.35">
      <c r="A1278" s="5">
        <v>1274</v>
      </c>
      <c r="B1278" s="5">
        <v>54</v>
      </c>
      <c r="C1278" s="5">
        <v>2</v>
      </c>
      <c r="D1278" s="380">
        <v>37.922222222222217</v>
      </c>
      <c r="E1278" s="25">
        <v>24</v>
      </c>
      <c r="F1278" s="380">
        <v>0.17817669606858128</v>
      </c>
      <c r="G1278" s="25">
        <v>33.75</v>
      </c>
      <c r="H1278" s="380">
        <v>2.1489510259609013</v>
      </c>
      <c r="I1278" s="25">
        <v>35.799999999999997</v>
      </c>
      <c r="J1278" s="380">
        <v>2.777777777777778E-2</v>
      </c>
    </row>
    <row r="1279" spans="1:10" x14ac:dyDescent="0.35">
      <c r="A1279" s="5">
        <v>1275</v>
      </c>
      <c r="B1279" s="5">
        <v>54</v>
      </c>
      <c r="C1279" s="5">
        <v>2</v>
      </c>
      <c r="D1279" s="380">
        <v>39.04</v>
      </c>
      <c r="E1279" s="25">
        <v>23.59</v>
      </c>
      <c r="F1279" s="380">
        <v>0.17221841007620595</v>
      </c>
      <c r="G1279" s="25">
        <v>31.52</v>
      </c>
      <c r="H1279" s="380">
        <v>2.1489510259609013</v>
      </c>
      <c r="I1279" s="25">
        <v>33.67</v>
      </c>
      <c r="J1279" s="380">
        <v>2.777777777777778E-2</v>
      </c>
    </row>
    <row r="1280" spans="1:10" x14ac:dyDescent="0.35">
      <c r="A1280" s="5">
        <v>1276</v>
      </c>
      <c r="B1280" s="5">
        <v>54</v>
      </c>
      <c r="C1280" s="5">
        <v>2</v>
      </c>
      <c r="D1280" s="380">
        <v>39.082222222222221</v>
      </c>
      <c r="E1280" s="25">
        <v>23.59</v>
      </c>
      <c r="F1280" s="380">
        <v>0.18475470992795787</v>
      </c>
      <c r="G1280" s="25">
        <v>31.11</v>
      </c>
      <c r="H1280" s="380">
        <v>2.1489510259609013</v>
      </c>
      <c r="I1280" s="25">
        <v>33.67</v>
      </c>
      <c r="J1280" s="380">
        <v>2.777777777777778E-2</v>
      </c>
    </row>
    <row r="1281" spans="1:10" x14ac:dyDescent="0.35">
      <c r="A1281" s="5">
        <v>1277</v>
      </c>
      <c r="B1281" s="5">
        <v>54</v>
      </c>
      <c r="C1281" s="5">
        <v>2</v>
      </c>
      <c r="D1281" s="380">
        <v>41.128333333333337</v>
      </c>
      <c r="E1281" s="25">
        <v>24</v>
      </c>
      <c r="F1281" s="380">
        <v>0.18242121841709308</v>
      </c>
      <c r="G1281" s="25">
        <v>32.130000000000003</v>
      </c>
      <c r="H1281" s="380">
        <v>2.1489510259609013</v>
      </c>
      <c r="I1281" s="25">
        <v>33.67</v>
      </c>
      <c r="J1281" s="380">
        <v>2.777777777777778E-2</v>
      </c>
    </row>
    <row r="1282" spans="1:10" x14ac:dyDescent="0.35">
      <c r="A1282" s="5">
        <v>1278</v>
      </c>
      <c r="B1282" s="5">
        <v>54</v>
      </c>
      <c r="C1282" s="5">
        <v>2</v>
      </c>
      <c r="D1282" s="380">
        <v>42.233333333333341</v>
      </c>
      <c r="E1282" s="25">
        <v>24</v>
      </c>
      <c r="F1282" s="380">
        <v>0.20014714961653002</v>
      </c>
      <c r="G1282" s="25">
        <v>37.590000000000003</v>
      </c>
      <c r="H1282" s="380">
        <v>2.1489510259609013</v>
      </c>
      <c r="I1282" s="25">
        <v>36.869999999999997</v>
      </c>
      <c r="J1282" s="380">
        <v>2.777777777777778E-2</v>
      </c>
    </row>
    <row r="1283" spans="1:10" x14ac:dyDescent="0.35">
      <c r="A1283" s="5">
        <v>1279</v>
      </c>
      <c r="B1283" s="5">
        <v>54</v>
      </c>
      <c r="C1283" s="5">
        <v>2</v>
      </c>
      <c r="D1283" s="380">
        <v>45.897222222222219</v>
      </c>
      <c r="E1283" s="25">
        <v>24.84</v>
      </c>
      <c r="F1283" s="380">
        <v>0.21036147052782905</v>
      </c>
      <c r="G1283" s="25">
        <v>46.03</v>
      </c>
      <c r="H1283" s="380">
        <v>2.1489510259609013</v>
      </c>
      <c r="I1283" s="25">
        <v>49.53</v>
      </c>
      <c r="J1283" s="380">
        <v>2.777777777777778E-2</v>
      </c>
    </row>
    <row r="1284" spans="1:10" x14ac:dyDescent="0.35">
      <c r="A1284" s="5">
        <v>1280</v>
      </c>
      <c r="B1284" s="5">
        <v>54</v>
      </c>
      <c r="C1284" s="5">
        <v>2</v>
      </c>
      <c r="D1284" s="380">
        <v>50.391111111111115</v>
      </c>
      <c r="E1284" s="25">
        <v>25.74</v>
      </c>
      <c r="F1284" s="380">
        <v>0.21036147052782911</v>
      </c>
      <c r="G1284" s="25">
        <v>47.46</v>
      </c>
      <c r="H1284" s="380">
        <v>2.1489510259609013</v>
      </c>
      <c r="I1284" s="25">
        <v>57.49</v>
      </c>
      <c r="J1284" s="380">
        <v>2.777777777777778E-2</v>
      </c>
    </row>
    <row r="1285" spans="1:10" x14ac:dyDescent="0.35">
      <c r="A1285" s="5">
        <v>1281</v>
      </c>
      <c r="B1285" s="5">
        <v>54</v>
      </c>
      <c r="C1285" s="5">
        <v>2</v>
      </c>
      <c r="D1285" s="380">
        <v>53.774444444444448</v>
      </c>
      <c r="E1285" s="25">
        <v>25.74</v>
      </c>
      <c r="F1285" s="380">
        <v>0.27546296296296297</v>
      </c>
      <c r="G1285" s="25">
        <v>47.46</v>
      </c>
      <c r="H1285" s="380">
        <v>2.1489510259609013</v>
      </c>
      <c r="I1285" s="25">
        <v>64.14</v>
      </c>
      <c r="J1285" s="380">
        <v>2.777777777777778E-2</v>
      </c>
    </row>
    <row r="1286" spans="1:10" x14ac:dyDescent="0.35">
      <c r="A1286" s="5">
        <v>1282</v>
      </c>
      <c r="B1286" s="5">
        <v>54</v>
      </c>
      <c r="C1286" s="5">
        <v>2</v>
      </c>
      <c r="D1286" s="380">
        <v>48.305555555555557</v>
      </c>
      <c r="E1286" s="25">
        <v>25.74</v>
      </c>
      <c r="F1286" s="380">
        <v>0.12464824008385744</v>
      </c>
      <c r="G1286" s="25">
        <v>47.85</v>
      </c>
      <c r="H1286" s="380">
        <v>1.875552840195911</v>
      </c>
      <c r="I1286" s="25">
        <v>62.27</v>
      </c>
      <c r="J1286" s="380">
        <v>2.777777777777778E-2</v>
      </c>
    </row>
    <row r="1287" spans="1:10" x14ac:dyDescent="0.35">
      <c r="A1287" s="5">
        <v>1283</v>
      </c>
      <c r="B1287" s="5">
        <v>54</v>
      </c>
      <c r="C1287" s="5">
        <v>2</v>
      </c>
      <c r="D1287" s="380">
        <v>44.312777777777782</v>
      </c>
      <c r="E1287" s="25">
        <v>25.74</v>
      </c>
      <c r="F1287" s="380">
        <v>3.2984688817194554</v>
      </c>
      <c r="G1287" s="25">
        <v>47.46</v>
      </c>
      <c r="H1287" s="380">
        <v>1.875552840195911</v>
      </c>
      <c r="I1287" s="25">
        <v>62.27</v>
      </c>
      <c r="J1287" s="380">
        <v>2.777777777777778E-2</v>
      </c>
    </row>
    <row r="1288" spans="1:10" x14ac:dyDescent="0.35">
      <c r="A1288" s="5">
        <v>1284</v>
      </c>
      <c r="B1288" s="5">
        <v>54</v>
      </c>
      <c r="C1288" s="5">
        <v>2</v>
      </c>
      <c r="D1288" s="380">
        <v>41.938333333333333</v>
      </c>
      <c r="E1288" s="25">
        <v>25.74</v>
      </c>
      <c r="F1288" s="380">
        <v>0.27414668385524632</v>
      </c>
      <c r="G1288" s="25">
        <v>47.46</v>
      </c>
      <c r="H1288" s="380">
        <v>1.8457190916956596</v>
      </c>
      <c r="I1288" s="25">
        <v>57.49</v>
      </c>
      <c r="J1288" s="380">
        <v>2.777777777777778E-2</v>
      </c>
    </row>
    <row r="1289" spans="1:10" x14ac:dyDescent="0.35">
      <c r="A1289" s="5">
        <v>1285</v>
      </c>
      <c r="B1289" s="5">
        <v>54</v>
      </c>
      <c r="C1289" s="5">
        <v>2</v>
      </c>
      <c r="D1289" s="380">
        <v>38.919444444444444</v>
      </c>
      <c r="E1289" s="25">
        <v>25.74</v>
      </c>
      <c r="F1289" s="380">
        <v>2.2764457397518401</v>
      </c>
      <c r="G1289" s="25">
        <v>46.11</v>
      </c>
      <c r="H1289" s="380">
        <v>1.8457190916956596</v>
      </c>
      <c r="I1289" s="25">
        <v>48.86</v>
      </c>
      <c r="J1289" s="380">
        <v>2.777777777777778E-2</v>
      </c>
    </row>
    <row r="1290" spans="1:10" x14ac:dyDescent="0.35">
      <c r="A1290" s="5">
        <v>1286</v>
      </c>
      <c r="B1290" s="5">
        <v>54</v>
      </c>
      <c r="C1290" s="5">
        <v>2</v>
      </c>
      <c r="D1290" s="380">
        <v>38.194444444444443</v>
      </c>
      <c r="E1290" s="25">
        <v>24.99</v>
      </c>
      <c r="F1290" s="380">
        <v>0.24015225210269645</v>
      </c>
      <c r="G1290" s="25">
        <v>46.03</v>
      </c>
      <c r="H1290" s="380">
        <v>1.6677711224487881</v>
      </c>
      <c r="I1290" s="25">
        <v>48.86</v>
      </c>
      <c r="J1290" s="380">
        <v>2.777777777777778E-2</v>
      </c>
    </row>
    <row r="1291" spans="1:10" x14ac:dyDescent="0.35">
      <c r="A1291" s="5">
        <v>1287</v>
      </c>
      <c r="B1291" s="5">
        <v>54</v>
      </c>
      <c r="C1291" s="5">
        <v>2</v>
      </c>
      <c r="D1291" s="380">
        <v>39.162222222222219</v>
      </c>
      <c r="E1291" s="25">
        <v>24.99</v>
      </c>
      <c r="F1291" s="380">
        <v>2.2507502536411432</v>
      </c>
      <c r="G1291" s="25">
        <v>46.03</v>
      </c>
      <c r="H1291" s="380">
        <v>1.6677711224487881</v>
      </c>
      <c r="I1291" s="25">
        <v>48.86</v>
      </c>
      <c r="J1291" s="380">
        <v>2.777777777777778E-2</v>
      </c>
    </row>
    <row r="1292" spans="1:10" x14ac:dyDescent="0.35">
      <c r="A1292" s="5">
        <v>1288</v>
      </c>
      <c r="B1292" s="5">
        <v>54</v>
      </c>
      <c r="C1292" s="5">
        <v>2</v>
      </c>
      <c r="D1292" s="380">
        <v>40.529999999999994</v>
      </c>
      <c r="E1292" s="25">
        <v>24.84</v>
      </c>
      <c r="F1292" s="380">
        <v>0.13277374611171908</v>
      </c>
      <c r="G1292" s="25">
        <v>45.57</v>
      </c>
      <c r="H1292" s="380">
        <v>1.6677711224487881</v>
      </c>
      <c r="I1292" s="25">
        <v>48.86</v>
      </c>
      <c r="J1292" s="380">
        <v>2.777777777777778E-2</v>
      </c>
    </row>
    <row r="1293" spans="1:10" x14ac:dyDescent="0.35">
      <c r="A1293" s="5">
        <v>1289</v>
      </c>
      <c r="B1293" s="5">
        <v>54</v>
      </c>
      <c r="C1293" s="5">
        <v>2</v>
      </c>
      <c r="D1293" s="380">
        <v>42.008333333333333</v>
      </c>
      <c r="E1293" s="25">
        <v>25.25</v>
      </c>
      <c r="F1293" s="380">
        <v>4.7464644928222999</v>
      </c>
      <c r="G1293" s="25">
        <v>45.57</v>
      </c>
      <c r="H1293" s="380">
        <v>9.4184549886199551E-2</v>
      </c>
      <c r="I1293" s="25">
        <v>49.53</v>
      </c>
      <c r="J1293" s="380">
        <v>2.777777777777778E-2</v>
      </c>
    </row>
    <row r="1294" spans="1:10" x14ac:dyDescent="0.35">
      <c r="A1294" s="5">
        <v>1290</v>
      </c>
      <c r="B1294" s="5">
        <v>54</v>
      </c>
      <c r="C1294" s="5">
        <v>2</v>
      </c>
      <c r="D1294" s="380">
        <v>45.882777777777775</v>
      </c>
      <c r="E1294" s="25">
        <v>26.5</v>
      </c>
      <c r="F1294" s="380">
        <v>3.3611454949889517</v>
      </c>
      <c r="G1294" s="25">
        <v>46.03</v>
      </c>
      <c r="H1294" s="380">
        <v>6.7556234702700307E-2</v>
      </c>
      <c r="I1294" s="25">
        <v>53.71</v>
      </c>
      <c r="J1294" s="380">
        <v>2.777777777777778E-2</v>
      </c>
    </row>
    <row r="1295" spans="1:10" x14ac:dyDescent="0.35">
      <c r="A1295" s="5">
        <v>1291</v>
      </c>
      <c r="B1295" s="5">
        <v>54</v>
      </c>
      <c r="C1295" s="5">
        <v>2</v>
      </c>
      <c r="D1295" s="380">
        <v>48.083333333333329</v>
      </c>
      <c r="E1295" s="25">
        <v>26.51</v>
      </c>
      <c r="F1295" s="380">
        <v>3.5783858511829618</v>
      </c>
      <c r="G1295" s="25">
        <v>47.46</v>
      </c>
      <c r="H1295" s="380">
        <v>5.7456725388234133E-2</v>
      </c>
      <c r="I1295" s="25">
        <v>64.61</v>
      </c>
      <c r="J1295" s="380">
        <v>5.2545132490668327E-2</v>
      </c>
    </row>
    <row r="1296" spans="1:10" x14ac:dyDescent="0.35">
      <c r="A1296" s="5">
        <v>1292</v>
      </c>
      <c r="B1296" s="5">
        <v>54</v>
      </c>
      <c r="C1296" s="5">
        <v>2</v>
      </c>
      <c r="D1296" s="380">
        <v>46.541666666666671</v>
      </c>
      <c r="E1296" s="25">
        <v>26.51</v>
      </c>
      <c r="F1296" s="380">
        <v>4.6574966570603751</v>
      </c>
      <c r="G1296" s="25">
        <v>47.46</v>
      </c>
      <c r="H1296" s="380">
        <v>0.1186835669063519</v>
      </c>
      <c r="I1296" s="25">
        <v>57.49</v>
      </c>
      <c r="J1296" s="380">
        <v>7.656765099194833E-2</v>
      </c>
    </row>
    <row r="1297" spans="1:10" x14ac:dyDescent="0.35">
      <c r="A1297" s="5">
        <v>1293</v>
      </c>
      <c r="B1297" s="5">
        <v>54</v>
      </c>
      <c r="C1297" s="5">
        <v>2</v>
      </c>
      <c r="D1297" s="380">
        <v>41.626111111111115</v>
      </c>
      <c r="E1297" s="25">
        <v>25.74</v>
      </c>
      <c r="F1297" s="380">
        <v>4.6246968520617928</v>
      </c>
      <c r="G1297" s="25">
        <v>46.11</v>
      </c>
      <c r="H1297" s="380">
        <v>8.5050674556546732E-2</v>
      </c>
      <c r="I1297" s="25">
        <v>55.81</v>
      </c>
      <c r="J1297" s="380">
        <v>5.6923761257689227E-2</v>
      </c>
    </row>
    <row r="1298" spans="1:10" x14ac:dyDescent="0.35">
      <c r="A1298" s="5">
        <v>1294</v>
      </c>
      <c r="B1298" s="5">
        <v>54</v>
      </c>
      <c r="C1298" s="5">
        <v>2</v>
      </c>
      <c r="D1298" s="380">
        <v>40.438333333333333</v>
      </c>
      <c r="E1298" s="25">
        <v>25.74</v>
      </c>
      <c r="F1298" s="380">
        <v>5.0185541030017529</v>
      </c>
      <c r="G1298" s="25">
        <v>46.03</v>
      </c>
      <c r="H1298" s="380">
        <v>0.1061723792677987</v>
      </c>
      <c r="I1298" s="25">
        <v>53.27</v>
      </c>
      <c r="J1298" s="380">
        <v>2.9615094008230234E-2</v>
      </c>
    </row>
    <row r="1299" spans="1:10" x14ac:dyDescent="0.35">
      <c r="A1299" s="5">
        <v>1295</v>
      </c>
      <c r="B1299" s="5">
        <v>54</v>
      </c>
      <c r="C1299" s="5">
        <v>2</v>
      </c>
      <c r="D1299" s="380">
        <v>38.260555555555555</v>
      </c>
      <c r="E1299" s="25">
        <v>25.74</v>
      </c>
      <c r="F1299" s="380">
        <v>0.47029502962315745</v>
      </c>
      <c r="G1299" s="25">
        <v>46.03</v>
      </c>
      <c r="H1299" s="380">
        <v>1.875552840195911</v>
      </c>
      <c r="I1299" s="25">
        <v>50.03</v>
      </c>
      <c r="J1299" s="380">
        <v>2.8277465877357716E-2</v>
      </c>
    </row>
    <row r="1300" spans="1:10" x14ac:dyDescent="0.35">
      <c r="A1300" s="5">
        <v>1296</v>
      </c>
      <c r="B1300" s="5">
        <v>54</v>
      </c>
      <c r="C1300" s="5">
        <v>2</v>
      </c>
      <c r="D1300" s="380">
        <v>36.004999999999995</v>
      </c>
      <c r="E1300" s="25">
        <v>24.84</v>
      </c>
      <c r="F1300" s="380">
        <v>0.4470246583963034</v>
      </c>
      <c r="G1300" s="25">
        <v>46.03</v>
      </c>
      <c r="H1300" s="380">
        <v>1.875552840195911</v>
      </c>
      <c r="I1300" s="25">
        <v>48.86</v>
      </c>
      <c r="J1300" s="380">
        <v>2.777777777777778E-2</v>
      </c>
    </row>
    <row r="1301" spans="1:10" x14ac:dyDescent="0.35">
      <c r="A1301" s="5">
        <v>1297</v>
      </c>
      <c r="B1301" s="5">
        <v>55</v>
      </c>
      <c r="C1301" s="5">
        <v>2</v>
      </c>
      <c r="D1301" s="380">
        <v>34.032222222222217</v>
      </c>
      <c r="E1301" s="25">
        <v>24.84</v>
      </c>
      <c r="F1301" s="380">
        <v>0.20371306085588486</v>
      </c>
      <c r="G1301" s="25">
        <v>42.19</v>
      </c>
      <c r="H1301" s="380">
        <v>1.875552840195911</v>
      </c>
      <c r="I1301" s="25">
        <v>48.86</v>
      </c>
      <c r="J1301" s="380">
        <v>2.777777777777778E-2</v>
      </c>
    </row>
    <row r="1302" spans="1:10" x14ac:dyDescent="0.35">
      <c r="A1302" s="5">
        <v>1298</v>
      </c>
      <c r="B1302" s="5">
        <v>55</v>
      </c>
      <c r="C1302" s="5">
        <v>2</v>
      </c>
      <c r="D1302" s="380">
        <v>32.499444444444435</v>
      </c>
      <c r="E1302" s="25">
        <v>24.48</v>
      </c>
      <c r="F1302" s="380">
        <v>2.5565215798229359</v>
      </c>
      <c r="G1302" s="25">
        <v>40.340000000000003</v>
      </c>
      <c r="H1302" s="380">
        <v>1.875552840195911</v>
      </c>
      <c r="I1302" s="25">
        <v>48.86</v>
      </c>
      <c r="J1302" s="380">
        <v>2.777777777777778E-2</v>
      </c>
    </row>
    <row r="1303" spans="1:10" x14ac:dyDescent="0.35">
      <c r="A1303" s="5">
        <v>1299</v>
      </c>
      <c r="B1303" s="5">
        <v>55</v>
      </c>
      <c r="C1303" s="5">
        <v>2</v>
      </c>
      <c r="D1303" s="380">
        <v>34.207777777777778</v>
      </c>
      <c r="E1303" s="25">
        <v>24</v>
      </c>
      <c r="F1303" s="380">
        <v>2.5565215798229359</v>
      </c>
      <c r="G1303" s="25">
        <v>38.19</v>
      </c>
      <c r="H1303" s="380">
        <v>1.875552840195911</v>
      </c>
      <c r="I1303" s="25">
        <v>48.86</v>
      </c>
      <c r="J1303" s="380">
        <v>2.777777777777778E-2</v>
      </c>
    </row>
    <row r="1304" spans="1:10" x14ac:dyDescent="0.35">
      <c r="A1304" s="5">
        <v>1300</v>
      </c>
      <c r="B1304" s="5">
        <v>55</v>
      </c>
      <c r="C1304" s="5">
        <v>2</v>
      </c>
      <c r="D1304" s="380">
        <v>33.872777777777777</v>
      </c>
      <c r="E1304" s="25">
        <v>24</v>
      </c>
      <c r="F1304" s="380">
        <v>2.5565215798229359</v>
      </c>
      <c r="G1304" s="25">
        <v>32.79</v>
      </c>
      <c r="H1304" s="380">
        <v>1.875552840195911</v>
      </c>
      <c r="I1304" s="25">
        <v>47.37</v>
      </c>
      <c r="J1304" s="380">
        <v>2.777777777777778E-2</v>
      </c>
    </row>
    <row r="1305" spans="1:10" x14ac:dyDescent="0.35">
      <c r="A1305" s="5">
        <v>1301</v>
      </c>
      <c r="B1305" s="5">
        <v>55</v>
      </c>
      <c r="C1305" s="5">
        <v>2</v>
      </c>
      <c r="D1305" s="380">
        <v>35.870555555555562</v>
      </c>
      <c r="E1305" s="25">
        <v>24</v>
      </c>
      <c r="F1305" s="380">
        <v>2.5565215798229359</v>
      </c>
      <c r="G1305" s="25">
        <v>32.79</v>
      </c>
      <c r="H1305" s="380">
        <v>1.875552840195911</v>
      </c>
      <c r="I1305" s="25">
        <v>48.09</v>
      </c>
      <c r="J1305" s="380">
        <v>2.777777777777778E-2</v>
      </c>
    </row>
    <row r="1306" spans="1:10" x14ac:dyDescent="0.35">
      <c r="A1306" s="5">
        <v>1302</v>
      </c>
      <c r="B1306" s="5">
        <v>55</v>
      </c>
      <c r="C1306" s="5">
        <v>2</v>
      </c>
      <c r="D1306" s="380">
        <v>37.853333333333332</v>
      </c>
      <c r="E1306" s="25">
        <v>24.73</v>
      </c>
      <c r="F1306" s="380">
        <v>2.5565215798229359</v>
      </c>
      <c r="G1306" s="25">
        <v>40.340000000000003</v>
      </c>
      <c r="H1306" s="380">
        <v>1.875552840195911</v>
      </c>
      <c r="I1306" s="25">
        <v>48.86</v>
      </c>
      <c r="J1306" s="380">
        <v>2.777777777777778E-2</v>
      </c>
    </row>
    <row r="1307" spans="1:10" x14ac:dyDescent="0.35">
      <c r="A1307" s="5">
        <v>1303</v>
      </c>
      <c r="B1307" s="5">
        <v>55</v>
      </c>
      <c r="C1307" s="5">
        <v>2</v>
      </c>
      <c r="D1307" s="380">
        <v>42.591111111111118</v>
      </c>
      <c r="E1307" s="25">
        <v>24.99</v>
      </c>
      <c r="F1307" s="380">
        <v>2.5918486159734222</v>
      </c>
      <c r="G1307" s="25">
        <v>46.11</v>
      </c>
      <c r="H1307" s="380">
        <v>2.1305851077053028</v>
      </c>
      <c r="I1307" s="25">
        <v>49.53</v>
      </c>
      <c r="J1307" s="380">
        <v>2.777777777777778E-2</v>
      </c>
    </row>
    <row r="1308" spans="1:10" x14ac:dyDescent="0.35">
      <c r="A1308" s="5">
        <v>1304</v>
      </c>
      <c r="B1308" s="5">
        <v>55</v>
      </c>
      <c r="C1308" s="5">
        <v>2</v>
      </c>
      <c r="D1308" s="380">
        <v>46.169444444444437</v>
      </c>
      <c r="E1308" s="25">
        <v>25.74</v>
      </c>
      <c r="F1308" s="380">
        <v>2.777777777777778E-2</v>
      </c>
      <c r="G1308" s="25">
        <v>46.11</v>
      </c>
      <c r="H1308" s="380">
        <v>2.1305851077053028</v>
      </c>
      <c r="I1308" s="25">
        <v>57.49</v>
      </c>
      <c r="J1308" s="380">
        <v>2.777777777777778E-2</v>
      </c>
    </row>
    <row r="1309" spans="1:10" x14ac:dyDescent="0.35">
      <c r="A1309" s="5">
        <v>1305</v>
      </c>
      <c r="B1309" s="5">
        <v>55</v>
      </c>
      <c r="C1309" s="5">
        <v>2</v>
      </c>
      <c r="D1309" s="380">
        <v>48.83</v>
      </c>
      <c r="E1309" s="25">
        <v>25.74</v>
      </c>
      <c r="F1309" s="380">
        <v>2.5918486159734222</v>
      </c>
      <c r="G1309" s="25">
        <v>46.11</v>
      </c>
      <c r="H1309" s="380">
        <v>2.1305851077053028</v>
      </c>
      <c r="I1309" s="25">
        <v>57.49</v>
      </c>
      <c r="J1309" s="380">
        <v>2.777777777777778E-2</v>
      </c>
    </row>
    <row r="1310" spans="1:10" x14ac:dyDescent="0.35">
      <c r="A1310" s="5">
        <v>1306</v>
      </c>
      <c r="B1310" s="5">
        <v>55</v>
      </c>
      <c r="C1310" s="5">
        <v>2</v>
      </c>
      <c r="D1310" s="380">
        <v>46.594444444444449</v>
      </c>
      <c r="E1310" s="25">
        <v>25.74</v>
      </c>
      <c r="F1310" s="380">
        <v>2.5918486159734222</v>
      </c>
      <c r="G1310" s="25">
        <v>47.85</v>
      </c>
      <c r="H1310" s="380">
        <v>1.9526371384584318</v>
      </c>
      <c r="I1310" s="25">
        <v>57.49</v>
      </c>
      <c r="J1310" s="380">
        <v>2.777777777777778E-2</v>
      </c>
    </row>
    <row r="1311" spans="1:10" x14ac:dyDescent="0.35">
      <c r="A1311" s="5">
        <v>1307</v>
      </c>
      <c r="B1311" s="5">
        <v>55</v>
      </c>
      <c r="C1311" s="5">
        <v>2</v>
      </c>
      <c r="D1311" s="380">
        <v>44.145555555555553</v>
      </c>
      <c r="E1311" s="25">
        <v>25.74</v>
      </c>
      <c r="F1311" s="380">
        <v>2.5565215798229359</v>
      </c>
      <c r="G1311" s="25">
        <v>47.85</v>
      </c>
      <c r="H1311" s="380">
        <v>2.983374850025141E-2</v>
      </c>
      <c r="I1311" s="25">
        <v>53.71</v>
      </c>
      <c r="J1311" s="380">
        <v>2.777777777777778E-2</v>
      </c>
    </row>
    <row r="1312" spans="1:10" x14ac:dyDescent="0.35">
      <c r="A1312" s="5">
        <v>1308</v>
      </c>
      <c r="B1312" s="5">
        <v>55</v>
      </c>
      <c r="C1312" s="5">
        <v>2</v>
      </c>
      <c r="D1312" s="380">
        <v>42.253333333333337</v>
      </c>
      <c r="E1312" s="25">
        <v>25.74</v>
      </c>
      <c r="F1312" s="380">
        <v>2.5565215798229359</v>
      </c>
      <c r="G1312" s="25">
        <v>46.11</v>
      </c>
      <c r="H1312" s="380">
        <v>2.983374850025141E-2</v>
      </c>
      <c r="I1312" s="25">
        <v>49.36</v>
      </c>
      <c r="J1312" s="380">
        <v>2.777777777777778E-2</v>
      </c>
    </row>
    <row r="1313" spans="1:10" x14ac:dyDescent="0.35">
      <c r="A1313" s="5">
        <v>1309</v>
      </c>
      <c r="B1313" s="5">
        <v>55</v>
      </c>
      <c r="C1313" s="5">
        <v>2</v>
      </c>
      <c r="D1313" s="380">
        <v>43.043333333333329</v>
      </c>
      <c r="E1313" s="25">
        <v>24.99</v>
      </c>
      <c r="F1313" s="380">
        <v>2.5565215798229359</v>
      </c>
      <c r="G1313" s="25">
        <v>46.11</v>
      </c>
      <c r="H1313" s="380">
        <v>2.777777777777778E-2</v>
      </c>
      <c r="I1313" s="25">
        <v>48.86</v>
      </c>
      <c r="J1313" s="380">
        <v>2.777777777777778E-2</v>
      </c>
    </row>
    <row r="1314" spans="1:10" x14ac:dyDescent="0.35">
      <c r="A1314" s="5">
        <v>1310</v>
      </c>
      <c r="B1314" s="5">
        <v>55</v>
      </c>
      <c r="C1314" s="5">
        <v>2</v>
      </c>
      <c r="D1314" s="380">
        <v>42.606666666666662</v>
      </c>
      <c r="E1314" s="25">
        <v>24.99</v>
      </c>
      <c r="F1314" s="380">
        <v>1.9253973483329037</v>
      </c>
      <c r="G1314" s="25">
        <v>46.11</v>
      </c>
      <c r="H1314" s="380">
        <v>2.983374850025141E-2</v>
      </c>
      <c r="I1314" s="25">
        <v>48.86</v>
      </c>
      <c r="J1314" s="380">
        <v>2.777777777777778E-2</v>
      </c>
    </row>
    <row r="1315" spans="1:10" x14ac:dyDescent="0.35">
      <c r="A1315" s="5">
        <v>1311</v>
      </c>
      <c r="B1315" s="5">
        <v>55</v>
      </c>
      <c r="C1315" s="5">
        <v>2</v>
      </c>
      <c r="D1315" s="380">
        <v>42.486666666666665</v>
      </c>
      <c r="E1315" s="25">
        <v>24.99</v>
      </c>
      <c r="F1315" s="380">
        <v>1.9607243844833897</v>
      </c>
      <c r="G1315" s="25">
        <v>46.11</v>
      </c>
      <c r="H1315" s="380">
        <v>2.983374850025141E-2</v>
      </c>
      <c r="I1315" s="25">
        <v>48.86</v>
      </c>
      <c r="J1315" s="380">
        <v>2.777777777777778E-2</v>
      </c>
    </row>
    <row r="1316" spans="1:10" x14ac:dyDescent="0.35">
      <c r="A1316" s="5">
        <v>1312</v>
      </c>
      <c r="B1316" s="5">
        <v>55</v>
      </c>
      <c r="C1316" s="5">
        <v>2</v>
      </c>
      <c r="D1316" s="380">
        <v>44.43277777777778</v>
      </c>
      <c r="E1316" s="25">
        <v>24.99</v>
      </c>
      <c r="F1316" s="380">
        <v>1.9607243844833897</v>
      </c>
      <c r="G1316" s="25">
        <v>46.03</v>
      </c>
      <c r="H1316" s="380">
        <v>0.28486601600964356</v>
      </c>
      <c r="I1316" s="25">
        <v>48.86</v>
      </c>
      <c r="J1316" s="380">
        <v>2.777777777777778E-2</v>
      </c>
    </row>
    <row r="1317" spans="1:10" x14ac:dyDescent="0.35">
      <c r="A1317" s="5">
        <v>1313</v>
      </c>
      <c r="B1317" s="5">
        <v>55</v>
      </c>
      <c r="C1317" s="5">
        <v>2</v>
      </c>
      <c r="D1317" s="380">
        <v>47.14</v>
      </c>
      <c r="E1317" s="25">
        <v>24.99</v>
      </c>
      <c r="F1317" s="380">
        <v>3.2727733956087586</v>
      </c>
      <c r="G1317" s="25">
        <v>46.11</v>
      </c>
      <c r="H1317" s="380">
        <v>0.28486601600964356</v>
      </c>
      <c r="I1317" s="25">
        <v>50.13</v>
      </c>
      <c r="J1317" s="380">
        <v>2.777777777777778E-2</v>
      </c>
    </row>
    <row r="1318" spans="1:10" x14ac:dyDescent="0.35">
      <c r="A1318" s="5">
        <v>1314</v>
      </c>
      <c r="B1318" s="5">
        <v>55</v>
      </c>
      <c r="C1318" s="5">
        <v>2</v>
      </c>
      <c r="D1318" s="380">
        <v>50.804444444444449</v>
      </c>
      <c r="E1318" s="25">
        <v>26.51</v>
      </c>
      <c r="F1318" s="380">
        <v>5.401728624268344</v>
      </c>
      <c r="G1318" s="25">
        <v>47.85</v>
      </c>
      <c r="H1318" s="380">
        <v>0.27444236348641993</v>
      </c>
      <c r="I1318" s="25">
        <v>58.26</v>
      </c>
      <c r="J1318" s="380">
        <v>2.777777777777778E-2</v>
      </c>
    </row>
    <row r="1319" spans="1:10" x14ac:dyDescent="0.35">
      <c r="A1319" s="5">
        <v>1315</v>
      </c>
      <c r="B1319" s="5">
        <v>55</v>
      </c>
      <c r="C1319" s="5">
        <v>2</v>
      </c>
      <c r="D1319" s="380">
        <v>54.612777777777772</v>
      </c>
      <c r="E1319" s="25">
        <v>29.23</v>
      </c>
      <c r="F1319" s="380">
        <v>5.2842917300774621</v>
      </c>
      <c r="G1319" s="25">
        <v>55.83</v>
      </c>
      <c r="H1319" s="380">
        <v>0.55346939587234101</v>
      </c>
      <c r="I1319" s="25">
        <v>135.28</v>
      </c>
      <c r="J1319" s="380">
        <v>3.730476445309844</v>
      </c>
    </row>
    <row r="1320" spans="1:10" x14ac:dyDescent="0.35">
      <c r="A1320" s="5">
        <v>1316</v>
      </c>
      <c r="B1320" s="5">
        <v>55</v>
      </c>
      <c r="C1320" s="5">
        <v>2</v>
      </c>
      <c r="D1320" s="380">
        <v>49.117777777777782</v>
      </c>
      <c r="E1320" s="25">
        <v>29.23</v>
      </c>
      <c r="F1320" s="380">
        <v>5.5119625128047023</v>
      </c>
      <c r="G1320" s="25">
        <v>55.83</v>
      </c>
      <c r="H1320" s="380">
        <v>0.56219002543526653</v>
      </c>
      <c r="I1320" s="25">
        <v>80.05</v>
      </c>
      <c r="J1320" s="380">
        <v>3.7613056263857567</v>
      </c>
    </row>
    <row r="1321" spans="1:10" x14ac:dyDescent="0.35">
      <c r="A1321" s="5">
        <v>1317</v>
      </c>
      <c r="B1321" s="5">
        <v>55</v>
      </c>
      <c r="C1321" s="5">
        <v>2</v>
      </c>
      <c r="D1321" s="380">
        <v>48.262222222222213</v>
      </c>
      <c r="E1321" s="25">
        <v>27.29</v>
      </c>
      <c r="F1321" s="380">
        <v>5.4816630611243182</v>
      </c>
      <c r="G1321" s="25">
        <v>53.77</v>
      </c>
      <c r="H1321" s="380">
        <v>0.41892219551430276</v>
      </c>
      <c r="I1321" s="25">
        <v>68.05</v>
      </c>
      <c r="J1321" s="380">
        <v>3.7613056263857567</v>
      </c>
    </row>
    <row r="1322" spans="1:10" x14ac:dyDescent="0.35">
      <c r="A1322" s="5">
        <v>1318</v>
      </c>
      <c r="B1322" s="5">
        <v>55</v>
      </c>
      <c r="C1322" s="5">
        <v>2</v>
      </c>
      <c r="D1322" s="380">
        <v>49.239999999999995</v>
      </c>
      <c r="E1322" s="25">
        <v>26.5</v>
      </c>
      <c r="F1322" s="380">
        <v>5.0114504658989754</v>
      </c>
      <c r="G1322" s="25">
        <v>47.85</v>
      </c>
      <c r="H1322" s="380">
        <v>0.28048019605484764</v>
      </c>
      <c r="I1322" s="25">
        <v>66.06</v>
      </c>
      <c r="J1322" s="380">
        <v>3.7613056263857567</v>
      </c>
    </row>
    <row r="1323" spans="1:10" x14ac:dyDescent="0.35">
      <c r="A1323" s="5">
        <v>1319</v>
      </c>
      <c r="B1323" s="5">
        <v>55</v>
      </c>
      <c r="C1323" s="5">
        <v>2</v>
      </c>
      <c r="D1323" s="380">
        <v>46.561111111111103</v>
      </c>
      <c r="E1323" s="25">
        <v>25.74</v>
      </c>
      <c r="F1323" s="380">
        <v>4.9164944102679513</v>
      </c>
      <c r="G1323" s="25">
        <v>47.85</v>
      </c>
      <c r="H1323" s="380">
        <v>0.35193306652955453</v>
      </c>
      <c r="I1323" s="25">
        <v>68.05</v>
      </c>
      <c r="J1323" s="380">
        <v>3.7613056263857567</v>
      </c>
    </row>
    <row r="1324" spans="1:10" x14ac:dyDescent="0.35">
      <c r="A1324" s="5">
        <v>1320</v>
      </c>
      <c r="B1324" s="5">
        <v>55</v>
      </c>
      <c r="C1324" s="5">
        <v>2</v>
      </c>
      <c r="D1324" s="380">
        <v>45.836111111111109</v>
      </c>
      <c r="E1324" s="25">
        <v>25.74</v>
      </c>
      <c r="F1324" s="380">
        <v>4.5579232612756018</v>
      </c>
      <c r="G1324" s="25">
        <v>47.46</v>
      </c>
      <c r="H1324" s="380">
        <v>0.26605311602784493</v>
      </c>
      <c r="I1324" s="25">
        <v>68.05</v>
      </c>
      <c r="J1324" s="380">
        <v>4.3357648088126481</v>
      </c>
    </row>
    <row r="1325" spans="1:10" x14ac:dyDescent="0.35">
      <c r="A1325" s="5">
        <v>1321</v>
      </c>
      <c r="B1325" s="5">
        <v>56</v>
      </c>
      <c r="C1325" s="5">
        <v>2</v>
      </c>
      <c r="D1325" s="380">
        <v>48.033888888888889</v>
      </c>
      <c r="E1325" s="25">
        <v>24.99</v>
      </c>
      <c r="F1325" s="380">
        <v>4.5519709590413653</v>
      </c>
      <c r="G1325" s="25">
        <v>47.85</v>
      </c>
      <c r="H1325" s="380">
        <v>0.4309437160988967</v>
      </c>
      <c r="I1325" s="25">
        <v>72.19</v>
      </c>
      <c r="J1325" s="380">
        <v>2.2576996930163542</v>
      </c>
    </row>
    <row r="1326" spans="1:10" x14ac:dyDescent="0.35">
      <c r="A1326" s="5">
        <v>1322</v>
      </c>
      <c r="B1326" s="5">
        <v>56</v>
      </c>
      <c r="C1326" s="5">
        <v>2</v>
      </c>
      <c r="D1326" s="380">
        <v>46.423333333333332</v>
      </c>
      <c r="E1326" s="25">
        <v>24.99</v>
      </c>
      <c r="F1326" s="380">
        <v>4.2584496470288693</v>
      </c>
      <c r="G1326" s="25">
        <v>47.46</v>
      </c>
      <c r="H1326" s="380">
        <v>0.27908966496462456</v>
      </c>
      <c r="I1326" s="25">
        <v>72.19</v>
      </c>
      <c r="J1326" s="380">
        <v>3.7613056263857567</v>
      </c>
    </row>
    <row r="1327" spans="1:10" x14ac:dyDescent="0.35">
      <c r="A1327" s="5">
        <v>1323</v>
      </c>
      <c r="B1327" s="5">
        <v>56</v>
      </c>
      <c r="C1327" s="5">
        <v>2</v>
      </c>
      <c r="D1327" s="380">
        <v>44.588888888888896</v>
      </c>
      <c r="E1327" s="25">
        <v>24.84</v>
      </c>
      <c r="F1327" s="380">
        <v>3.9578381320974283</v>
      </c>
      <c r="G1327" s="25">
        <v>47.46</v>
      </c>
      <c r="H1327" s="380">
        <v>0.29115978940176629</v>
      </c>
      <c r="I1327" s="25">
        <v>72.19</v>
      </c>
      <c r="J1327" s="380">
        <v>3.7939906058539616</v>
      </c>
    </row>
    <row r="1328" spans="1:10" x14ac:dyDescent="0.35">
      <c r="A1328" s="5">
        <v>1324</v>
      </c>
      <c r="B1328" s="5">
        <v>56</v>
      </c>
      <c r="C1328" s="5">
        <v>2</v>
      </c>
      <c r="D1328" s="380">
        <v>44.011111111111113</v>
      </c>
      <c r="E1328" s="25">
        <v>24.84</v>
      </c>
      <c r="F1328" s="380">
        <v>4.5519709590413653</v>
      </c>
      <c r="G1328" s="25">
        <v>47.46</v>
      </c>
      <c r="H1328" s="380">
        <v>0.56554364431572035</v>
      </c>
      <c r="I1328" s="25">
        <v>72.19</v>
      </c>
      <c r="J1328" s="380">
        <v>3.7939906058539616</v>
      </c>
    </row>
    <row r="1329" spans="1:10" x14ac:dyDescent="0.35">
      <c r="A1329" s="5">
        <v>1325</v>
      </c>
      <c r="B1329" s="5">
        <v>56</v>
      </c>
      <c r="C1329" s="5">
        <v>2</v>
      </c>
      <c r="D1329" s="380">
        <v>43.451111111111103</v>
      </c>
      <c r="E1329" s="25">
        <v>24.84</v>
      </c>
      <c r="F1329" s="380">
        <v>4.5542414619270328</v>
      </c>
      <c r="G1329" s="25">
        <v>47.46</v>
      </c>
      <c r="H1329" s="380">
        <v>0.40763083517174581</v>
      </c>
      <c r="I1329" s="25">
        <v>72.19</v>
      </c>
      <c r="J1329" s="380">
        <v>2.1113302785586354</v>
      </c>
    </row>
    <row r="1330" spans="1:10" x14ac:dyDescent="0.35">
      <c r="A1330" s="5">
        <v>1326</v>
      </c>
      <c r="B1330" s="5">
        <v>56</v>
      </c>
      <c r="C1330" s="5">
        <v>2</v>
      </c>
      <c r="D1330" s="380">
        <v>46.22</v>
      </c>
      <c r="E1330" s="25">
        <v>24.99</v>
      </c>
      <c r="F1330" s="380">
        <v>5.273504201538346</v>
      </c>
      <c r="G1330" s="25">
        <v>52.2</v>
      </c>
      <c r="H1330" s="380">
        <v>0.302099249879972</v>
      </c>
      <c r="I1330" s="25">
        <v>72.19</v>
      </c>
      <c r="J1330" s="380">
        <v>2.1113302785586359</v>
      </c>
    </row>
    <row r="1331" spans="1:10" x14ac:dyDescent="0.35">
      <c r="A1331" s="5">
        <v>1327</v>
      </c>
      <c r="B1331" s="5">
        <v>56</v>
      </c>
      <c r="C1331" s="5">
        <v>2</v>
      </c>
      <c r="D1331" s="380">
        <v>55.324999999999996</v>
      </c>
      <c r="E1331" s="25">
        <v>26.51</v>
      </c>
      <c r="F1331" s="380">
        <v>5.4354068881339215</v>
      </c>
      <c r="G1331" s="25">
        <v>61.5</v>
      </c>
      <c r="H1331" s="380">
        <v>0.44218033882581809</v>
      </c>
      <c r="I1331" s="25">
        <v>431.79</v>
      </c>
      <c r="J1331" s="380">
        <v>1.7415503755421233</v>
      </c>
    </row>
    <row r="1332" spans="1:10" x14ac:dyDescent="0.35">
      <c r="A1332" s="5">
        <v>1328</v>
      </c>
      <c r="B1332" s="5">
        <v>56</v>
      </c>
      <c r="C1332" s="5">
        <v>2</v>
      </c>
      <c r="D1332" s="380">
        <v>58.542777777777772</v>
      </c>
      <c r="E1332" s="25">
        <v>28.97</v>
      </c>
      <c r="F1332" s="380">
        <v>8.1174834595959577</v>
      </c>
      <c r="G1332" s="25">
        <v>62.12</v>
      </c>
      <c r="H1332" s="380">
        <v>0.65808670058311358</v>
      </c>
      <c r="I1332" s="25">
        <v>502.91</v>
      </c>
      <c r="J1332" s="380">
        <v>2.2502191674475251</v>
      </c>
    </row>
    <row r="1333" spans="1:10" x14ac:dyDescent="0.35">
      <c r="A1333" s="5">
        <v>1329</v>
      </c>
      <c r="B1333" s="5">
        <v>56</v>
      </c>
      <c r="C1333" s="5">
        <v>2</v>
      </c>
      <c r="D1333" s="380">
        <v>54.759444444444441</v>
      </c>
      <c r="E1333" s="25">
        <v>34.08</v>
      </c>
      <c r="F1333" s="380">
        <v>8.1174834595959577</v>
      </c>
      <c r="G1333" s="25">
        <v>62.33</v>
      </c>
      <c r="H1333" s="380">
        <v>1.4838998162336314</v>
      </c>
      <c r="I1333" s="25">
        <v>621.41</v>
      </c>
      <c r="J1333" s="380">
        <v>2.2502191674475251</v>
      </c>
    </row>
    <row r="1334" spans="1:10" x14ac:dyDescent="0.35">
      <c r="A1334" s="5">
        <v>1330</v>
      </c>
      <c r="B1334" s="5">
        <v>56</v>
      </c>
      <c r="C1334" s="5">
        <v>2</v>
      </c>
      <c r="D1334" s="380">
        <v>52.72999999999999</v>
      </c>
      <c r="E1334" s="25">
        <v>28.97</v>
      </c>
      <c r="F1334" s="380">
        <v>8.1174834595959595</v>
      </c>
      <c r="G1334" s="25">
        <v>62.33</v>
      </c>
      <c r="H1334" s="380">
        <v>1.8947790011276591</v>
      </c>
      <c r="I1334" s="25">
        <v>440.3</v>
      </c>
      <c r="J1334" s="380">
        <v>2.2502191674475251</v>
      </c>
    </row>
    <row r="1335" spans="1:10" x14ac:dyDescent="0.35">
      <c r="A1335" s="5">
        <v>1331</v>
      </c>
      <c r="B1335" s="5">
        <v>56</v>
      </c>
      <c r="C1335" s="5">
        <v>2</v>
      </c>
      <c r="D1335" s="380">
        <v>46.257777777777768</v>
      </c>
      <c r="E1335" s="25">
        <v>28.97</v>
      </c>
      <c r="F1335" s="380">
        <v>0.47222222222222221</v>
      </c>
      <c r="G1335" s="25">
        <v>62.12</v>
      </c>
      <c r="H1335" s="380">
        <v>3.094194315749581</v>
      </c>
      <c r="I1335" s="25">
        <v>427.47</v>
      </c>
      <c r="J1335" s="380">
        <v>1.1227166426967794</v>
      </c>
    </row>
    <row r="1336" spans="1:10" x14ac:dyDescent="0.35">
      <c r="A1336" s="5">
        <v>1332</v>
      </c>
      <c r="B1336" s="5">
        <v>56</v>
      </c>
      <c r="C1336" s="5">
        <v>2</v>
      </c>
      <c r="D1336" s="380">
        <v>48.021666666666661</v>
      </c>
      <c r="E1336" s="25">
        <v>28.97</v>
      </c>
      <c r="F1336" s="380">
        <v>5.2140994449840878</v>
      </c>
      <c r="G1336" s="25">
        <v>62.12</v>
      </c>
      <c r="H1336" s="380">
        <v>7.8516677643872921</v>
      </c>
      <c r="I1336" s="25">
        <v>427.47</v>
      </c>
      <c r="J1336" s="380">
        <v>2.2502191674475251</v>
      </c>
    </row>
    <row r="1337" spans="1:10" x14ac:dyDescent="0.35">
      <c r="A1337" s="5">
        <v>1333</v>
      </c>
      <c r="B1337" s="5">
        <v>56</v>
      </c>
      <c r="C1337" s="5">
        <v>2</v>
      </c>
      <c r="D1337" s="380">
        <v>46.576666666666661</v>
      </c>
      <c r="E1337" s="25">
        <v>28.97</v>
      </c>
      <c r="F1337" s="380">
        <v>4.9078329979658086</v>
      </c>
      <c r="G1337" s="25">
        <v>62.12</v>
      </c>
      <c r="H1337" s="380">
        <v>4.7180925818072117</v>
      </c>
      <c r="I1337" s="25">
        <v>427.47</v>
      </c>
      <c r="J1337" s="380">
        <v>6.0141920456147959</v>
      </c>
    </row>
    <row r="1338" spans="1:10" x14ac:dyDescent="0.35">
      <c r="A1338" s="5">
        <v>1334</v>
      </c>
      <c r="B1338" s="5">
        <v>56</v>
      </c>
      <c r="C1338" s="5">
        <v>2</v>
      </c>
      <c r="D1338" s="380">
        <v>46.749444444444443</v>
      </c>
      <c r="E1338" s="25">
        <v>34.82</v>
      </c>
      <c r="F1338" s="380">
        <v>5.2660698428078208</v>
      </c>
      <c r="G1338" s="25">
        <v>62.12</v>
      </c>
      <c r="H1338" s="380">
        <v>4.7180925818072117</v>
      </c>
      <c r="I1338" s="25">
        <v>585.74</v>
      </c>
      <c r="J1338" s="380">
        <v>6.240298730084489</v>
      </c>
    </row>
    <row r="1339" spans="1:10" x14ac:dyDescent="0.35">
      <c r="A1339" s="5">
        <v>1335</v>
      </c>
      <c r="B1339" s="5">
        <v>56</v>
      </c>
      <c r="C1339" s="5">
        <v>2</v>
      </c>
      <c r="D1339" s="380">
        <v>47.403333333333329</v>
      </c>
      <c r="E1339" s="25">
        <v>35.869999999999997</v>
      </c>
      <c r="F1339" s="380">
        <v>9.0366388452922024</v>
      </c>
      <c r="G1339" s="25">
        <v>62.12</v>
      </c>
      <c r="H1339" s="380">
        <v>5.7086159817800164</v>
      </c>
      <c r="I1339" s="25">
        <v>603.30999999999995</v>
      </c>
      <c r="J1339" s="380">
        <v>6.0666978686974948</v>
      </c>
    </row>
    <row r="1340" spans="1:10" x14ac:dyDescent="0.35">
      <c r="A1340" s="5">
        <v>1336</v>
      </c>
      <c r="B1340" s="5">
        <v>56</v>
      </c>
      <c r="C1340" s="5">
        <v>2</v>
      </c>
      <c r="D1340" s="380">
        <v>46.609444444444449</v>
      </c>
      <c r="E1340" s="25">
        <v>35.869999999999997</v>
      </c>
      <c r="F1340" s="380">
        <v>12.059572785590136</v>
      </c>
      <c r="G1340" s="25">
        <v>62.12</v>
      </c>
      <c r="H1340" s="380">
        <v>9.4287641465760039</v>
      </c>
      <c r="I1340" s="25">
        <v>843.72</v>
      </c>
      <c r="J1340" s="380">
        <v>7.122748038158595</v>
      </c>
    </row>
    <row r="1341" spans="1:10" x14ac:dyDescent="0.35">
      <c r="A1341" s="5">
        <v>1337</v>
      </c>
      <c r="B1341" s="5">
        <v>56</v>
      </c>
      <c r="C1341" s="5">
        <v>2</v>
      </c>
      <c r="D1341" s="380">
        <v>52.367222222222217</v>
      </c>
      <c r="E1341" s="25">
        <v>35.869999999999997</v>
      </c>
      <c r="F1341" s="380">
        <v>19.753737842826087</v>
      </c>
      <c r="G1341" s="25">
        <v>62.12</v>
      </c>
      <c r="H1341" s="380">
        <v>11.211854637750845</v>
      </c>
      <c r="I1341" s="25">
        <v>843.72</v>
      </c>
      <c r="J1341" s="380">
        <v>7.1598758000551692</v>
      </c>
    </row>
    <row r="1342" spans="1:10" x14ac:dyDescent="0.35">
      <c r="A1342" s="5">
        <v>1338</v>
      </c>
      <c r="B1342" s="5">
        <v>56</v>
      </c>
      <c r="C1342" s="5">
        <v>2</v>
      </c>
      <c r="D1342" s="380">
        <v>68.606111111111105</v>
      </c>
      <c r="E1342" s="25">
        <v>36.01</v>
      </c>
      <c r="F1342" s="380">
        <v>20.804031265355569</v>
      </c>
      <c r="G1342" s="25">
        <v>63.98</v>
      </c>
      <c r="H1342" s="380">
        <v>20.954433171580657</v>
      </c>
      <c r="I1342" s="25">
        <v>869.03</v>
      </c>
      <c r="J1342" s="380">
        <v>7.0909815541384393</v>
      </c>
    </row>
    <row r="1343" spans="1:10" x14ac:dyDescent="0.35">
      <c r="A1343" s="5">
        <v>1339</v>
      </c>
      <c r="B1343" s="5">
        <v>56</v>
      </c>
      <c r="C1343" s="5">
        <v>2</v>
      </c>
      <c r="D1343" s="380">
        <v>72.292222222222222</v>
      </c>
      <c r="E1343" s="25">
        <v>38.049999999999997</v>
      </c>
      <c r="F1343" s="380">
        <v>19.860768156419915</v>
      </c>
      <c r="G1343" s="25">
        <v>869.03</v>
      </c>
      <c r="H1343" s="380">
        <v>19.519226578579058</v>
      </c>
      <c r="I1343" s="25">
        <v>869.03</v>
      </c>
      <c r="J1343" s="380">
        <v>7.0909815541384393</v>
      </c>
    </row>
    <row r="1344" spans="1:10" x14ac:dyDescent="0.35">
      <c r="A1344" s="5">
        <v>1340</v>
      </c>
      <c r="B1344" s="5">
        <v>56</v>
      </c>
      <c r="C1344" s="5">
        <v>2</v>
      </c>
      <c r="D1344" s="380">
        <v>73.646666666666661</v>
      </c>
      <c r="E1344" s="25">
        <v>38.17</v>
      </c>
      <c r="F1344" s="380">
        <v>22.049662232753239</v>
      </c>
      <c r="G1344" s="25">
        <v>869.03</v>
      </c>
      <c r="H1344" s="380">
        <v>20.425486456004524</v>
      </c>
      <c r="I1344" s="25">
        <v>869.03</v>
      </c>
      <c r="J1344" s="380">
        <v>7.0909815541384393</v>
      </c>
    </row>
    <row r="1345" spans="1:10" x14ac:dyDescent="0.35">
      <c r="A1345" s="5">
        <v>1341</v>
      </c>
      <c r="B1345" s="5">
        <v>56</v>
      </c>
      <c r="C1345" s="5">
        <v>2</v>
      </c>
      <c r="D1345" s="380">
        <v>61.821111111111108</v>
      </c>
      <c r="E1345" s="25">
        <v>36.01</v>
      </c>
      <c r="F1345" s="380">
        <v>22.204459826648165</v>
      </c>
      <c r="G1345" s="25">
        <v>66.12</v>
      </c>
      <c r="H1345" s="380">
        <v>21.875857956398519</v>
      </c>
      <c r="I1345" s="25">
        <v>869.03</v>
      </c>
      <c r="J1345" s="380">
        <v>7.0909815541384393</v>
      </c>
    </row>
    <row r="1346" spans="1:10" x14ac:dyDescent="0.35">
      <c r="A1346" s="5">
        <v>1342</v>
      </c>
      <c r="B1346" s="5">
        <v>56</v>
      </c>
      <c r="C1346" s="5">
        <v>2</v>
      </c>
      <c r="D1346" s="380">
        <v>58.935555555555545</v>
      </c>
      <c r="E1346" s="25">
        <v>35.869999999999997</v>
      </c>
      <c r="F1346" s="380">
        <v>22.014940105258354</v>
      </c>
      <c r="G1346" s="25">
        <v>62.33</v>
      </c>
      <c r="H1346" s="380">
        <v>18.73038306095086</v>
      </c>
      <c r="I1346" s="25">
        <v>869.03</v>
      </c>
      <c r="J1346" s="380">
        <v>7.4230212750921032</v>
      </c>
    </row>
    <row r="1347" spans="1:10" x14ac:dyDescent="0.35">
      <c r="A1347" s="5">
        <v>1343</v>
      </c>
      <c r="B1347" s="5">
        <v>56</v>
      </c>
      <c r="C1347" s="5">
        <v>2</v>
      </c>
      <c r="D1347" s="380">
        <v>59.623888888888892</v>
      </c>
      <c r="E1347" s="25">
        <v>35.869999999999997</v>
      </c>
      <c r="F1347" s="380">
        <v>21.965453521506664</v>
      </c>
      <c r="G1347" s="25">
        <v>62.33</v>
      </c>
      <c r="H1347" s="380">
        <v>22.484575230998598</v>
      </c>
      <c r="I1347" s="25">
        <v>869.03</v>
      </c>
      <c r="J1347" s="380">
        <v>7.3670750782118386</v>
      </c>
    </row>
    <row r="1348" spans="1:10" x14ac:dyDescent="0.35">
      <c r="A1348" s="5">
        <v>1344</v>
      </c>
      <c r="B1348" s="5">
        <v>56</v>
      </c>
      <c r="C1348" s="5">
        <v>2</v>
      </c>
      <c r="D1348" s="380">
        <v>61.095555555555556</v>
      </c>
      <c r="E1348" s="25">
        <v>28.12</v>
      </c>
      <c r="F1348" s="380">
        <v>20.531163980972458</v>
      </c>
      <c r="G1348" s="25">
        <v>62.12</v>
      </c>
      <c r="H1348" s="380">
        <v>17.90398085104848</v>
      </c>
      <c r="I1348" s="25">
        <v>869.03</v>
      </c>
      <c r="J1348" s="380">
        <v>7.3670031101471043</v>
      </c>
    </row>
    <row r="1349" spans="1:10" x14ac:dyDescent="0.35">
      <c r="A1349" s="5">
        <v>1345</v>
      </c>
      <c r="B1349" s="5">
        <v>57</v>
      </c>
      <c r="C1349" s="5">
        <v>2</v>
      </c>
      <c r="D1349" s="380">
        <v>59.25</v>
      </c>
      <c r="E1349" s="25">
        <v>26.51</v>
      </c>
      <c r="F1349" s="380">
        <v>19.568700461708527</v>
      </c>
      <c r="G1349" s="25">
        <v>59.23</v>
      </c>
      <c r="H1349" s="380">
        <v>15.429612159102369</v>
      </c>
      <c r="I1349" s="25">
        <v>843.72</v>
      </c>
      <c r="J1349" s="380">
        <v>7.3836386220325938</v>
      </c>
    </row>
    <row r="1350" spans="1:10" x14ac:dyDescent="0.35">
      <c r="A1350" s="5">
        <v>1346</v>
      </c>
      <c r="B1350" s="5">
        <v>57</v>
      </c>
      <c r="C1350" s="5">
        <v>2</v>
      </c>
      <c r="D1350" s="380">
        <v>56.841111111111111</v>
      </c>
      <c r="E1350" s="25">
        <v>26.35</v>
      </c>
      <c r="F1350" s="380">
        <v>19.259713241033332</v>
      </c>
      <c r="G1350" s="25">
        <v>53.2</v>
      </c>
      <c r="H1350" s="380">
        <v>17.646384552652705</v>
      </c>
      <c r="I1350" s="25">
        <v>623.48</v>
      </c>
      <c r="J1350" s="380">
        <v>7.3130609851625819</v>
      </c>
    </row>
    <row r="1351" spans="1:10" x14ac:dyDescent="0.35">
      <c r="A1351" s="5">
        <v>1347</v>
      </c>
      <c r="B1351" s="5">
        <v>57</v>
      </c>
      <c r="C1351" s="5">
        <v>2</v>
      </c>
      <c r="D1351" s="380">
        <v>56.197777777777773</v>
      </c>
      <c r="E1351" s="25">
        <v>25.74</v>
      </c>
      <c r="F1351" s="380">
        <v>17.583359255084627</v>
      </c>
      <c r="G1351" s="25">
        <v>52.67</v>
      </c>
      <c r="H1351" s="380">
        <v>16.181645929681846</v>
      </c>
      <c r="I1351" s="25">
        <v>190.03</v>
      </c>
      <c r="J1351" s="380">
        <v>7.0067820429725733</v>
      </c>
    </row>
    <row r="1352" spans="1:10" x14ac:dyDescent="0.35">
      <c r="A1352" s="5">
        <v>1348</v>
      </c>
      <c r="B1352" s="5">
        <v>57</v>
      </c>
      <c r="C1352" s="5">
        <v>2</v>
      </c>
      <c r="D1352" s="380">
        <v>55.728333333333339</v>
      </c>
      <c r="E1352" s="25">
        <v>25.74</v>
      </c>
      <c r="F1352" s="380">
        <v>16.443475362001557</v>
      </c>
      <c r="G1352" s="25">
        <v>52.67</v>
      </c>
      <c r="H1352" s="380">
        <v>15.770564697465064</v>
      </c>
      <c r="I1352" s="25">
        <v>147.82</v>
      </c>
      <c r="J1352" s="380">
        <v>6.6604539945784964</v>
      </c>
    </row>
    <row r="1353" spans="1:10" x14ac:dyDescent="0.35">
      <c r="A1353" s="5">
        <v>1349</v>
      </c>
      <c r="B1353" s="5">
        <v>57</v>
      </c>
      <c r="C1353" s="5">
        <v>2</v>
      </c>
      <c r="D1353" s="380">
        <v>55.299444444444447</v>
      </c>
      <c r="E1353" s="25">
        <v>25.74</v>
      </c>
      <c r="F1353" s="380">
        <v>14.850745008117251</v>
      </c>
      <c r="G1353" s="25">
        <v>52.67</v>
      </c>
      <c r="H1353" s="380">
        <v>8.63175851605987</v>
      </c>
      <c r="I1353" s="25">
        <v>147.82</v>
      </c>
      <c r="J1353" s="380">
        <v>6.0310268368872189</v>
      </c>
    </row>
    <row r="1354" spans="1:10" x14ac:dyDescent="0.35">
      <c r="A1354" s="5">
        <v>1350</v>
      </c>
      <c r="B1354" s="5">
        <v>57</v>
      </c>
      <c r="C1354" s="5">
        <v>2</v>
      </c>
      <c r="D1354" s="380">
        <v>57.428333333333335</v>
      </c>
      <c r="E1354" s="25">
        <v>25.74</v>
      </c>
      <c r="F1354" s="380">
        <v>14.827197295046536</v>
      </c>
      <c r="G1354" s="25">
        <v>52.67</v>
      </c>
      <c r="H1354" s="380">
        <v>8.7379204609796535</v>
      </c>
      <c r="I1354" s="25">
        <v>156.82</v>
      </c>
      <c r="J1354" s="380">
        <v>4.8282722591425991</v>
      </c>
    </row>
    <row r="1355" spans="1:10" x14ac:dyDescent="0.35">
      <c r="A1355" s="5">
        <v>1351</v>
      </c>
      <c r="B1355" s="5">
        <v>57</v>
      </c>
      <c r="C1355" s="5">
        <v>2</v>
      </c>
      <c r="D1355" s="380">
        <v>59.925555555555562</v>
      </c>
      <c r="E1355" s="25">
        <v>25.74</v>
      </c>
      <c r="F1355" s="380">
        <v>13.948150326042656</v>
      </c>
      <c r="G1355" s="25">
        <v>59.79</v>
      </c>
      <c r="H1355" s="380">
        <v>8.6825869864262195</v>
      </c>
      <c r="I1355" s="25">
        <v>603.30999999999995</v>
      </c>
      <c r="J1355" s="380">
        <v>4.1042643018975893</v>
      </c>
    </row>
    <row r="1356" spans="1:10" x14ac:dyDescent="0.35">
      <c r="A1356" s="5">
        <v>1352</v>
      </c>
      <c r="B1356" s="5">
        <v>57</v>
      </c>
      <c r="C1356" s="5">
        <v>2</v>
      </c>
      <c r="D1356" s="380">
        <v>63.421111111111102</v>
      </c>
      <c r="E1356" s="25">
        <v>27.15</v>
      </c>
      <c r="F1356" s="380">
        <v>16.63163711991864</v>
      </c>
      <c r="G1356" s="25">
        <v>62.33</v>
      </c>
      <c r="H1356" s="380">
        <v>8.8838418438450528</v>
      </c>
      <c r="I1356" s="25">
        <v>843.72</v>
      </c>
      <c r="J1356" s="380">
        <v>4.7828340635473143</v>
      </c>
    </row>
    <row r="1357" spans="1:10" x14ac:dyDescent="0.35">
      <c r="A1357" s="5">
        <v>1353</v>
      </c>
      <c r="B1357" s="5">
        <v>57</v>
      </c>
      <c r="C1357" s="5">
        <v>2</v>
      </c>
      <c r="D1357" s="380">
        <v>65.587222222222209</v>
      </c>
      <c r="E1357" s="25">
        <v>28.37</v>
      </c>
      <c r="F1357" s="380">
        <v>15.370161326210948</v>
      </c>
      <c r="G1357" s="25">
        <v>63.43</v>
      </c>
      <c r="H1357" s="380">
        <v>8.7866393923715211</v>
      </c>
      <c r="I1357" s="25">
        <v>621.41</v>
      </c>
      <c r="J1357" s="380">
        <v>5.5592482925430469</v>
      </c>
    </row>
    <row r="1358" spans="1:10" x14ac:dyDescent="0.35">
      <c r="A1358" s="5">
        <v>1354</v>
      </c>
      <c r="B1358" s="5">
        <v>57</v>
      </c>
      <c r="C1358" s="5">
        <v>2</v>
      </c>
      <c r="D1358" s="380">
        <v>63.92722222222222</v>
      </c>
      <c r="E1358" s="25">
        <v>28.37</v>
      </c>
      <c r="F1358" s="380">
        <v>8.7754693393663299</v>
      </c>
      <c r="G1358" s="25">
        <v>62.12</v>
      </c>
      <c r="H1358" s="380">
        <v>7.0724982661482541</v>
      </c>
      <c r="I1358" s="25">
        <v>587.69000000000005</v>
      </c>
      <c r="J1358" s="380">
        <v>5.8665426618342957</v>
      </c>
    </row>
    <row r="1359" spans="1:10" x14ac:dyDescent="0.35">
      <c r="A1359" s="5">
        <v>1355</v>
      </c>
      <c r="B1359" s="5">
        <v>57</v>
      </c>
      <c r="C1359" s="5">
        <v>2</v>
      </c>
      <c r="D1359" s="380">
        <v>59.693888888888885</v>
      </c>
      <c r="E1359" s="25">
        <v>28.37</v>
      </c>
      <c r="F1359" s="380">
        <v>8.1174834595959577</v>
      </c>
      <c r="G1359" s="25">
        <v>59.23</v>
      </c>
      <c r="H1359" s="380">
        <v>4.2051580393611525</v>
      </c>
      <c r="I1359" s="25">
        <v>139.33000000000001</v>
      </c>
      <c r="J1359" s="380">
        <v>3.8470082790146991</v>
      </c>
    </row>
    <row r="1360" spans="1:10" x14ac:dyDescent="0.35">
      <c r="A1360" s="5">
        <v>1356</v>
      </c>
      <c r="B1360" s="5">
        <v>57</v>
      </c>
      <c r="C1360" s="5">
        <v>2</v>
      </c>
      <c r="D1360" s="380">
        <v>54.12166666666667</v>
      </c>
      <c r="E1360" s="25">
        <v>27.02</v>
      </c>
      <c r="F1360" s="380">
        <v>3.5056128800807329</v>
      </c>
      <c r="G1360" s="25">
        <v>57.5</v>
      </c>
      <c r="H1360" s="380">
        <v>4.2051580393611525</v>
      </c>
      <c r="I1360" s="25">
        <v>137.94</v>
      </c>
      <c r="J1360" s="380">
        <v>3.8470082790146987</v>
      </c>
    </row>
    <row r="1361" spans="1:10" x14ac:dyDescent="0.35">
      <c r="A1361" s="5">
        <v>1357</v>
      </c>
      <c r="B1361" s="5">
        <v>57</v>
      </c>
      <c r="C1361" s="5">
        <v>2</v>
      </c>
      <c r="D1361" s="380">
        <v>50.423333333333332</v>
      </c>
      <c r="E1361" s="25">
        <v>25.74</v>
      </c>
      <c r="F1361" s="380">
        <v>4.0810310019923683</v>
      </c>
      <c r="G1361" s="25">
        <v>52.67</v>
      </c>
      <c r="H1361" s="380">
        <v>4.2051580393611525</v>
      </c>
      <c r="I1361" s="25">
        <v>72.19</v>
      </c>
      <c r="J1361" s="380">
        <v>1.5856024823012806</v>
      </c>
    </row>
    <row r="1362" spans="1:10" x14ac:dyDescent="0.35">
      <c r="A1362" s="5">
        <v>1358</v>
      </c>
      <c r="B1362" s="5">
        <v>57</v>
      </c>
      <c r="C1362" s="5">
        <v>2</v>
      </c>
      <c r="D1362" s="380">
        <v>47.921111111111109</v>
      </c>
      <c r="E1362" s="25">
        <v>25.74</v>
      </c>
      <c r="F1362" s="380">
        <v>4.0362064696681523</v>
      </c>
      <c r="G1362" s="25">
        <v>52.14</v>
      </c>
      <c r="H1362" s="380">
        <v>2.777777777777778E-2</v>
      </c>
      <c r="I1362" s="25">
        <v>72.19</v>
      </c>
      <c r="J1362" s="380">
        <v>1.2395679799353574</v>
      </c>
    </row>
    <row r="1363" spans="1:10" x14ac:dyDescent="0.35">
      <c r="A1363" s="5">
        <v>1359</v>
      </c>
      <c r="B1363" s="5">
        <v>57</v>
      </c>
      <c r="C1363" s="5">
        <v>2</v>
      </c>
      <c r="D1363" s="380">
        <v>48.048333333333339</v>
      </c>
      <c r="E1363" s="25">
        <v>25.74</v>
      </c>
      <c r="F1363" s="380">
        <v>4.213044526114615</v>
      </c>
      <c r="G1363" s="25">
        <v>48.88</v>
      </c>
      <c r="H1363" s="380">
        <v>0.40008470538872881</v>
      </c>
      <c r="I1363" s="25">
        <v>68.05</v>
      </c>
      <c r="J1363" s="380">
        <v>3.7050271343684722</v>
      </c>
    </row>
    <row r="1364" spans="1:10" x14ac:dyDescent="0.35">
      <c r="A1364" s="5">
        <v>1360</v>
      </c>
      <c r="B1364" s="5">
        <v>57</v>
      </c>
      <c r="C1364" s="5">
        <v>2</v>
      </c>
      <c r="D1364" s="380">
        <v>51.429444444444449</v>
      </c>
      <c r="E1364" s="25">
        <v>25.74</v>
      </c>
      <c r="F1364" s="380">
        <v>3.7498409470090013</v>
      </c>
      <c r="G1364" s="25">
        <v>48.88</v>
      </c>
      <c r="H1364" s="380">
        <v>0.31310032490682532</v>
      </c>
      <c r="I1364" s="25">
        <v>68.540000000000006</v>
      </c>
      <c r="J1364" s="380">
        <v>1.9241149870718675</v>
      </c>
    </row>
    <row r="1365" spans="1:10" x14ac:dyDescent="0.35">
      <c r="A1365" s="5">
        <v>1361</v>
      </c>
      <c r="B1365" s="5">
        <v>57</v>
      </c>
      <c r="C1365" s="5">
        <v>2</v>
      </c>
      <c r="D1365" s="380">
        <v>57.021666666666668</v>
      </c>
      <c r="E1365" s="25">
        <v>25.74</v>
      </c>
      <c r="F1365" s="380">
        <v>8.1174834595959577</v>
      </c>
      <c r="G1365" s="25">
        <v>48.88</v>
      </c>
      <c r="H1365" s="380">
        <v>7.3381411819112774</v>
      </c>
      <c r="I1365" s="25">
        <v>68.540000000000006</v>
      </c>
      <c r="J1365" s="380">
        <v>4.3665463740289994</v>
      </c>
    </row>
    <row r="1366" spans="1:10" x14ac:dyDescent="0.35">
      <c r="A1366" s="5">
        <v>1362</v>
      </c>
      <c r="B1366" s="5">
        <v>57</v>
      </c>
      <c r="C1366" s="5">
        <v>2</v>
      </c>
      <c r="D1366" s="380">
        <v>64.548333333333318</v>
      </c>
      <c r="E1366" s="25">
        <v>25.74</v>
      </c>
      <c r="F1366" s="380">
        <v>9.289186769397114</v>
      </c>
      <c r="G1366" s="25">
        <v>50.31</v>
      </c>
      <c r="H1366" s="380">
        <v>7.6481759979131958</v>
      </c>
      <c r="I1366" s="25">
        <v>136.56</v>
      </c>
      <c r="J1366" s="380">
        <v>2.8544096754714361</v>
      </c>
    </row>
    <row r="1367" spans="1:10" x14ac:dyDescent="0.35">
      <c r="A1367" s="5">
        <v>1363</v>
      </c>
      <c r="B1367" s="5">
        <v>57</v>
      </c>
      <c r="C1367" s="5">
        <v>2</v>
      </c>
      <c r="D1367" s="380">
        <v>69.510555555555555</v>
      </c>
      <c r="E1367" s="25">
        <v>27.3</v>
      </c>
      <c r="F1367" s="380">
        <v>8.9119630625466328</v>
      </c>
      <c r="G1367" s="25">
        <v>57.5</v>
      </c>
      <c r="H1367" s="380">
        <v>7.9431229958630087</v>
      </c>
      <c r="I1367" s="25">
        <v>587.69000000000005</v>
      </c>
      <c r="J1367" s="380">
        <v>6.3997503667319524</v>
      </c>
    </row>
    <row r="1368" spans="1:10" x14ac:dyDescent="0.35">
      <c r="A1368" s="5">
        <v>1364</v>
      </c>
      <c r="B1368" s="5">
        <v>57</v>
      </c>
      <c r="C1368" s="5">
        <v>2</v>
      </c>
      <c r="D1368" s="380">
        <v>66.401111111111106</v>
      </c>
      <c r="E1368" s="25">
        <v>27.3</v>
      </c>
      <c r="F1368" s="380">
        <v>8.9119630625466328</v>
      </c>
      <c r="G1368" s="25">
        <v>57.5</v>
      </c>
      <c r="H1368" s="380">
        <v>8.2098250354515141</v>
      </c>
      <c r="I1368" s="25">
        <v>173.91</v>
      </c>
      <c r="J1368" s="380">
        <v>6.3231931834091197</v>
      </c>
    </row>
    <row r="1369" spans="1:10" x14ac:dyDescent="0.35">
      <c r="A1369" s="5">
        <v>1365</v>
      </c>
      <c r="B1369" s="5">
        <v>57</v>
      </c>
      <c r="C1369" s="5">
        <v>2</v>
      </c>
      <c r="D1369" s="380">
        <v>62.781111111111116</v>
      </c>
      <c r="E1369" s="25">
        <v>26.01</v>
      </c>
      <c r="F1369" s="380">
        <v>8.7899851165971121</v>
      </c>
      <c r="G1369" s="25">
        <v>53.2</v>
      </c>
      <c r="H1369" s="380">
        <v>8.1105394306811966</v>
      </c>
      <c r="I1369" s="25">
        <v>136.56</v>
      </c>
      <c r="J1369" s="380">
        <v>4.264068504169412</v>
      </c>
    </row>
    <row r="1370" spans="1:10" x14ac:dyDescent="0.35">
      <c r="A1370" s="5">
        <v>1366</v>
      </c>
      <c r="B1370" s="5">
        <v>57</v>
      </c>
      <c r="C1370" s="5">
        <v>2</v>
      </c>
      <c r="D1370" s="380">
        <v>57.576111111111118</v>
      </c>
      <c r="E1370" s="25">
        <v>25.74</v>
      </c>
      <c r="F1370" s="380">
        <v>8.5788452597259095</v>
      </c>
      <c r="G1370" s="25">
        <v>48.39</v>
      </c>
      <c r="H1370" s="380">
        <v>8.1020211102051931</v>
      </c>
      <c r="I1370" s="25">
        <v>136.56</v>
      </c>
      <c r="J1370" s="380">
        <v>5.7404543895818803</v>
      </c>
    </row>
    <row r="1371" spans="1:10" x14ac:dyDescent="0.35">
      <c r="A1371" s="5">
        <v>1367</v>
      </c>
      <c r="B1371" s="5">
        <v>57</v>
      </c>
      <c r="C1371" s="5">
        <v>2</v>
      </c>
      <c r="D1371" s="380">
        <v>57.010555555555555</v>
      </c>
      <c r="E1371" s="25">
        <v>25.74</v>
      </c>
      <c r="F1371" s="380">
        <v>8.5840460526779374</v>
      </c>
      <c r="G1371" s="25">
        <v>50.82</v>
      </c>
      <c r="H1371" s="380">
        <v>7.5053671903374468</v>
      </c>
      <c r="I1371" s="25">
        <v>136.56</v>
      </c>
      <c r="J1371" s="380">
        <v>4.8944536823786597</v>
      </c>
    </row>
    <row r="1372" spans="1:10" x14ac:dyDescent="0.35">
      <c r="A1372" s="5">
        <v>1368</v>
      </c>
      <c r="B1372" s="5">
        <v>57</v>
      </c>
      <c r="C1372" s="5">
        <v>2</v>
      </c>
      <c r="D1372" s="380">
        <v>53.212222222222223</v>
      </c>
      <c r="E1372" s="25">
        <v>25.74</v>
      </c>
      <c r="F1372" s="380">
        <v>6.5238833775471843</v>
      </c>
      <c r="G1372" s="25">
        <v>48.88</v>
      </c>
      <c r="H1372" s="380">
        <v>7.4977833080521252</v>
      </c>
      <c r="I1372" s="25">
        <v>136.56</v>
      </c>
      <c r="J1372" s="380">
        <v>5.1296683354377626</v>
      </c>
    </row>
    <row r="1373" spans="1:10" x14ac:dyDescent="0.35">
      <c r="A1373" s="5">
        <v>1369</v>
      </c>
      <c r="B1373" s="5">
        <v>58</v>
      </c>
      <c r="C1373" s="5">
        <v>2</v>
      </c>
      <c r="D1373" s="380">
        <v>51.24444444444444</v>
      </c>
      <c r="E1373" s="25">
        <v>24.99</v>
      </c>
      <c r="F1373" s="380">
        <v>6.2507263245166103</v>
      </c>
      <c r="G1373" s="25">
        <v>46.11</v>
      </c>
      <c r="H1373" s="380">
        <v>7.6061172033648177</v>
      </c>
      <c r="I1373" s="25">
        <v>56.56</v>
      </c>
      <c r="J1373" s="380">
        <v>4.1011812960328955</v>
      </c>
    </row>
    <row r="1374" spans="1:10" x14ac:dyDescent="0.35">
      <c r="A1374" s="5">
        <v>1370</v>
      </c>
      <c r="B1374" s="5">
        <v>58</v>
      </c>
      <c r="C1374" s="5">
        <v>2</v>
      </c>
      <c r="D1374" s="380">
        <v>49.450555555555553</v>
      </c>
      <c r="E1374" s="25">
        <v>24.84</v>
      </c>
      <c r="F1374" s="380">
        <v>6.0850306626051944</v>
      </c>
      <c r="G1374" s="25">
        <v>46.03</v>
      </c>
      <c r="H1374" s="380">
        <v>7.5100477599812256</v>
      </c>
      <c r="I1374" s="25">
        <v>56.56</v>
      </c>
      <c r="J1374" s="380">
        <v>4.6666997147783906</v>
      </c>
    </row>
    <row r="1375" spans="1:10" x14ac:dyDescent="0.35">
      <c r="A1375" s="5">
        <v>1371</v>
      </c>
      <c r="B1375" s="5">
        <v>58</v>
      </c>
      <c r="C1375" s="5">
        <v>2</v>
      </c>
      <c r="D1375" s="380">
        <v>47.621111111111112</v>
      </c>
      <c r="E1375" s="25">
        <v>24.84</v>
      </c>
      <c r="F1375" s="380">
        <v>5.5016819846293021</v>
      </c>
      <c r="G1375" s="25">
        <v>45.57</v>
      </c>
      <c r="H1375" s="380">
        <v>7.6557332293337721</v>
      </c>
      <c r="I1375" s="25">
        <v>56.56</v>
      </c>
      <c r="J1375" s="380">
        <v>2.4320964481601224</v>
      </c>
    </row>
    <row r="1376" spans="1:10" x14ac:dyDescent="0.35">
      <c r="A1376" s="5">
        <v>1372</v>
      </c>
      <c r="B1376" s="5">
        <v>58</v>
      </c>
      <c r="C1376" s="5">
        <v>2</v>
      </c>
      <c r="D1376" s="380">
        <v>46.723888888888887</v>
      </c>
      <c r="E1376" s="25">
        <v>24.84</v>
      </c>
      <c r="F1376" s="380">
        <v>5.750628179056851</v>
      </c>
      <c r="G1376" s="25">
        <v>45.57</v>
      </c>
      <c r="H1376" s="380">
        <v>7.3690596402743322</v>
      </c>
      <c r="I1376" s="25">
        <v>56.56</v>
      </c>
      <c r="J1376" s="380">
        <v>3.4780655221000867</v>
      </c>
    </row>
    <row r="1377" spans="1:10" x14ac:dyDescent="0.35">
      <c r="A1377" s="5">
        <v>1373</v>
      </c>
      <c r="B1377" s="5">
        <v>58</v>
      </c>
      <c r="C1377" s="5">
        <v>2</v>
      </c>
      <c r="D1377" s="380">
        <v>47.836666666666673</v>
      </c>
      <c r="E1377" s="25">
        <v>24.84</v>
      </c>
      <c r="F1377" s="380">
        <v>5.4134074737109286</v>
      </c>
      <c r="G1377" s="25">
        <v>45.57</v>
      </c>
      <c r="H1377" s="380">
        <v>6.5846645794676055</v>
      </c>
      <c r="I1377" s="25">
        <v>54.92</v>
      </c>
      <c r="J1377" s="380">
        <v>1.4162069437909657</v>
      </c>
    </row>
    <row r="1378" spans="1:10" x14ac:dyDescent="0.35">
      <c r="A1378" s="5">
        <v>1374</v>
      </c>
      <c r="B1378" s="5">
        <v>58</v>
      </c>
      <c r="C1378" s="5">
        <v>2</v>
      </c>
      <c r="D1378" s="380">
        <v>48.804444444444442</v>
      </c>
      <c r="E1378" s="25">
        <v>24.84</v>
      </c>
      <c r="F1378" s="380">
        <v>5.4081154573077361</v>
      </c>
      <c r="G1378" s="25">
        <v>45.57</v>
      </c>
      <c r="H1378" s="380">
        <v>6.7847599421097131</v>
      </c>
      <c r="I1378" s="25">
        <v>56.56</v>
      </c>
      <c r="J1378" s="380">
        <v>4.2346943326275914</v>
      </c>
    </row>
    <row r="1379" spans="1:10" x14ac:dyDescent="0.35">
      <c r="A1379" s="5">
        <v>1375</v>
      </c>
      <c r="B1379" s="5">
        <v>58</v>
      </c>
      <c r="C1379" s="5">
        <v>2</v>
      </c>
      <c r="D1379" s="380">
        <v>51.155555555555559</v>
      </c>
      <c r="E1379" s="25">
        <v>24.84</v>
      </c>
      <c r="F1379" s="380">
        <v>9.3202462401378909</v>
      </c>
      <c r="G1379" s="25">
        <v>45.57</v>
      </c>
      <c r="H1379" s="380">
        <v>6.3695884319867977</v>
      </c>
      <c r="I1379" s="25">
        <v>56.56</v>
      </c>
      <c r="J1379" s="380">
        <v>4.2779720345988084</v>
      </c>
    </row>
    <row r="1380" spans="1:10" x14ac:dyDescent="0.35">
      <c r="A1380" s="5">
        <v>1376</v>
      </c>
      <c r="B1380" s="5">
        <v>58</v>
      </c>
      <c r="C1380" s="5">
        <v>2</v>
      </c>
      <c r="D1380" s="380">
        <v>51.685555555555553</v>
      </c>
      <c r="E1380" s="25">
        <v>24.84</v>
      </c>
      <c r="F1380" s="380">
        <v>9.3580813507094955</v>
      </c>
      <c r="G1380" s="25">
        <v>45.65</v>
      </c>
      <c r="H1380" s="380">
        <v>8.1390246829316766</v>
      </c>
      <c r="I1380" s="25">
        <v>56.56</v>
      </c>
      <c r="J1380" s="380">
        <v>2.2835576918087077</v>
      </c>
    </row>
    <row r="1381" spans="1:10" x14ac:dyDescent="0.35">
      <c r="A1381" s="5">
        <v>1377</v>
      </c>
      <c r="B1381" s="5">
        <v>58</v>
      </c>
      <c r="C1381" s="5">
        <v>2</v>
      </c>
      <c r="D1381" s="380">
        <v>52.644999999999996</v>
      </c>
      <c r="E1381" s="25">
        <v>25.59</v>
      </c>
      <c r="F1381" s="380">
        <v>9.3202462401378909</v>
      </c>
      <c r="G1381" s="25">
        <v>46.11</v>
      </c>
      <c r="H1381" s="380">
        <v>7.8033768658496445</v>
      </c>
      <c r="I1381" s="25">
        <v>66.06</v>
      </c>
      <c r="J1381" s="380">
        <v>2.1943322653179691</v>
      </c>
    </row>
    <row r="1382" spans="1:10" x14ac:dyDescent="0.35">
      <c r="A1382" s="5">
        <v>1378</v>
      </c>
      <c r="B1382" s="5">
        <v>58</v>
      </c>
      <c r="C1382" s="5">
        <v>2</v>
      </c>
      <c r="D1382" s="380">
        <v>51.428888888888892</v>
      </c>
      <c r="E1382" s="25">
        <v>25.74</v>
      </c>
      <c r="F1382" s="380">
        <v>9.3202462401378909</v>
      </c>
      <c r="G1382" s="25">
        <v>46.11</v>
      </c>
      <c r="H1382" s="380">
        <v>7.7961612428331799</v>
      </c>
      <c r="I1382" s="25">
        <v>66.55</v>
      </c>
      <c r="J1382" s="380">
        <v>2.1113302785586359</v>
      </c>
    </row>
    <row r="1383" spans="1:10" x14ac:dyDescent="0.35">
      <c r="A1383" s="5">
        <v>1379</v>
      </c>
      <c r="B1383" s="5">
        <v>58</v>
      </c>
      <c r="C1383" s="5">
        <v>2</v>
      </c>
      <c r="D1383" s="380">
        <v>48.116111111111117</v>
      </c>
      <c r="E1383" s="25">
        <v>25.74</v>
      </c>
      <c r="F1383" s="380">
        <v>9.0622599191193469</v>
      </c>
      <c r="G1383" s="25">
        <v>46.11</v>
      </c>
      <c r="H1383" s="380">
        <v>8.0658555929426292</v>
      </c>
      <c r="I1383" s="25">
        <v>57.14</v>
      </c>
      <c r="J1383" s="380">
        <v>5.8768670314307121</v>
      </c>
    </row>
    <row r="1384" spans="1:10" x14ac:dyDescent="0.35">
      <c r="A1384" s="5">
        <v>1380</v>
      </c>
      <c r="B1384" s="5">
        <v>58</v>
      </c>
      <c r="C1384" s="5">
        <v>2</v>
      </c>
      <c r="D1384" s="380">
        <v>46.608333333333341</v>
      </c>
      <c r="E1384" s="25">
        <v>25.74</v>
      </c>
      <c r="F1384" s="380">
        <v>9.2450844678850856</v>
      </c>
      <c r="G1384" s="25">
        <v>46.11</v>
      </c>
      <c r="H1384" s="380">
        <v>8.3361198593880808</v>
      </c>
      <c r="I1384" s="25">
        <v>56.99</v>
      </c>
      <c r="J1384" s="380">
        <v>6.2909893010089926</v>
      </c>
    </row>
    <row r="1385" spans="1:10" x14ac:dyDescent="0.35">
      <c r="A1385" s="5">
        <v>1381</v>
      </c>
      <c r="B1385" s="5">
        <v>58</v>
      </c>
      <c r="C1385" s="5">
        <v>2</v>
      </c>
      <c r="D1385" s="380">
        <v>46.828888888888891</v>
      </c>
      <c r="E1385" s="25">
        <v>25.74</v>
      </c>
      <c r="F1385" s="380">
        <v>9.1221440095371289</v>
      </c>
      <c r="G1385" s="25">
        <v>46.11</v>
      </c>
      <c r="H1385" s="380">
        <v>7.7305049884188763</v>
      </c>
      <c r="I1385" s="25">
        <v>56.99</v>
      </c>
      <c r="J1385" s="380">
        <v>6.3137373104959318</v>
      </c>
    </row>
    <row r="1386" spans="1:10" x14ac:dyDescent="0.35">
      <c r="A1386" s="5">
        <v>1382</v>
      </c>
      <c r="B1386" s="5">
        <v>58</v>
      </c>
      <c r="C1386" s="5">
        <v>2</v>
      </c>
      <c r="D1386" s="380">
        <v>43.559999999999995</v>
      </c>
      <c r="E1386" s="25">
        <v>25.74</v>
      </c>
      <c r="F1386" s="380">
        <v>8.9749653011466091</v>
      </c>
      <c r="G1386" s="25">
        <v>46.11</v>
      </c>
      <c r="H1386" s="380">
        <v>7.6870300453904594</v>
      </c>
      <c r="I1386" s="25">
        <v>56.56</v>
      </c>
      <c r="J1386" s="380">
        <v>5.7051199519676006</v>
      </c>
    </row>
    <row r="1387" spans="1:10" x14ac:dyDescent="0.35">
      <c r="A1387" s="5">
        <v>1383</v>
      </c>
      <c r="B1387" s="5">
        <v>58</v>
      </c>
      <c r="C1387" s="5">
        <v>2</v>
      </c>
      <c r="D1387" s="380">
        <v>44.832777777777785</v>
      </c>
      <c r="E1387" s="25">
        <v>25.74</v>
      </c>
      <c r="F1387" s="380">
        <v>9.0175361983864857</v>
      </c>
      <c r="G1387" s="25">
        <v>46.03</v>
      </c>
      <c r="H1387" s="380">
        <v>7.925074527296192</v>
      </c>
      <c r="I1387" s="25">
        <v>56.56</v>
      </c>
      <c r="J1387" s="380">
        <v>6.1749767960458124</v>
      </c>
    </row>
    <row r="1388" spans="1:10" x14ac:dyDescent="0.35">
      <c r="A1388" s="5">
        <v>1384</v>
      </c>
      <c r="B1388" s="5">
        <v>58</v>
      </c>
      <c r="C1388" s="5">
        <v>2</v>
      </c>
      <c r="D1388" s="380">
        <v>47.155555555555551</v>
      </c>
      <c r="E1388" s="25">
        <v>25.74</v>
      </c>
      <c r="F1388" s="380">
        <v>9.8600027618488486</v>
      </c>
      <c r="G1388" s="25">
        <v>46.11</v>
      </c>
      <c r="H1388" s="380">
        <v>9.6907331288528589</v>
      </c>
      <c r="I1388" s="25">
        <v>60.01</v>
      </c>
      <c r="J1388" s="380">
        <v>6.3964124719416526</v>
      </c>
    </row>
    <row r="1389" spans="1:10" x14ac:dyDescent="0.35">
      <c r="A1389" s="5">
        <v>1385</v>
      </c>
      <c r="B1389" s="5">
        <v>58</v>
      </c>
      <c r="C1389" s="5">
        <v>2</v>
      </c>
      <c r="D1389" s="380">
        <v>52.388333333333335</v>
      </c>
      <c r="E1389" s="25">
        <v>25.74</v>
      </c>
      <c r="F1389" s="380">
        <v>18.091522628440298</v>
      </c>
      <c r="G1389" s="25">
        <v>47.85</v>
      </c>
      <c r="H1389" s="380">
        <v>11.608528287100182</v>
      </c>
      <c r="I1389" s="25">
        <v>64.61</v>
      </c>
      <c r="J1389" s="380">
        <v>7.046353160582397</v>
      </c>
    </row>
    <row r="1390" spans="1:10" x14ac:dyDescent="0.35">
      <c r="A1390" s="5">
        <v>1386</v>
      </c>
      <c r="B1390" s="5">
        <v>58</v>
      </c>
      <c r="C1390" s="5">
        <v>2</v>
      </c>
      <c r="D1390" s="380">
        <v>62.582777777777778</v>
      </c>
      <c r="E1390" s="25">
        <v>28.12</v>
      </c>
      <c r="F1390" s="380">
        <v>17.949346007977017</v>
      </c>
      <c r="G1390" s="25">
        <v>53.61</v>
      </c>
      <c r="H1390" s="380">
        <v>11.796561621753359</v>
      </c>
      <c r="I1390" s="25">
        <v>147.82</v>
      </c>
      <c r="J1390" s="380">
        <v>7.213262175905844</v>
      </c>
    </row>
    <row r="1391" spans="1:10" x14ac:dyDescent="0.35">
      <c r="A1391" s="5">
        <v>1387</v>
      </c>
      <c r="B1391" s="5">
        <v>58</v>
      </c>
      <c r="C1391" s="5">
        <v>2</v>
      </c>
      <c r="D1391" s="380">
        <v>68.77000000000001</v>
      </c>
      <c r="E1391" s="25">
        <v>29.23</v>
      </c>
      <c r="F1391" s="380">
        <v>15.436644625231228</v>
      </c>
      <c r="G1391" s="25">
        <v>55.94</v>
      </c>
      <c r="H1391" s="380">
        <v>12.053262545674482</v>
      </c>
      <c r="I1391" s="25">
        <v>843.72</v>
      </c>
      <c r="J1391" s="380">
        <v>7.0909815541384393</v>
      </c>
    </row>
    <row r="1392" spans="1:10" x14ac:dyDescent="0.35">
      <c r="A1392" s="5">
        <v>1388</v>
      </c>
      <c r="B1392" s="5">
        <v>58</v>
      </c>
      <c r="C1392" s="5">
        <v>2</v>
      </c>
      <c r="D1392" s="380">
        <v>67.192777777777778</v>
      </c>
      <c r="E1392" s="25">
        <v>29.23</v>
      </c>
      <c r="F1392" s="380">
        <v>19.691648554776148</v>
      </c>
      <c r="G1392" s="25">
        <v>57.04</v>
      </c>
      <c r="H1392" s="380">
        <v>11.937857043539646</v>
      </c>
      <c r="I1392" s="25">
        <v>843.72</v>
      </c>
      <c r="J1392" s="380">
        <v>7.0909815541384393</v>
      </c>
    </row>
    <row r="1393" spans="1:10" x14ac:dyDescent="0.35">
      <c r="A1393" s="5">
        <v>1389</v>
      </c>
      <c r="B1393" s="5">
        <v>58</v>
      </c>
      <c r="C1393" s="5">
        <v>2</v>
      </c>
      <c r="D1393" s="380">
        <v>61.015000000000001</v>
      </c>
      <c r="E1393" s="25">
        <v>28.12</v>
      </c>
      <c r="F1393" s="380">
        <v>21.07466161496923</v>
      </c>
      <c r="G1393" s="25">
        <v>53.61</v>
      </c>
      <c r="H1393" s="380">
        <v>12.126264179937142</v>
      </c>
      <c r="I1393" s="25">
        <v>623.48</v>
      </c>
      <c r="J1393" s="380">
        <v>7.0909614370614724</v>
      </c>
    </row>
    <row r="1394" spans="1:10" x14ac:dyDescent="0.35">
      <c r="A1394" s="5">
        <v>1390</v>
      </c>
      <c r="B1394" s="5">
        <v>58</v>
      </c>
      <c r="C1394" s="5">
        <v>2</v>
      </c>
      <c r="D1394" s="380">
        <v>55.654444444444444</v>
      </c>
      <c r="E1394" s="25">
        <v>27.3</v>
      </c>
      <c r="F1394" s="380">
        <v>20.126850415066311</v>
      </c>
      <c r="G1394" s="25">
        <v>52.67</v>
      </c>
      <c r="H1394" s="380">
        <v>11.694506279909936</v>
      </c>
      <c r="I1394" s="25">
        <v>147.82</v>
      </c>
      <c r="J1394" s="380">
        <v>7.0909614370614724</v>
      </c>
    </row>
    <row r="1395" spans="1:10" x14ac:dyDescent="0.35">
      <c r="A1395" s="5">
        <v>1391</v>
      </c>
      <c r="B1395" s="5">
        <v>58</v>
      </c>
      <c r="C1395" s="5">
        <v>2</v>
      </c>
      <c r="D1395" s="380">
        <v>53.711111111111116</v>
      </c>
      <c r="E1395" s="25">
        <v>25.74</v>
      </c>
      <c r="F1395" s="380">
        <v>19.602816409062353</v>
      </c>
      <c r="G1395" s="25">
        <v>52.67</v>
      </c>
      <c r="H1395" s="380">
        <v>11.774909487856394</v>
      </c>
      <c r="I1395" s="25">
        <v>190.03</v>
      </c>
      <c r="J1395" s="380">
        <v>7.1141536028504024</v>
      </c>
    </row>
    <row r="1396" spans="1:10" x14ac:dyDescent="0.35">
      <c r="A1396" s="5">
        <v>1392</v>
      </c>
      <c r="B1396" s="5">
        <v>58</v>
      </c>
      <c r="C1396" s="5">
        <v>2</v>
      </c>
      <c r="D1396" s="380">
        <v>48.084444444444436</v>
      </c>
      <c r="E1396" s="25">
        <v>25.74</v>
      </c>
      <c r="F1396" s="380">
        <v>19.283607156549301</v>
      </c>
      <c r="G1396" s="25">
        <v>48.39</v>
      </c>
      <c r="H1396" s="380">
        <v>11.27104338911491</v>
      </c>
      <c r="I1396" s="25">
        <v>143.51</v>
      </c>
      <c r="J1396" s="380">
        <v>6.8761597238482413</v>
      </c>
    </row>
    <row r="1397" spans="1:10" x14ac:dyDescent="0.35">
      <c r="A1397" s="5">
        <v>1393</v>
      </c>
      <c r="B1397" s="5">
        <v>59</v>
      </c>
      <c r="C1397" s="5">
        <v>2</v>
      </c>
      <c r="D1397" s="380">
        <v>47.223888888888887</v>
      </c>
      <c r="E1397" s="25">
        <v>25.74</v>
      </c>
      <c r="F1397" s="380">
        <v>17.509816337448907</v>
      </c>
      <c r="G1397" s="25">
        <v>47.85</v>
      </c>
      <c r="H1397" s="380">
        <v>9.9501918242669767</v>
      </c>
      <c r="I1397" s="25">
        <v>72.19</v>
      </c>
      <c r="J1397" s="380">
        <v>6.8216833153867622</v>
      </c>
    </row>
    <row r="1398" spans="1:10" x14ac:dyDescent="0.35">
      <c r="A1398" s="5">
        <v>1394</v>
      </c>
      <c r="B1398" s="5">
        <v>59</v>
      </c>
      <c r="C1398" s="5">
        <v>2</v>
      </c>
      <c r="D1398" s="380">
        <v>45.781111111111109</v>
      </c>
      <c r="E1398" s="25">
        <v>25.74</v>
      </c>
      <c r="F1398" s="380">
        <v>15.967535079403278</v>
      </c>
      <c r="G1398" s="25">
        <v>46.11</v>
      </c>
      <c r="H1398" s="380">
        <v>8.5677765134767299</v>
      </c>
      <c r="I1398" s="25">
        <v>68.540000000000006</v>
      </c>
      <c r="J1398" s="380">
        <v>6.0716351019396644</v>
      </c>
    </row>
    <row r="1399" spans="1:10" x14ac:dyDescent="0.35">
      <c r="A1399" s="5">
        <v>1395</v>
      </c>
      <c r="B1399" s="5">
        <v>59</v>
      </c>
      <c r="C1399" s="5">
        <v>2</v>
      </c>
      <c r="D1399" s="380">
        <v>46.592222222222219</v>
      </c>
      <c r="E1399" s="25">
        <v>24.99</v>
      </c>
      <c r="F1399" s="380">
        <v>15.647061207746704</v>
      </c>
      <c r="G1399" s="25">
        <v>43.56</v>
      </c>
      <c r="H1399" s="380">
        <v>7.98300132617298</v>
      </c>
      <c r="I1399" s="25">
        <v>64.14</v>
      </c>
      <c r="J1399" s="380">
        <v>5.7745637226515552</v>
      </c>
    </row>
    <row r="1400" spans="1:10" x14ac:dyDescent="0.35">
      <c r="A1400" s="5">
        <v>1396</v>
      </c>
      <c r="B1400" s="5">
        <v>59</v>
      </c>
      <c r="C1400" s="5">
        <v>2</v>
      </c>
      <c r="D1400" s="380">
        <v>45.231666666666669</v>
      </c>
      <c r="E1400" s="25">
        <v>24.84</v>
      </c>
      <c r="F1400" s="380">
        <v>15.072274805433072</v>
      </c>
      <c r="G1400" s="25">
        <v>43.56</v>
      </c>
      <c r="H1400" s="380">
        <v>7.3368537021595337</v>
      </c>
      <c r="I1400" s="25">
        <v>53.71</v>
      </c>
      <c r="J1400" s="380">
        <v>5.9573932711854205</v>
      </c>
    </row>
    <row r="1401" spans="1:10" x14ac:dyDescent="0.35">
      <c r="A1401" s="5">
        <v>1397</v>
      </c>
      <c r="B1401" s="5">
        <v>59</v>
      </c>
      <c r="C1401" s="5">
        <v>2</v>
      </c>
      <c r="D1401" s="380">
        <v>49.451111111111111</v>
      </c>
      <c r="E1401" s="25">
        <v>24.84</v>
      </c>
      <c r="F1401" s="380">
        <v>14.716340414301163</v>
      </c>
      <c r="G1401" s="25">
        <v>43.39</v>
      </c>
      <c r="H1401" s="380">
        <v>9.2532546476031676</v>
      </c>
      <c r="I1401" s="25">
        <v>51.02</v>
      </c>
      <c r="J1401" s="380">
        <v>4.6242618480371771</v>
      </c>
    </row>
    <row r="1402" spans="1:10" x14ac:dyDescent="0.35">
      <c r="A1402" s="5">
        <v>1398</v>
      </c>
      <c r="B1402" s="5">
        <v>59</v>
      </c>
      <c r="C1402" s="5">
        <v>2</v>
      </c>
      <c r="D1402" s="380">
        <v>51.688888888888883</v>
      </c>
      <c r="E1402" s="25">
        <v>24.84</v>
      </c>
      <c r="F1402" s="380">
        <v>12.521772509952246</v>
      </c>
      <c r="G1402" s="25">
        <v>42.95</v>
      </c>
      <c r="H1402" s="380">
        <v>9.1006503082774248</v>
      </c>
      <c r="I1402" s="25">
        <v>48.86</v>
      </c>
      <c r="J1402" s="380">
        <v>2.2502191674475251</v>
      </c>
    </row>
    <row r="1403" spans="1:10" x14ac:dyDescent="0.35">
      <c r="A1403" s="5">
        <v>1399</v>
      </c>
      <c r="B1403" s="5">
        <v>59</v>
      </c>
      <c r="C1403" s="5">
        <v>2</v>
      </c>
      <c r="D1403" s="380">
        <v>64.742777777777775</v>
      </c>
      <c r="E1403" s="25">
        <v>24.84</v>
      </c>
      <c r="F1403" s="380">
        <v>12.521772509952246</v>
      </c>
      <c r="G1403" s="25">
        <v>42.95</v>
      </c>
      <c r="H1403" s="380">
        <v>9.6205709191992117</v>
      </c>
      <c r="I1403" s="25">
        <v>47.79</v>
      </c>
      <c r="J1403" s="380">
        <v>2.292671620775601</v>
      </c>
    </row>
    <row r="1404" spans="1:10" x14ac:dyDescent="0.35">
      <c r="A1404" s="5">
        <v>1400</v>
      </c>
      <c r="B1404" s="5">
        <v>59</v>
      </c>
      <c r="C1404" s="5">
        <v>2</v>
      </c>
      <c r="D1404" s="380">
        <v>67.961666666666659</v>
      </c>
      <c r="E1404" s="25">
        <v>24.84</v>
      </c>
      <c r="F1404" s="380">
        <v>13.185698249882549</v>
      </c>
      <c r="G1404" s="25">
        <v>42.95</v>
      </c>
      <c r="H1404" s="380">
        <v>9.5370499417517749</v>
      </c>
      <c r="I1404" s="25">
        <v>47.79</v>
      </c>
      <c r="J1404" s="380">
        <v>0.27777777777777779</v>
      </c>
    </row>
    <row r="1405" spans="1:10" x14ac:dyDescent="0.35">
      <c r="A1405" s="5">
        <v>1401</v>
      </c>
      <c r="B1405" s="5">
        <v>59</v>
      </c>
      <c r="C1405" s="5">
        <v>2</v>
      </c>
      <c r="D1405" s="380">
        <v>68.914444444444442</v>
      </c>
      <c r="E1405" s="25">
        <v>24.84</v>
      </c>
      <c r="F1405" s="380">
        <v>9.9190028015449894</v>
      </c>
      <c r="G1405" s="25">
        <v>43.39</v>
      </c>
      <c r="H1405" s="380">
        <v>6.8987053049488134</v>
      </c>
      <c r="I1405" s="25">
        <v>47.79</v>
      </c>
      <c r="J1405" s="380">
        <v>0.27777777777777779</v>
      </c>
    </row>
    <row r="1406" spans="1:10" x14ac:dyDescent="0.35">
      <c r="A1406" s="5">
        <v>1402</v>
      </c>
      <c r="B1406" s="5">
        <v>59</v>
      </c>
      <c r="C1406" s="5">
        <v>2</v>
      </c>
      <c r="D1406" s="380">
        <v>63.047222222222231</v>
      </c>
      <c r="E1406" s="25">
        <v>24.84</v>
      </c>
      <c r="F1406" s="380">
        <v>8.7321817587980242</v>
      </c>
      <c r="G1406" s="25">
        <v>45.7</v>
      </c>
      <c r="H1406" s="380">
        <v>7.5395810860999504</v>
      </c>
      <c r="I1406" s="25">
        <v>45.93</v>
      </c>
      <c r="J1406" s="380">
        <v>6.0770141466957881</v>
      </c>
    </row>
    <row r="1407" spans="1:10" x14ac:dyDescent="0.35">
      <c r="A1407" s="5">
        <v>1403</v>
      </c>
      <c r="B1407" s="5">
        <v>59</v>
      </c>
      <c r="C1407" s="5">
        <v>2</v>
      </c>
      <c r="D1407" s="380">
        <v>52.693333333333328</v>
      </c>
      <c r="E1407" s="25">
        <v>24.84</v>
      </c>
      <c r="F1407" s="380">
        <v>8.1174834595959613</v>
      </c>
      <c r="G1407" s="25">
        <v>44.69</v>
      </c>
      <c r="H1407" s="380">
        <v>5.9731742441370468</v>
      </c>
      <c r="I1407" s="25">
        <v>45.93</v>
      </c>
      <c r="J1407" s="380">
        <v>4.9495754468708348</v>
      </c>
    </row>
    <row r="1408" spans="1:10" x14ac:dyDescent="0.35">
      <c r="A1408" s="5">
        <v>1404</v>
      </c>
      <c r="B1408" s="5">
        <v>59</v>
      </c>
      <c r="C1408" s="5">
        <v>2</v>
      </c>
      <c r="D1408" s="380">
        <v>46.491666666666674</v>
      </c>
      <c r="E1408" s="25">
        <v>24.84</v>
      </c>
      <c r="F1408" s="380">
        <v>6.757223984899035</v>
      </c>
      <c r="G1408" s="25">
        <v>44.69</v>
      </c>
      <c r="H1408" s="380">
        <v>5.929121681371293</v>
      </c>
      <c r="I1408" s="25">
        <v>44.15</v>
      </c>
      <c r="J1408" s="380">
        <v>4.8075943022246088</v>
      </c>
    </row>
    <row r="1409" spans="1:10" x14ac:dyDescent="0.35">
      <c r="A1409" s="5">
        <v>1405</v>
      </c>
      <c r="B1409" s="5">
        <v>59</v>
      </c>
      <c r="C1409" s="5">
        <v>2</v>
      </c>
      <c r="D1409" s="380">
        <v>45.772777777777769</v>
      </c>
      <c r="E1409" s="25">
        <v>24.84</v>
      </c>
      <c r="F1409" s="380">
        <v>4.7888663287919089</v>
      </c>
      <c r="G1409" s="25">
        <v>44.69</v>
      </c>
      <c r="H1409" s="380">
        <v>5.3329289042526318</v>
      </c>
      <c r="I1409" s="25">
        <v>44.15</v>
      </c>
      <c r="J1409" s="380">
        <v>4.7367035517022789</v>
      </c>
    </row>
    <row r="1410" spans="1:10" x14ac:dyDescent="0.35">
      <c r="A1410" s="5">
        <v>1406</v>
      </c>
      <c r="B1410" s="5">
        <v>59</v>
      </c>
      <c r="C1410" s="5">
        <v>2</v>
      </c>
      <c r="D1410" s="380">
        <v>47.315555555555555</v>
      </c>
      <c r="E1410" s="25">
        <v>24.73</v>
      </c>
      <c r="F1410" s="380">
        <v>4.7888663287919089</v>
      </c>
      <c r="G1410" s="25">
        <v>42.95</v>
      </c>
      <c r="H1410" s="380">
        <v>5.3329289042526318</v>
      </c>
      <c r="I1410" s="25">
        <v>43.96</v>
      </c>
      <c r="J1410" s="380">
        <v>4.7367035517022789</v>
      </c>
    </row>
    <row r="1411" spans="1:10" x14ac:dyDescent="0.35">
      <c r="A1411" s="5">
        <v>1407</v>
      </c>
      <c r="B1411" s="5">
        <v>59</v>
      </c>
      <c r="C1411" s="5">
        <v>2</v>
      </c>
      <c r="D1411" s="380">
        <v>50.252222222222223</v>
      </c>
      <c r="E1411" s="25">
        <v>24.48</v>
      </c>
      <c r="F1411" s="380">
        <v>7.3832841987971083</v>
      </c>
      <c r="G1411" s="25">
        <v>41.77</v>
      </c>
      <c r="H1411" s="380">
        <v>5.1754954576700589</v>
      </c>
      <c r="I1411" s="25">
        <v>43.96</v>
      </c>
      <c r="J1411" s="380">
        <v>4.5368765048978874</v>
      </c>
    </row>
    <row r="1412" spans="1:10" x14ac:dyDescent="0.35">
      <c r="A1412" s="5">
        <v>1408</v>
      </c>
      <c r="B1412" s="5">
        <v>59</v>
      </c>
      <c r="C1412" s="5">
        <v>2</v>
      </c>
      <c r="D1412" s="380">
        <v>52.318333333333335</v>
      </c>
      <c r="E1412" s="25">
        <v>24.44</v>
      </c>
      <c r="F1412" s="380">
        <v>7.367248673991436</v>
      </c>
      <c r="G1412" s="25">
        <v>40.9</v>
      </c>
      <c r="H1412" s="380">
        <v>5.7716882347887202</v>
      </c>
      <c r="I1412" s="25">
        <v>43.96</v>
      </c>
      <c r="J1412" s="380">
        <v>4.5368765048978874</v>
      </c>
    </row>
    <row r="1413" spans="1:10" x14ac:dyDescent="0.35">
      <c r="A1413" s="5">
        <v>1409</v>
      </c>
      <c r="B1413" s="5">
        <v>59</v>
      </c>
      <c r="C1413" s="5">
        <v>2</v>
      </c>
      <c r="D1413" s="380">
        <v>58.171111111111109</v>
      </c>
      <c r="E1413" s="25">
        <v>24.44</v>
      </c>
      <c r="F1413" s="380">
        <v>8.1174834595959595</v>
      </c>
      <c r="G1413" s="25">
        <v>41.31</v>
      </c>
      <c r="H1413" s="380">
        <v>4.799693804694658</v>
      </c>
      <c r="I1413" s="25">
        <v>44.15</v>
      </c>
      <c r="J1413" s="380">
        <v>5.064591979930773</v>
      </c>
    </row>
    <row r="1414" spans="1:10" x14ac:dyDescent="0.35">
      <c r="A1414" s="5">
        <v>1410</v>
      </c>
      <c r="B1414" s="5">
        <v>59</v>
      </c>
      <c r="C1414" s="5">
        <v>2</v>
      </c>
      <c r="D1414" s="380">
        <v>64.983888888888885</v>
      </c>
      <c r="E1414" s="25">
        <v>24.84</v>
      </c>
      <c r="F1414" s="380">
        <v>8.8111478993820178</v>
      </c>
      <c r="G1414" s="25">
        <v>43.39</v>
      </c>
      <c r="H1414" s="380">
        <v>4.799693804694658</v>
      </c>
      <c r="I1414" s="25">
        <v>44.15</v>
      </c>
      <c r="J1414" s="380">
        <v>5.8084437325637222</v>
      </c>
    </row>
    <row r="1415" spans="1:10" x14ac:dyDescent="0.35">
      <c r="A1415" s="5">
        <v>1411</v>
      </c>
      <c r="B1415" s="5">
        <v>59</v>
      </c>
      <c r="C1415" s="5">
        <v>2</v>
      </c>
      <c r="D1415" s="380">
        <v>67.553333333333327</v>
      </c>
      <c r="E1415" s="25">
        <v>25.29</v>
      </c>
      <c r="F1415" s="380">
        <v>8.7651014816758153</v>
      </c>
      <c r="G1415" s="25">
        <v>46.11</v>
      </c>
      <c r="H1415" s="380">
        <v>4.799693804694658</v>
      </c>
      <c r="I1415" s="25">
        <v>48.86</v>
      </c>
      <c r="J1415" s="380">
        <v>5.8084437325637222</v>
      </c>
    </row>
    <row r="1416" spans="1:10" x14ac:dyDescent="0.35">
      <c r="A1416" s="5">
        <v>1412</v>
      </c>
      <c r="B1416" s="5">
        <v>59</v>
      </c>
      <c r="C1416" s="5">
        <v>2</v>
      </c>
      <c r="D1416" s="380">
        <v>68.678888888888906</v>
      </c>
      <c r="E1416" s="25">
        <v>25.74</v>
      </c>
      <c r="F1416" s="380">
        <v>8.7524635392772332</v>
      </c>
      <c r="G1416" s="25">
        <v>46.11</v>
      </c>
      <c r="H1416" s="380">
        <v>4.799693804694658</v>
      </c>
      <c r="I1416" s="25">
        <v>48.86</v>
      </c>
      <c r="J1416" s="380">
        <v>5.8084437325637222</v>
      </c>
    </row>
    <row r="1417" spans="1:10" x14ac:dyDescent="0.35">
      <c r="A1417" s="5">
        <v>1413</v>
      </c>
      <c r="B1417" s="5">
        <v>59</v>
      </c>
      <c r="C1417" s="5">
        <v>2</v>
      </c>
      <c r="D1417" s="380">
        <v>59.431666666666665</v>
      </c>
      <c r="E1417" s="25">
        <v>24.84</v>
      </c>
      <c r="F1417" s="380">
        <v>8.8223948481395738</v>
      </c>
      <c r="G1417" s="25">
        <v>45.7</v>
      </c>
      <c r="H1417" s="380">
        <v>4.799693804694658</v>
      </c>
      <c r="I1417" s="25">
        <v>46.64</v>
      </c>
      <c r="J1417" s="380">
        <v>5.8084437325637222</v>
      </c>
    </row>
    <row r="1418" spans="1:10" x14ac:dyDescent="0.35">
      <c r="A1418" s="5">
        <v>1414</v>
      </c>
      <c r="B1418" s="5">
        <v>59</v>
      </c>
      <c r="C1418" s="5">
        <v>2</v>
      </c>
      <c r="D1418" s="380">
        <v>53.101666666666667</v>
      </c>
      <c r="E1418" s="25">
        <v>24.84</v>
      </c>
      <c r="F1418" s="380">
        <v>8.1174834595959613</v>
      </c>
      <c r="G1418" s="25">
        <v>44.24</v>
      </c>
      <c r="H1418" s="380">
        <v>4.799693804694658</v>
      </c>
      <c r="I1418" s="25">
        <v>45.28</v>
      </c>
      <c r="J1418" s="380">
        <v>5.6627031004141299</v>
      </c>
    </row>
    <row r="1419" spans="1:10" x14ac:dyDescent="0.35">
      <c r="A1419" s="5">
        <v>1415</v>
      </c>
      <c r="B1419" s="5">
        <v>59</v>
      </c>
      <c r="C1419" s="5">
        <v>2</v>
      </c>
      <c r="D1419" s="380">
        <v>52.2</v>
      </c>
      <c r="E1419" s="25">
        <v>24.84</v>
      </c>
      <c r="F1419" s="380">
        <v>4.0241256075331</v>
      </c>
      <c r="G1419" s="25">
        <v>43.56</v>
      </c>
      <c r="H1419" s="380">
        <v>1.875552840195911</v>
      </c>
      <c r="I1419" s="25">
        <v>44.15</v>
      </c>
      <c r="J1419" s="380">
        <v>1.5232762047241655</v>
      </c>
    </row>
    <row r="1420" spans="1:10" x14ac:dyDescent="0.35">
      <c r="A1420" s="5">
        <v>1416</v>
      </c>
      <c r="B1420" s="5">
        <v>59</v>
      </c>
      <c r="C1420" s="5">
        <v>2</v>
      </c>
      <c r="D1420" s="380">
        <v>52.664444444444449</v>
      </c>
      <c r="E1420" s="25">
        <v>24.84</v>
      </c>
      <c r="F1420" s="380">
        <v>2.5918486159734222</v>
      </c>
      <c r="G1420" s="25">
        <v>42.55</v>
      </c>
      <c r="H1420" s="380">
        <v>1.875552840195911</v>
      </c>
      <c r="I1420" s="25">
        <v>33.74</v>
      </c>
      <c r="J1420" s="380">
        <v>9.2217494332741706E-2</v>
      </c>
    </row>
    <row r="1421" spans="1:10" x14ac:dyDescent="0.35">
      <c r="A1421" s="5">
        <v>1417</v>
      </c>
      <c r="B1421" s="5">
        <v>60</v>
      </c>
      <c r="C1421" s="5">
        <v>3</v>
      </c>
      <c r="D1421" s="380">
        <v>54.888333333333335</v>
      </c>
      <c r="E1421" s="25">
        <v>24.73</v>
      </c>
      <c r="F1421" s="380">
        <v>3.2727733956087586</v>
      </c>
      <c r="G1421" s="25">
        <v>33.090000000000003</v>
      </c>
      <c r="H1421" s="380">
        <v>1.906589528194125</v>
      </c>
      <c r="I1421" s="25">
        <v>33.67</v>
      </c>
      <c r="J1421" s="380">
        <v>2.777777777777778E-2</v>
      </c>
    </row>
    <row r="1422" spans="1:10" x14ac:dyDescent="0.35">
      <c r="A1422" s="5">
        <v>1418</v>
      </c>
      <c r="B1422" s="5">
        <v>60</v>
      </c>
      <c r="C1422" s="5">
        <v>3</v>
      </c>
      <c r="D1422" s="380">
        <v>54.957222222222221</v>
      </c>
      <c r="E1422" s="25">
        <v>23.73</v>
      </c>
      <c r="F1422" s="380">
        <v>3.2727733956087586</v>
      </c>
      <c r="G1422" s="25">
        <v>31.26</v>
      </c>
      <c r="H1422" s="380">
        <v>1.906589528194125</v>
      </c>
      <c r="I1422" s="25">
        <v>33.67</v>
      </c>
      <c r="J1422" s="380">
        <v>2.777777777777778E-2</v>
      </c>
    </row>
    <row r="1423" spans="1:10" x14ac:dyDescent="0.35">
      <c r="A1423" s="5">
        <v>1419</v>
      </c>
      <c r="B1423" s="5">
        <v>60</v>
      </c>
      <c r="C1423" s="5">
        <v>3</v>
      </c>
      <c r="D1423" s="380">
        <v>54.482222222222219</v>
      </c>
      <c r="E1423" s="25">
        <v>23.73</v>
      </c>
      <c r="F1423" s="380">
        <v>3.2727733956087586</v>
      </c>
      <c r="G1423" s="25">
        <v>30.57</v>
      </c>
      <c r="H1423" s="380">
        <v>1.906589528194125</v>
      </c>
      <c r="I1423" s="25">
        <v>33.67</v>
      </c>
      <c r="J1423" s="380">
        <v>2.777777777777778E-2</v>
      </c>
    </row>
    <row r="1424" spans="1:10" x14ac:dyDescent="0.35">
      <c r="A1424" s="5">
        <v>1420</v>
      </c>
      <c r="B1424" s="5">
        <v>60</v>
      </c>
      <c r="C1424" s="5">
        <v>3</v>
      </c>
      <c r="D1424" s="380">
        <v>54.314444444444447</v>
      </c>
      <c r="E1424" s="25">
        <v>23.59</v>
      </c>
      <c r="F1424" s="380">
        <v>3.2727733956087586</v>
      </c>
      <c r="G1424" s="25">
        <v>30.57</v>
      </c>
      <c r="H1424" s="380">
        <v>1.906589528194125</v>
      </c>
      <c r="I1424" s="25">
        <v>33.67</v>
      </c>
      <c r="J1424" s="380">
        <v>2.777777777777778E-2</v>
      </c>
    </row>
    <row r="1425" spans="1:10" x14ac:dyDescent="0.35">
      <c r="A1425" s="5">
        <v>1421</v>
      </c>
      <c r="B1425" s="5">
        <v>60</v>
      </c>
      <c r="C1425" s="5">
        <v>3</v>
      </c>
      <c r="D1425" s="380">
        <v>52.553888888888892</v>
      </c>
      <c r="E1425" s="25">
        <v>23.73</v>
      </c>
      <c r="F1425" s="380">
        <v>3.2727733956087586</v>
      </c>
      <c r="G1425" s="25">
        <v>30.57</v>
      </c>
      <c r="H1425" s="380">
        <v>1.906589528194125</v>
      </c>
      <c r="I1425" s="25">
        <v>33.67</v>
      </c>
      <c r="J1425" s="380">
        <v>2.777777777777778E-2</v>
      </c>
    </row>
    <row r="1426" spans="1:10" x14ac:dyDescent="0.35">
      <c r="A1426" s="5">
        <v>1422</v>
      </c>
      <c r="B1426" s="5">
        <v>60</v>
      </c>
      <c r="C1426" s="5">
        <v>3</v>
      </c>
      <c r="D1426" s="380">
        <v>55.072222222222223</v>
      </c>
      <c r="E1426" s="25">
        <v>24.73</v>
      </c>
      <c r="F1426" s="380">
        <v>3.2727733956087586</v>
      </c>
      <c r="G1426" s="25">
        <v>31.84</v>
      </c>
      <c r="H1426" s="380">
        <v>1.906589528194125</v>
      </c>
      <c r="I1426" s="25">
        <v>33.67</v>
      </c>
      <c r="J1426" s="380">
        <v>2.777777777777778E-2</v>
      </c>
    </row>
    <row r="1427" spans="1:10" x14ac:dyDescent="0.35">
      <c r="A1427" s="5">
        <v>1423</v>
      </c>
      <c r="B1427" s="5">
        <v>60</v>
      </c>
      <c r="C1427" s="5">
        <v>3</v>
      </c>
      <c r="D1427" s="380">
        <v>64.748333333333335</v>
      </c>
      <c r="E1427" s="25">
        <v>24.84</v>
      </c>
      <c r="F1427" s="380">
        <v>3.2727733956087586</v>
      </c>
      <c r="G1427" s="25">
        <v>43.47</v>
      </c>
      <c r="H1427" s="380">
        <v>1.9305478499227093</v>
      </c>
      <c r="I1427" s="25">
        <v>33.67</v>
      </c>
      <c r="J1427" s="380">
        <v>2.777777777777778E-2</v>
      </c>
    </row>
    <row r="1428" spans="1:10" x14ac:dyDescent="0.35">
      <c r="A1428" s="5">
        <v>1424</v>
      </c>
      <c r="B1428" s="5">
        <v>60</v>
      </c>
      <c r="C1428" s="5">
        <v>3</v>
      </c>
      <c r="D1428" s="380">
        <v>71.341111111111118</v>
      </c>
      <c r="E1428" s="25">
        <v>25.29</v>
      </c>
      <c r="F1428" s="380">
        <v>3.2727733956087586</v>
      </c>
      <c r="G1428" s="25">
        <v>44.69</v>
      </c>
      <c r="H1428" s="380">
        <v>1.9540751190531092</v>
      </c>
      <c r="I1428" s="25">
        <v>33.67</v>
      </c>
      <c r="J1428" s="380">
        <v>2.777777777777778E-2</v>
      </c>
    </row>
    <row r="1429" spans="1:10" x14ac:dyDescent="0.35">
      <c r="A1429" s="5">
        <v>1425</v>
      </c>
      <c r="B1429" s="5">
        <v>60</v>
      </c>
      <c r="C1429" s="5">
        <v>3</v>
      </c>
      <c r="D1429" s="380">
        <v>72.587777777777788</v>
      </c>
      <c r="E1429" s="25">
        <v>25.29</v>
      </c>
      <c r="F1429" s="380">
        <v>6.6713383285642469E-2</v>
      </c>
      <c r="G1429" s="25">
        <v>45.7</v>
      </c>
      <c r="H1429" s="380">
        <v>1.9305478499227093</v>
      </c>
      <c r="I1429" s="25">
        <v>33.67</v>
      </c>
      <c r="J1429" s="380">
        <v>2.777777777777778E-2</v>
      </c>
    </row>
    <row r="1430" spans="1:10" x14ac:dyDescent="0.35">
      <c r="A1430" s="5">
        <v>1426</v>
      </c>
      <c r="B1430" s="5">
        <v>60</v>
      </c>
      <c r="C1430" s="5">
        <v>3</v>
      </c>
      <c r="D1430" s="380">
        <v>65.783888888888896</v>
      </c>
      <c r="E1430" s="25">
        <v>25.29</v>
      </c>
      <c r="F1430" s="380">
        <v>3.2727733956087586</v>
      </c>
      <c r="G1430" s="25">
        <v>45.7</v>
      </c>
      <c r="H1430" s="380">
        <v>1.906589528194125</v>
      </c>
      <c r="I1430" s="25">
        <v>33.67</v>
      </c>
      <c r="J1430" s="380">
        <v>2.777777777777778E-2</v>
      </c>
    </row>
    <row r="1431" spans="1:10" x14ac:dyDescent="0.35">
      <c r="A1431" s="5">
        <v>1427</v>
      </c>
      <c r="B1431" s="5">
        <v>60</v>
      </c>
      <c r="C1431" s="5">
        <v>3</v>
      </c>
      <c r="D1431" s="380">
        <v>59.13333333333334</v>
      </c>
      <c r="E1431" s="25">
        <v>24.99</v>
      </c>
      <c r="F1431" s="380">
        <v>3.2727733956087586</v>
      </c>
      <c r="G1431" s="25">
        <v>44.69</v>
      </c>
      <c r="H1431" s="380">
        <v>1.906589528194125</v>
      </c>
      <c r="I1431" s="25">
        <v>33.67</v>
      </c>
      <c r="J1431" s="380">
        <v>2.777777777777778E-2</v>
      </c>
    </row>
    <row r="1432" spans="1:10" x14ac:dyDescent="0.35">
      <c r="A1432" s="5">
        <v>1428</v>
      </c>
      <c r="B1432" s="5">
        <v>60</v>
      </c>
      <c r="C1432" s="5">
        <v>3</v>
      </c>
      <c r="D1432" s="380">
        <v>60.904444444444444</v>
      </c>
      <c r="E1432" s="25">
        <v>24.84</v>
      </c>
      <c r="F1432" s="380">
        <v>3.2727733956087586</v>
      </c>
      <c r="G1432" s="25">
        <v>44.37</v>
      </c>
      <c r="H1432" s="380">
        <v>1.906589528194125</v>
      </c>
      <c r="I1432" s="25">
        <v>33.67</v>
      </c>
      <c r="J1432" s="380">
        <v>2.777777777777778E-2</v>
      </c>
    </row>
    <row r="1433" spans="1:10" x14ac:dyDescent="0.35">
      <c r="A1433" s="5">
        <v>1429</v>
      </c>
      <c r="B1433" s="5">
        <v>60</v>
      </c>
      <c r="C1433" s="5">
        <v>3</v>
      </c>
      <c r="D1433" s="380">
        <v>59.187222222222218</v>
      </c>
      <c r="E1433" s="25">
        <v>24.84</v>
      </c>
      <c r="F1433" s="380">
        <v>2.777777777777778E-2</v>
      </c>
      <c r="G1433" s="25">
        <v>43.47</v>
      </c>
      <c r="H1433" s="380">
        <v>1.906589528194125</v>
      </c>
      <c r="I1433" s="25">
        <v>33.67</v>
      </c>
      <c r="J1433" s="380">
        <v>2.777777777777778E-2</v>
      </c>
    </row>
    <row r="1434" spans="1:10" x14ac:dyDescent="0.35">
      <c r="A1434" s="5">
        <v>1430</v>
      </c>
      <c r="B1434" s="5">
        <v>60</v>
      </c>
      <c r="C1434" s="5">
        <v>3</v>
      </c>
      <c r="D1434" s="380">
        <v>59.470555555555549</v>
      </c>
      <c r="E1434" s="25">
        <v>24.84</v>
      </c>
      <c r="F1434" s="380">
        <v>3.2727733956087586</v>
      </c>
      <c r="G1434" s="25">
        <v>43.47</v>
      </c>
      <c r="H1434" s="380">
        <v>1.906589528194125</v>
      </c>
      <c r="I1434" s="25">
        <v>33.67</v>
      </c>
      <c r="J1434" s="380">
        <v>2.777777777777778E-2</v>
      </c>
    </row>
    <row r="1435" spans="1:10" x14ac:dyDescent="0.35">
      <c r="A1435" s="5">
        <v>1431</v>
      </c>
      <c r="B1435" s="5">
        <v>60</v>
      </c>
      <c r="C1435" s="5">
        <v>3</v>
      </c>
      <c r="D1435" s="380">
        <v>61.605555555555561</v>
      </c>
      <c r="E1435" s="25">
        <v>24.84</v>
      </c>
      <c r="F1435" s="380">
        <v>3.2727733956087586</v>
      </c>
      <c r="G1435" s="25">
        <v>43.47</v>
      </c>
      <c r="H1435" s="380">
        <v>1.7286415589472539</v>
      </c>
      <c r="I1435" s="25">
        <v>33.67</v>
      </c>
      <c r="J1435" s="380">
        <v>2.777777777777778E-2</v>
      </c>
    </row>
    <row r="1436" spans="1:10" x14ac:dyDescent="0.35">
      <c r="A1436" s="5">
        <v>1432</v>
      </c>
      <c r="B1436" s="5">
        <v>60</v>
      </c>
      <c r="C1436" s="5">
        <v>3</v>
      </c>
      <c r="D1436" s="380">
        <v>65.887777777777771</v>
      </c>
      <c r="E1436" s="25">
        <v>24.84</v>
      </c>
      <c r="F1436" s="380">
        <v>3.2727733956087586</v>
      </c>
      <c r="G1436" s="25">
        <v>43.56</v>
      </c>
      <c r="H1436" s="380">
        <v>1.7286415589472539</v>
      </c>
      <c r="I1436" s="25">
        <v>33.67</v>
      </c>
      <c r="J1436" s="380">
        <v>2.777777777777778E-2</v>
      </c>
    </row>
    <row r="1437" spans="1:10" x14ac:dyDescent="0.35">
      <c r="A1437" s="5">
        <v>1433</v>
      </c>
      <c r="B1437" s="5">
        <v>60</v>
      </c>
      <c r="C1437" s="5">
        <v>3</v>
      </c>
      <c r="D1437" s="380">
        <v>70.730555555555554</v>
      </c>
      <c r="E1437" s="25">
        <v>24.99</v>
      </c>
      <c r="F1437" s="380">
        <v>3.2727733956087586</v>
      </c>
      <c r="G1437" s="25">
        <v>44.37</v>
      </c>
      <c r="H1437" s="380">
        <v>1.906589528194125</v>
      </c>
      <c r="I1437" s="25">
        <v>33.67</v>
      </c>
      <c r="J1437" s="380">
        <v>2.777777777777778E-2</v>
      </c>
    </row>
    <row r="1438" spans="1:10" x14ac:dyDescent="0.35">
      <c r="A1438" s="5">
        <v>1434</v>
      </c>
      <c r="B1438" s="5">
        <v>60</v>
      </c>
      <c r="C1438" s="5">
        <v>3</v>
      </c>
      <c r="D1438" s="380">
        <v>78.115555555555559</v>
      </c>
      <c r="E1438" s="25">
        <v>25.74</v>
      </c>
      <c r="F1438" s="380">
        <v>0.29125117804329698</v>
      </c>
      <c r="G1438" s="25">
        <v>46.11</v>
      </c>
      <c r="H1438" s="380">
        <v>2.4644097064148842</v>
      </c>
      <c r="I1438" s="25">
        <v>34.25</v>
      </c>
      <c r="J1438" s="380">
        <v>2.777777777777778E-2</v>
      </c>
    </row>
    <row r="1439" spans="1:10" x14ac:dyDescent="0.35">
      <c r="A1439" s="5">
        <v>1435</v>
      </c>
      <c r="B1439" s="5">
        <v>60</v>
      </c>
      <c r="C1439" s="5">
        <v>3</v>
      </c>
      <c r="D1439" s="380">
        <v>85.49388888888889</v>
      </c>
      <c r="E1439" s="25">
        <v>26.51</v>
      </c>
      <c r="F1439" s="380">
        <v>3.6381658790643305</v>
      </c>
      <c r="G1439" s="25">
        <v>51.14</v>
      </c>
      <c r="H1439" s="380">
        <v>7.9747357170907709E-2</v>
      </c>
      <c r="I1439" s="25">
        <v>45.28</v>
      </c>
      <c r="J1439" s="380">
        <v>2.777777777777778E-2</v>
      </c>
    </row>
    <row r="1440" spans="1:10" x14ac:dyDescent="0.35">
      <c r="A1440" s="5">
        <v>1436</v>
      </c>
      <c r="B1440" s="5">
        <v>60</v>
      </c>
      <c r="C1440" s="5">
        <v>3</v>
      </c>
      <c r="D1440" s="380">
        <v>79.937777777777782</v>
      </c>
      <c r="E1440" s="25">
        <v>26.05</v>
      </c>
      <c r="F1440" s="380">
        <v>2.3876440621494766</v>
      </c>
      <c r="G1440" s="25">
        <v>51.14</v>
      </c>
      <c r="H1440" s="380">
        <v>0.12210778184489579</v>
      </c>
      <c r="I1440" s="25">
        <v>34.29</v>
      </c>
      <c r="J1440" s="380">
        <v>2.777777777777778E-2</v>
      </c>
    </row>
    <row r="1441" spans="1:10" x14ac:dyDescent="0.35">
      <c r="A1441" s="5">
        <v>1437</v>
      </c>
      <c r="B1441" s="5">
        <v>60</v>
      </c>
      <c r="C1441" s="5">
        <v>3</v>
      </c>
      <c r="D1441" s="380">
        <v>71.402222222222221</v>
      </c>
      <c r="E1441" s="25">
        <v>25.74</v>
      </c>
      <c r="F1441" s="380">
        <v>0.27546296296296297</v>
      </c>
      <c r="G1441" s="25">
        <v>48.19</v>
      </c>
      <c r="H1441" s="380">
        <v>8.5418362961505165E-2</v>
      </c>
      <c r="I1441" s="25">
        <v>34.25</v>
      </c>
      <c r="J1441" s="380">
        <v>2.777777777777778E-2</v>
      </c>
    </row>
    <row r="1442" spans="1:10" x14ac:dyDescent="0.35">
      <c r="A1442" s="5">
        <v>1438</v>
      </c>
      <c r="B1442" s="5">
        <v>60</v>
      </c>
      <c r="C1442" s="5">
        <v>3</v>
      </c>
      <c r="D1442" s="380">
        <v>66.85499999999999</v>
      </c>
      <c r="E1442" s="25">
        <v>25.74</v>
      </c>
      <c r="F1442" s="380">
        <v>0.28053128297499835</v>
      </c>
      <c r="G1442" s="25">
        <v>45.78</v>
      </c>
      <c r="H1442" s="380">
        <v>1.906589528194125</v>
      </c>
      <c r="I1442" s="25">
        <v>34.01</v>
      </c>
      <c r="J1442" s="380">
        <v>2.8277465877357716E-2</v>
      </c>
    </row>
    <row r="1443" spans="1:10" x14ac:dyDescent="0.35">
      <c r="A1443" s="5">
        <v>1439</v>
      </c>
      <c r="B1443" s="5">
        <v>60</v>
      </c>
      <c r="C1443" s="5">
        <v>3</v>
      </c>
      <c r="D1443" s="380">
        <v>64.187222222222218</v>
      </c>
      <c r="E1443" s="25">
        <v>25.29</v>
      </c>
      <c r="F1443" s="380">
        <v>0.28592918555528168</v>
      </c>
      <c r="G1443" s="25">
        <v>44.69</v>
      </c>
      <c r="H1443" s="380">
        <v>1.906589528194125</v>
      </c>
      <c r="I1443" s="25">
        <v>34.01</v>
      </c>
      <c r="J1443" s="380">
        <v>2.8277465877357716E-2</v>
      </c>
    </row>
    <row r="1444" spans="1:10" x14ac:dyDescent="0.35">
      <c r="A1444" s="5">
        <v>1440</v>
      </c>
      <c r="B1444" s="5">
        <v>60</v>
      </c>
      <c r="C1444" s="5">
        <v>3</v>
      </c>
      <c r="D1444" s="380">
        <v>61.293333333333337</v>
      </c>
      <c r="E1444" s="25">
        <v>24.99</v>
      </c>
      <c r="F1444" s="380">
        <v>8.3348774667055467E-2</v>
      </c>
      <c r="G1444" s="25">
        <v>43.56</v>
      </c>
      <c r="H1444" s="380">
        <v>1.906589528194125</v>
      </c>
      <c r="I1444" s="25">
        <v>33.67</v>
      </c>
      <c r="J1444" s="380">
        <v>2.777777777777778E-2</v>
      </c>
    </row>
    <row r="1445" spans="1:10" x14ac:dyDescent="0.35">
      <c r="A1445" s="5">
        <v>1441</v>
      </c>
      <c r="B1445" s="5">
        <v>61</v>
      </c>
      <c r="C1445" s="5">
        <v>3</v>
      </c>
      <c r="D1445" s="380">
        <v>62.176111111111112</v>
      </c>
      <c r="E1445" s="25">
        <v>24.73</v>
      </c>
      <c r="F1445" s="380">
        <v>3.2727733956087586</v>
      </c>
      <c r="G1445" s="25">
        <v>41.79</v>
      </c>
      <c r="H1445" s="380">
        <v>1.906589528194125</v>
      </c>
      <c r="I1445" s="25">
        <v>33.67</v>
      </c>
      <c r="J1445" s="380">
        <v>2.777777777777778E-2</v>
      </c>
    </row>
    <row r="1446" spans="1:10" x14ac:dyDescent="0.35">
      <c r="A1446" s="5">
        <v>1442</v>
      </c>
      <c r="B1446" s="5">
        <v>61</v>
      </c>
      <c r="C1446" s="5">
        <v>3</v>
      </c>
      <c r="D1446" s="380">
        <v>61.533888888888882</v>
      </c>
      <c r="E1446" s="25">
        <v>24.73</v>
      </c>
      <c r="F1446" s="380">
        <v>3.2727733956087586</v>
      </c>
      <c r="G1446" s="25">
        <v>40.96</v>
      </c>
      <c r="H1446" s="380">
        <v>1.906589528194125</v>
      </c>
      <c r="I1446" s="25">
        <v>33.67</v>
      </c>
      <c r="J1446" s="380">
        <v>2.777777777777778E-2</v>
      </c>
    </row>
    <row r="1447" spans="1:10" x14ac:dyDescent="0.35">
      <c r="A1447" s="5">
        <v>1443</v>
      </c>
      <c r="B1447" s="5">
        <v>61</v>
      </c>
      <c r="C1447" s="5">
        <v>3</v>
      </c>
      <c r="D1447" s="380">
        <v>59.865555555555552</v>
      </c>
      <c r="E1447" s="25">
        <v>24.44</v>
      </c>
      <c r="F1447" s="380">
        <v>3.2727733956087586</v>
      </c>
      <c r="G1447" s="25">
        <v>40.96</v>
      </c>
      <c r="H1447" s="380">
        <v>1.906589528194125</v>
      </c>
      <c r="I1447" s="25">
        <v>33.67</v>
      </c>
      <c r="J1447" s="380">
        <v>2.777777777777778E-2</v>
      </c>
    </row>
    <row r="1448" spans="1:10" x14ac:dyDescent="0.35">
      <c r="A1448" s="5">
        <v>1444</v>
      </c>
      <c r="B1448" s="5">
        <v>61</v>
      </c>
      <c r="C1448" s="5">
        <v>3</v>
      </c>
      <c r="D1448" s="380">
        <v>58.581666666666663</v>
      </c>
      <c r="E1448" s="25">
        <v>24.73</v>
      </c>
      <c r="F1448" s="380">
        <v>3.2727733956087586</v>
      </c>
      <c r="G1448" s="25">
        <v>40.96</v>
      </c>
      <c r="H1448" s="380">
        <v>1.906589528194125</v>
      </c>
      <c r="I1448" s="25">
        <v>37.24</v>
      </c>
      <c r="J1448" s="380">
        <v>2.777777777777778E-2</v>
      </c>
    </row>
    <row r="1449" spans="1:10" x14ac:dyDescent="0.35">
      <c r="A1449" s="5">
        <v>1445</v>
      </c>
      <c r="B1449" s="5">
        <v>61</v>
      </c>
      <c r="C1449" s="5">
        <v>3</v>
      </c>
      <c r="D1449" s="380">
        <v>58.348888888888879</v>
      </c>
      <c r="E1449" s="25">
        <v>24.84</v>
      </c>
      <c r="F1449" s="380">
        <v>3.2727733956087586</v>
      </c>
      <c r="G1449" s="25">
        <v>40.96</v>
      </c>
      <c r="H1449" s="380">
        <v>2.4644097064148842</v>
      </c>
      <c r="I1449" s="25">
        <v>37.619999999999997</v>
      </c>
      <c r="J1449" s="380">
        <v>2.8277465877357716E-2</v>
      </c>
    </row>
    <row r="1450" spans="1:10" x14ac:dyDescent="0.35">
      <c r="A1450" s="5">
        <v>1446</v>
      </c>
      <c r="B1450" s="5">
        <v>61</v>
      </c>
      <c r="C1450" s="5">
        <v>3</v>
      </c>
      <c r="D1450" s="380">
        <v>61.998888888888885</v>
      </c>
      <c r="E1450" s="25">
        <v>24.84</v>
      </c>
      <c r="F1450" s="380">
        <v>3.4481525187613222</v>
      </c>
      <c r="G1450" s="25">
        <v>43.56</v>
      </c>
      <c r="H1450" s="380">
        <v>2.4644097064148842</v>
      </c>
      <c r="I1450" s="25">
        <v>37.619999999999997</v>
      </c>
      <c r="J1450" s="380">
        <v>2.8277465877357716E-2</v>
      </c>
    </row>
    <row r="1451" spans="1:10" x14ac:dyDescent="0.35">
      <c r="A1451" s="5">
        <v>1447</v>
      </c>
      <c r="B1451" s="5">
        <v>61</v>
      </c>
      <c r="C1451" s="5">
        <v>3</v>
      </c>
      <c r="D1451" s="380">
        <v>66.461666666666659</v>
      </c>
      <c r="E1451" s="25">
        <v>25.74</v>
      </c>
      <c r="F1451" s="380">
        <v>3.4560317529235047</v>
      </c>
      <c r="G1451" s="25">
        <v>46.03</v>
      </c>
      <c r="H1451" s="380">
        <v>2.5668752067022482</v>
      </c>
      <c r="I1451" s="25">
        <v>46.06</v>
      </c>
      <c r="J1451" s="380">
        <v>2.8277465877357716E-2</v>
      </c>
    </row>
    <row r="1452" spans="1:10" x14ac:dyDescent="0.35">
      <c r="A1452" s="5">
        <v>1448</v>
      </c>
      <c r="B1452" s="5">
        <v>61</v>
      </c>
      <c r="C1452" s="5">
        <v>3</v>
      </c>
      <c r="D1452" s="380">
        <v>73.282777777777781</v>
      </c>
      <c r="E1452" s="25">
        <v>25.74</v>
      </c>
      <c r="F1452" s="380">
        <v>3.4571854540937519</v>
      </c>
      <c r="G1452" s="25">
        <v>48.88</v>
      </c>
      <c r="H1452" s="380">
        <v>2.5668752067022482</v>
      </c>
      <c r="I1452" s="25">
        <v>46.69</v>
      </c>
      <c r="J1452" s="380">
        <v>2.8277465877357716E-2</v>
      </c>
    </row>
    <row r="1453" spans="1:10" x14ac:dyDescent="0.35">
      <c r="A1453" s="5">
        <v>1449</v>
      </c>
      <c r="B1453" s="5">
        <v>61</v>
      </c>
      <c r="C1453" s="5">
        <v>3</v>
      </c>
      <c r="D1453" s="380">
        <v>74.765000000000001</v>
      </c>
      <c r="E1453" s="25">
        <v>25.74</v>
      </c>
      <c r="F1453" s="380">
        <v>3.4795989657869546</v>
      </c>
      <c r="G1453" s="25">
        <v>48.88</v>
      </c>
      <c r="H1453" s="380">
        <v>2.504180110945613</v>
      </c>
      <c r="I1453" s="25">
        <v>48.09</v>
      </c>
      <c r="J1453" s="380">
        <v>6.7795680345209108E-2</v>
      </c>
    </row>
    <row r="1454" spans="1:10" x14ac:dyDescent="0.35">
      <c r="A1454" s="5">
        <v>1450</v>
      </c>
      <c r="B1454" s="5">
        <v>61</v>
      </c>
      <c r="C1454" s="5">
        <v>3</v>
      </c>
      <c r="D1454" s="380">
        <v>67.170555555555566</v>
      </c>
      <c r="E1454" s="25">
        <v>25.74</v>
      </c>
      <c r="F1454" s="380">
        <v>3.4717197316247725</v>
      </c>
      <c r="G1454" s="25">
        <v>48.39</v>
      </c>
      <c r="H1454" s="380">
        <v>2.4935384497698578</v>
      </c>
      <c r="I1454" s="25">
        <v>47.44</v>
      </c>
      <c r="J1454" s="380">
        <v>2.777777777777778E-2</v>
      </c>
    </row>
    <row r="1455" spans="1:10" x14ac:dyDescent="0.35">
      <c r="A1455" s="5">
        <v>1451</v>
      </c>
      <c r="B1455" s="5">
        <v>61</v>
      </c>
      <c r="C1455" s="5">
        <v>3</v>
      </c>
      <c r="D1455" s="380">
        <v>62.885000000000005</v>
      </c>
      <c r="E1455" s="25">
        <v>25.74</v>
      </c>
      <c r="F1455" s="380">
        <v>3.2727733956087586</v>
      </c>
      <c r="G1455" s="25">
        <v>45.7</v>
      </c>
      <c r="H1455" s="380">
        <v>2.4644097064148842</v>
      </c>
      <c r="I1455" s="25">
        <v>44.01</v>
      </c>
      <c r="J1455" s="380">
        <v>2.777777777777778E-2</v>
      </c>
    </row>
    <row r="1456" spans="1:10" x14ac:dyDescent="0.35">
      <c r="A1456" s="5">
        <v>1452</v>
      </c>
      <c r="B1456" s="5">
        <v>61</v>
      </c>
      <c r="C1456" s="5">
        <v>3</v>
      </c>
      <c r="D1456" s="380">
        <v>61.544999999999995</v>
      </c>
      <c r="E1456" s="25">
        <v>25.29</v>
      </c>
      <c r="F1456" s="380">
        <v>3.2727733956087586</v>
      </c>
      <c r="G1456" s="25">
        <v>45.7</v>
      </c>
      <c r="H1456" s="380">
        <v>2.4644097064148842</v>
      </c>
      <c r="I1456" s="25">
        <v>37.619999999999997</v>
      </c>
      <c r="J1456" s="380">
        <v>2.777777777777778E-2</v>
      </c>
    </row>
    <row r="1457" spans="1:10" x14ac:dyDescent="0.35">
      <c r="A1457" s="5">
        <v>1453</v>
      </c>
      <c r="B1457" s="5">
        <v>61</v>
      </c>
      <c r="C1457" s="5">
        <v>3</v>
      </c>
      <c r="D1457" s="380">
        <v>59.483333333333334</v>
      </c>
      <c r="E1457" s="25">
        <v>25.29</v>
      </c>
      <c r="F1457" s="380">
        <v>3.2727733956087586</v>
      </c>
      <c r="G1457" s="25">
        <v>43.99</v>
      </c>
      <c r="H1457" s="380">
        <v>2.2864617371680129</v>
      </c>
      <c r="I1457" s="25">
        <v>37.24</v>
      </c>
      <c r="J1457" s="380">
        <v>2.777777777777778E-2</v>
      </c>
    </row>
    <row r="1458" spans="1:10" x14ac:dyDescent="0.35">
      <c r="A1458" s="5">
        <v>1454</v>
      </c>
      <c r="B1458" s="5">
        <v>61</v>
      </c>
      <c r="C1458" s="5">
        <v>3</v>
      </c>
      <c r="D1458" s="380">
        <v>57.776111111111106</v>
      </c>
      <c r="E1458" s="25">
        <v>24.99</v>
      </c>
      <c r="F1458" s="380">
        <v>3.2727733956087586</v>
      </c>
      <c r="G1458" s="25">
        <v>43.99</v>
      </c>
      <c r="H1458" s="380">
        <v>0.72606250841223485</v>
      </c>
      <c r="I1458" s="25">
        <v>34.54</v>
      </c>
      <c r="J1458" s="380">
        <v>2.777777777777778E-2</v>
      </c>
    </row>
    <row r="1459" spans="1:10" x14ac:dyDescent="0.35">
      <c r="A1459" s="5">
        <v>1455</v>
      </c>
      <c r="B1459" s="5">
        <v>61</v>
      </c>
      <c r="C1459" s="5">
        <v>3</v>
      </c>
      <c r="D1459" s="380">
        <v>58.796111111111109</v>
      </c>
      <c r="E1459" s="25">
        <v>24.99</v>
      </c>
      <c r="F1459" s="380">
        <v>3.2727733956087586</v>
      </c>
      <c r="G1459" s="25">
        <v>43.99</v>
      </c>
      <c r="H1459" s="380">
        <v>0.61869061471922449</v>
      </c>
      <c r="I1459" s="25">
        <v>34.54</v>
      </c>
      <c r="J1459" s="380">
        <v>2.777777777777778E-2</v>
      </c>
    </row>
    <row r="1460" spans="1:10" x14ac:dyDescent="0.35">
      <c r="A1460" s="5">
        <v>1456</v>
      </c>
      <c r="B1460" s="5">
        <v>61</v>
      </c>
      <c r="C1460" s="5">
        <v>3</v>
      </c>
      <c r="D1460" s="380">
        <v>59.79388888888888</v>
      </c>
      <c r="E1460" s="25">
        <v>24.99</v>
      </c>
      <c r="F1460" s="380">
        <v>3.2727733956087586</v>
      </c>
      <c r="G1460" s="25">
        <v>44.69</v>
      </c>
      <c r="H1460" s="380">
        <v>0.61869061471922449</v>
      </c>
      <c r="I1460" s="25">
        <v>37.24</v>
      </c>
      <c r="J1460" s="380">
        <v>2.777777777777778E-2</v>
      </c>
    </row>
    <row r="1461" spans="1:10" x14ac:dyDescent="0.35">
      <c r="A1461" s="5">
        <v>1457</v>
      </c>
      <c r="B1461" s="5">
        <v>61</v>
      </c>
      <c r="C1461" s="5">
        <v>3</v>
      </c>
      <c r="D1461" s="380">
        <v>63.520555555555546</v>
      </c>
      <c r="E1461" s="25">
        <v>24.99</v>
      </c>
      <c r="F1461" s="380">
        <v>3.2727733956087586</v>
      </c>
      <c r="G1461" s="25">
        <v>45.78</v>
      </c>
      <c r="H1461" s="380">
        <v>0.72606250841223485</v>
      </c>
      <c r="I1461" s="25">
        <v>38.159999999999997</v>
      </c>
      <c r="J1461" s="380">
        <v>2.777777777777778E-2</v>
      </c>
    </row>
    <row r="1462" spans="1:10" x14ac:dyDescent="0.35">
      <c r="A1462" s="5">
        <v>1458</v>
      </c>
      <c r="B1462" s="5">
        <v>61</v>
      </c>
      <c r="C1462" s="5">
        <v>3</v>
      </c>
      <c r="D1462" s="380">
        <v>69.69</v>
      </c>
      <c r="E1462" s="25">
        <v>25.74</v>
      </c>
      <c r="F1462" s="380">
        <v>6.7010801981371715E-2</v>
      </c>
      <c r="G1462" s="25">
        <v>47.46</v>
      </c>
      <c r="H1462" s="380">
        <v>2.4644097064148842</v>
      </c>
      <c r="I1462" s="25">
        <v>46.06</v>
      </c>
      <c r="J1462" s="380">
        <v>2.777777777777778E-2</v>
      </c>
    </row>
    <row r="1463" spans="1:10" x14ac:dyDescent="0.35">
      <c r="A1463" s="5">
        <v>1459</v>
      </c>
      <c r="B1463" s="5">
        <v>61</v>
      </c>
      <c r="C1463" s="5">
        <v>3</v>
      </c>
      <c r="D1463" s="380">
        <v>77.979444444444439</v>
      </c>
      <c r="E1463" s="25">
        <v>26.51</v>
      </c>
      <c r="F1463" s="380">
        <v>0.1660039735186658</v>
      </c>
      <c r="G1463" s="25">
        <v>52.67</v>
      </c>
      <c r="H1463" s="380">
        <v>0.14480167642852412</v>
      </c>
      <c r="I1463" s="25">
        <v>51.72</v>
      </c>
      <c r="J1463" s="380">
        <v>2.777777777777778E-2</v>
      </c>
    </row>
    <row r="1464" spans="1:10" x14ac:dyDescent="0.35">
      <c r="A1464" s="5">
        <v>1460</v>
      </c>
      <c r="B1464" s="5">
        <v>61</v>
      </c>
      <c r="C1464" s="5">
        <v>3</v>
      </c>
      <c r="D1464" s="380">
        <v>75.810555555555553</v>
      </c>
      <c r="E1464" s="25">
        <v>25.74</v>
      </c>
      <c r="F1464" s="380">
        <v>0.16600397351866578</v>
      </c>
      <c r="G1464" s="25">
        <v>52.67</v>
      </c>
      <c r="H1464" s="380">
        <v>2.5077965306414733</v>
      </c>
      <c r="I1464" s="25">
        <v>51.72</v>
      </c>
      <c r="J1464" s="380">
        <v>1.4092819259686211</v>
      </c>
    </row>
    <row r="1465" spans="1:10" x14ac:dyDescent="0.35">
      <c r="A1465" s="5">
        <v>1461</v>
      </c>
      <c r="B1465" s="5">
        <v>61</v>
      </c>
      <c r="C1465" s="5">
        <v>3</v>
      </c>
      <c r="D1465" s="380">
        <v>66.712777777777774</v>
      </c>
      <c r="E1465" s="25">
        <v>25.74</v>
      </c>
      <c r="F1465" s="380">
        <v>5.2503704568482246E-2</v>
      </c>
      <c r="G1465" s="25">
        <v>48.19</v>
      </c>
      <c r="H1465" s="380">
        <v>2.5077965306414733</v>
      </c>
      <c r="I1465" s="25">
        <v>46.06</v>
      </c>
      <c r="J1465" s="380">
        <v>1.3605549470073204</v>
      </c>
    </row>
    <row r="1466" spans="1:10" x14ac:dyDescent="0.35">
      <c r="A1466" s="5">
        <v>1462</v>
      </c>
      <c r="B1466" s="5">
        <v>61</v>
      </c>
      <c r="C1466" s="5">
        <v>3</v>
      </c>
      <c r="D1466" s="380">
        <v>62.962222222222231</v>
      </c>
      <c r="E1466" s="25">
        <v>25.74</v>
      </c>
      <c r="F1466" s="380">
        <v>5.5113553575941693E-2</v>
      </c>
      <c r="G1466" s="25">
        <v>45.7</v>
      </c>
      <c r="H1466" s="380">
        <v>2.4644097064148842</v>
      </c>
      <c r="I1466" s="25">
        <v>44.26</v>
      </c>
      <c r="J1466" s="380">
        <v>1.3605549470073204</v>
      </c>
    </row>
    <row r="1467" spans="1:10" x14ac:dyDescent="0.35">
      <c r="A1467" s="5">
        <v>1463</v>
      </c>
      <c r="B1467" s="5">
        <v>61</v>
      </c>
      <c r="C1467" s="5">
        <v>3</v>
      </c>
      <c r="D1467" s="380">
        <v>59.896111111111104</v>
      </c>
      <c r="E1467" s="25">
        <v>25.29</v>
      </c>
      <c r="F1467" s="380">
        <v>3.2818063309411873</v>
      </c>
      <c r="G1467" s="25">
        <v>43.99</v>
      </c>
      <c r="H1467" s="380">
        <v>2.4644097064148842</v>
      </c>
      <c r="I1467" s="25">
        <v>43.96</v>
      </c>
      <c r="J1467" s="380">
        <v>1.3605549470073204</v>
      </c>
    </row>
    <row r="1468" spans="1:10" x14ac:dyDescent="0.35">
      <c r="A1468" s="5">
        <v>1464</v>
      </c>
      <c r="B1468" s="5">
        <v>61</v>
      </c>
      <c r="C1468" s="5">
        <v>3</v>
      </c>
      <c r="D1468" s="380">
        <v>61.296111111111109</v>
      </c>
      <c r="E1468" s="25">
        <v>25.29</v>
      </c>
      <c r="F1468" s="380">
        <v>3.2727733956087586</v>
      </c>
      <c r="G1468" s="25">
        <v>43.56</v>
      </c>
      <c r="H1468" s="380">
        <v>2.4644097064148842</v>
      </c>
      <c r="I1468" s="25">
        <v>37.24</v>
      </c>
      <c r="J1468" s="380">
        <v>1.3605549470073204</v>
      </c>
    </row>
    <row r="1469" spans="1:10" x14ac:dyDescent="0.35">
      <c r="A1469" s="5">
        <v>1465</v>
      </c>
      <c r="B1469" s="5">
        <v>62</v>
      </c>
      <c r="C1469" s="5">
        <v>3</v>
      </c>
      <c r="D1469" s="380">
        <v>68.028888888888886</v>
      </c>
      <c r="E1469" s="25">
        <v>24.84</v>
      </c>
      <c r="F1469" s="380">
        <v>3.2727733956087586</v>
      </c>
      <c r="G1469" s="25">
        <v>41.55</v>
      </c>
      <c r="H1469" s="380">
        <v>2.4644097064148842</v>
      </c>
      <c r="I1469" s="25">
        <v>34.07</v>
      </c>
      <c r="J1469" s="380">
        <v>1.3605549470073204</v>
      </c>
    </row>
    <row r="1470" spans="1:10" x14ac:dyDescent="0.35">
      <c r="A1470" s="5">
        <v>1466</v>
      </c>
      <c r="B1470" s="5">
        <v>62</v>
      </c>
      <c r="C1470" s="5">
        <v>3</v>
      </c>
      <c r="D1470" s="380">
        <v>66.900000000000006</v>
      </c>
      <c r="E1470" s="25">
        <v>24.84</v>
      </c>
      <c r="F1470" s="380">
        <v>3.2727733956087586</v>
      </c>
      <c r="G1470" s="25">
        <v>39.770000000000003</v>
      </c>
      <c r="H1470" s="380">
        <v>2.4644097064148842</v>
      </c>
      <c r="I1470" s="25">
        <v>34.07</v>
      </c>
      <c r="J1470" s="380">
        <v>1.3605549470073204</v>
      </c>
    </row>
    <row r="1471" spans="1:10" x14ac:dyDescent="0.35">
      <c r="A1471" s="5">
        <v>1467</v>
      </c>
      <c r="B1471" s="5">
        <v>62</v>
      </c>
      <c r="C1471" s="5">
        <v>3</v>
      </c>
      <c r="D1471" s="380">
        <v>65.48</v>
      </c>
      <c r="E1471" s="25">
        <v>24.84</v>
      </c>
      <c r="F1471" s="380">
        <v>3.2727733956087586</v>
      </c>
      <c r="G1471" s="25">
        <v>35.1</v>
      </c>
      <c r="H1471" s="380">
        <v>2.4644097064148842</v>
      </c>
      <c r="I1471" s="25">
        <v>34.07</v>
      </c>
      <c r="J1471" s="380">
        <v>1.3605549470073204</v>
      </c>
    </row>
    <row r="1472" spans="1:10" x14ac:dyDescent="0.35">
      <c r="A1472" s="5">
        <v>1468</v>
      </c>
      <c r="B1472" s="5">
        <v>62</v>
      </c>
      <c r="C1472" s="5">
        <v>3</v>
      </c>
      <c r="D1472" s="380">
        <v>64.694999999999993</v>
      </c>
      <c r="E1472" s="25">
        <v>24.84</v>
      </c>
      <c r="F1472" s="380">
        <v>3.2727733956087586</v>
      </c>
      <c r="G1472" s="25">
        <v>34.08</v>
      </c>
      <c r="H1472" s="380">
        <v>2.4644097064148842</v>
      </c>
      <c r="I1472" s="25">
        <v>34.07</v>
      </c>
      <c r="J1472" s="380">
        <v>1.3605549470073204</v>
      </c>
    </row>
    <row r="1473" spans="1:10" x14ac:dyDescent="0.35">
      <c r="A1473" s="5">
        <v>1469</v>
      </c>
      <c r="B1473" s="5">
        <v>62</v>
      </c>
      <c r="C1473" s="5">
        <v>3</v>
      </c>
      <c r="D1473" s="380">
        <v>65.184444444444452</v>
      </c>
      <c r="E1473" s="25">
        <v>24.84</v>
      </c>
      <c r="F1473" s="380">
        <v>3.2727733956087586</v>
      </c>
      <c r="G1473" s="25">
        <v>37.08</v>
      </c>
      <c r="H1473" s="380">
        <v>2.4644097064148842</v>
      </c>
      <c r="I1473" s="25">
        <v>34.07</v>
      </c>
      <c r="J1473" s="380">
        <v>1.3605549470073204</v>
      </c>
    </row>
    <row r="1474" spans="1:10" x14ac:dyDescent="0.35">
      <c r="A1474" s="5">
        <v>1470</v>
      </c>
      <c r="B1474" s="5">
        <v>62</v>
      </c>
      <c r="C1474" s="5">
        <v>3</v>
      </c>
      <c r="D1474" s="380">
        <v>70.256666666666661</v>
      </c>
      <c r="E1474" s="25">
        <v>24.84</v>
      </c>
      <c r="F1474" s="380">
        <v>3.2727733956087586</v>
      </c>
      <c r="G1474" s="25">
        <v>42.17</v>
      </c>
      <c r="H1474" s="380">
        <v>2.4644097064148842</v>
      </c>
      <c r="I1474" s="25">
        <v>34.07</v>
      </c>
      <c r="J1474" s="380">
        <v>1.3605549470073204</v>
      </c>
    </row>
    <row r="1475" spans="1:10" x14ac:dyDescent="0.35">
      <c r="A1475" s="5">
        <v>1471</v>
      </c>
      <c r="B1475" s="5">
        <v>62</v>
      </c>
      <c r="C1475" s="5">
        <v>3</v>
      </c>
      <c r="D1475" s="380">
        <v>77.450555555555553</v>
      </c>
      <c r="E1475" s="25">
        <v>25.29</v>
      </c>
      <c r="F1475" s="380">
        <v>3.2727733956087586</v>
      </c>
      <c r="G1475" s="25">
        <v>45.32</v>
      </c>
      <c r="H1475" s="380">
        <v>2.4644097064148842</v>
      </c>
      <c r="I1475" s="25">
        <v>36.65</v>
      </c>
      <c r="J1475" s="380">
        <v>1.3850477072701153</v>
      </c>
    </row>
    <row r="1476" spans="1:10" x14ac:dyDescent="0.35">
      <c r="A1476" s="5">
        <v>1472</v>
      </c>
      <c r="B1476" s="5">
        <v>62</v>
      </c>
      <c r="C1476" s="5">
        <v>3</v>
      </c>
      <c r="D1476" s="380">
        <v>82.001666666666665</v>
      </c>
      <c r="E1476" s="25">
        <v>25.74</v>
      </c>
      <c r="F1476" s="380">
        <v>3.2727733956087586</v>
      </c>
      <c r="G1476" s="25">
        <v>46.11</v>
      </c>
      <c r="H1476" s="380">
        <v>2.4644097064148842</v>
      </c>
      <c r="I1476" s="25">
        <v>43.96</v>
      </c>
      <c r="J1476" s="380">
        <v>1.4015391739100453</v>
      </c>
    </row>
    <row r="1477" spans="1:10" x14ac:dyDescent="0.35">
      <c r="A1477" s="5">
        <v>1473</v>
      </c>
      <c r="B1477" s="5">
        <v>62</v>
      </c>
      <c r="C1477" s="5">
        <v>3</v>
      </c>
      <c r="D1477" s="380">
        <v>81.816111111111113</v>
      </c>
      <c r="E1477" s="25">
        <v>25.74</v>
      </c>
      <c r="F1477" s="380">
        <v>3.2727733956087586</v>
      </c>
      <c r="G1477" s="25">
        <v>48.39</v>
      </c>
      <c r="H1477" s="380">
        <v>2.4644097064148842</v>
      </c>
      <c r="I1477" s="25">
        <v>45.88</v>
      </c>
      <c r="J1477" s="380">
        <v>1.4015391739100453</v>
      </c>
    </row>
    <row r="1478" spans="1:10" x14ac:dyDescent="0.35">
      <c r="A1478" s="5">
        <v>1474</v>
      </c>
      <c r="B1478" s="5">
        <v>62</v>
      </c>
      <c r="C1478" s="5">
        <v>3</v>
      </c>
      <c r="D1478" s="380">
        <v>78.44</v>
      </c>
      <c r="E1478" s="25">
        <v>25.74</v>
      </c>
      <c r="F1478" s="380">
        <v>3.2727733956087586</v>
      </c>
      <c r="G1478" s="25">
        <v>45.7</v>
      </c>
      <c r="H1478" s="380">
        <v>2.4644097064148842</v>
      </c>
      <c r="I1478" s="25">
        <v>44.82</v>
      </c>
      <c r="J1478" s="380">
        <v>2.777777777777778E-2</v>
      </c>
    </row>
    <row r="1479" spans="1:10" x14ac:dyDescent="0.35">
      <c r="A1479" s="5">
        <v>1475</v>
      </c>
      <c r="B1479" s="5">
        <v>62</v>
      </c>
      <c r="C1479" s="5">
        <v>3</v>
      </c>
      <c r="D1479" s="380">
        <v>68.977777777777789</v>
      </c>
      <c r="E1479" s="25">
        <v>25.74</v>
      </c>
      <c r="F1479" s="380">
        <v>3.2727733956087586</v>
      </c>
      <c r="G1479" s="25">
        <v>45.7</v>
      </c>
      <c r="H1479" s="380">
        <v>2.4644097064148842</v>
      </c>
      <c r="I1479" s="25">
        <v>37.369999999999997</v>
      </c>
      <c r="J1479" s="380">
        <v>2.777777777777778E-2</v>
      </c>
    </row>
    <row r="1480" spans="1:10" x14ac:dyDescent="0.35">
      <c r="A1480" s="5">
        <v>1476</v>
      </c>
      <c r="B1480" s="5">
        <v>62</v>
      </c>
      <c r="C1480" s="5">
        <v>3</v>
      </c>
      <c r="D1480" s="380">
        <v>65.435555555555553</v>
      </c>
      <c r="E1480" s="25">
        <v>25.29</v>
      </c>
      <c r="F1480" s="380">
        <v>3.2727733956087586</v>
      </c>
      <c r="G1480" s="25">
        <v>45.7</v>
      </c>
      <c r="H1480" s="380">
        <v>2.4644097064148842</v>
      </c>
      <c r="I1480" s="25">
        <v>36.65</v>
      </c>
      <c r="J1480" s="380">
        <v>2.777777777777778E-2</v>
      </c>
    </row>
    <row r="1481" spans="1:10" x14ac:dyDescent="0.35">
      <c r="A1481" s="5">
        <v>1477</v>
      </c>
      <c r="B1481" s="5">
        <v>62</v>
      </c>
      <c r="C1481" s="5">
        <v>3</v>
      </c>
      <c r="D1481" s="380">
        <v>70.316666666666663</v>
      </c>
      <c r="E1481" s="25">
        <v>25.29</v>
      </c>
      <c r="F1481" s="380">
        <v>3.2727733956087586</v>
      </c>
      <c r="G1481" s="25">
        <v>45.24</v>
      </c>
      <c r="H1481" s="380">
        <v>2.2489893605102833</v>
      </c>
      <c r="I1481" s="25">
        <v>36.65</v>
      </c>
      <c r="J1481" s="380">
        <v>2.777777777777778E-2</v>
      </c>
    </row>
    <row r="1482" spans="1:10" x14ac:dyDescent="0.35">
      <c r="A1482" s="5">
        <v>1478</v>
      </c>
      <c r="B1482" s="5">
        <v>62</v>
      </c>
      <c r="C1482" s="5">
        <v>3</v>
      </c>
      <c r="D1482" s="380">
        <v>70.807222222222222</v>
      </c>
      <c r="E1482" s="25">
        <v>25.29</v>
      </c>
      <c r="F1482" s="380">
        <v>3.2727733956087586</v>
      </c>
      <c r="G1482" s="25">
        <v>45.7</v>
      </c>
      <c r="H1482" s="380">
        <v>2.2489893605102833</v>
      </c>
      <c r="I1482" s="25">
        <v>36.65</v>
      </c>
      <c r="J1482" s="380">
        <v>2.777777777777778E-2</v>
      </c>
    </row>
    <row r="1483" spans="1:10" x14ac:dyDescent="0.35">
      <c r="A1483" s="5">
        <v>1479</v>
      </c>
      <c r="B1483" s="5">
        <v>62</v>
      </c>
      <c r="C1483" s="5">
        <v>3</v>
      </c>
      <c r="D1483" s="380">
        <v>68.563333333333347</v>
      </c>
      <c r="E1483" s="25">
        <v>25.74</v>
      </c>
      <c r="F1483" s="380">
        <v>3.2727733956087586</v>
      </c>
      <c r="G1483" s="25">
        <v>45.7</v>
      </c>
      <c r="H1483" s="380">
        <v>2.2864617371680129</v>
      </c>
      <c r="I1483" s="25">
        <v>43.96</v>
      </c>
      <c r="J1483" s="380">
        <v>2.777777777777778E-2</v>
      </c>
    </row>
    <row r="1484" spans="1:10" x14ac:dyDescent="0.35">
      <c r="A1484" s="5">
        <v>1480</v>
      </c>
      <c r="B1484" s="5">
        <v>62</v>
      </c>
      <c r="C1484" s="5">
        <v>3</v>
      </c>
      <c r="D1484" s="380">
        <v>69.217777777777783</v>
      </c>
      <c r="E1484" s="25">
        <v>25.74</v>
      </c>
      <c r="F1484" s="380">
        <v>3.2727733956087586</v>
      </c>
      <c r="G1484" s="25">
        <v>47.46</v>
      </c>
      <c r="H1484" s="380">
        <v>2.4644097064148842</v>
      </c>
      <c r="I1484" s="25">
        <v>51.72</v>
      </c>
      <c r="J1484" s="380">
        <v>2.777777777777778E-2</v>
      </c>
    </row>
    <row r="1485" spans="1:10" x14ac:dyDescent="0.35">
      <c r="A1485" s="5">
        <v>1481</v>
      </c>
      <c r="B1485" s="5">
        <v>62</v>
      </c>
      <c r="C1485" s="5">
        <v>3</v>
      </c>
      <c r="D1485" s="380">
        <v>75.441666666666677</v>
      </c>
      <c r="E1485" s="25">
        <v>25.74</v>
      </c>
      <c r="F1485" s="380">
        <v>3.2727733956087586</v>
      </c>
      <c r="G1485" s="25">
        <v>47.85</v>
      </c>
      <c r="H1485" s="380">
        <v>2.4644097064148842</v>
      </c>
      <c r="I1485" s="25">
        <v>60.46</v>
      </c>
      <c r="J1485" s="380">
        <v>2.777777777777778E-2</v>
      </c>
    </row>
    <row r="1486" spans="1:10" x14ac:dyDescent="0.35">
      <c r="A1486" s="5">
        <v>1482</v>
      </c>
      <c r="B1486" s="5">
        <v>62</v>
      </c>
      <c r="C1486" s="5">
        <v>3</v>
      </c>
      <c r="D1486" s="380">
        <v>87.456111111111099</v>
      </c>
      <c r="E1486" s="25">
        <v>27.3</v>
      </c>
      <c r="F1486" s="380">
        <v>1.6393121982564844</v>
      </c>
      <c r="G1486" s="25">
        <v>51.24</v>
      </c>
      <c r="H1486" s="380">
        <v>2.4644097064148842</v>
      </c>
      <c r="I1486" s="25">
        <v>131.34</v>
      </c>
      <c r="J1486" s="380">
        <v>0.97068013355627958</v>
      </c>
    </row>
    <row r="1487" spans="1:10" x14ac:dyDescent="0.35">
      <c r="A1487" s="5">
        <v>1483</v>
      </c>
      <c r="B1487" s="5">
        <v>62</v>
      </c>
      <c r="C1487" s="5">
        <v>3</v>
      </c>
      <c r="D1487" s="380">
        <v>96.084999999999994</v>
      </c>
      <c r="E1487" s="25">
        <v>28.8</v>
      </c>
      <c r="F1487" s="380">
        <v>8.1174834595959613</v>
      </c>
      <c r="G1487" s="25">
        <v>58.75</v>
      </c>
      <c r="H1487" s="380">
        <v>0.14480167642852412</v>
      </c>
      <c r="I1487" s="25">
        <v>772.12</v>
      </c>
      <c r="J1487" s="380">
        <v>0.14480167642852412</v>
      </c>
    </row>
    <row r="1488" spans="1:10" x14ac:dyDescent="0.35">
      <c r="A1488" s="5">
        <v>1484</v>
      </c>
      <c r="B1488" s="5">
        <v>62</v>
      </c>
      <c r="C1488" s="5">
        <v>3</v>
      </c>
      <c r="D1488" s="380">
        <v>90.476666666666674</v>
      </c>
      <c r="E1488" s="25">
        <v>28.12</v>
      </c>
      <c r="F1488" s="380">
        <v>3.382116121248004</v>
      </c>
      <c r="G1488" s="25">
        <v>57.04</v>
      </c>
      <c r="H1488" s="380">
        <v>0.14480167642852412</v>
      </c>
      <c r="I1488" s="25">
        <v>64.14</v>
      </c>
      <c r="J1488" s="380">
        <v>0.14480167642852412</v>
      </c>
    </row>
    <row r="1489" spans="1:10" x14ac:dyDescent="0.35">
      <c r="A1489" s="5">
        <v>1485</v>
      </c>
      <c r="B1489" s="5">
        <v>62</v>
      </c>
      <c r="C1489" s="5">
        <v>3</v>
      </c>
      <c r="D1489" s="380">
        <v>82.75333333333333</v>
      </c>
      <c r="E1489" s="25">
        <v>26.01</v>
      </c>
      <c r="F1489" s="380">
        <v>3.7361542845620814</v>
      </c>
      <c r="G1489" s="25">
        <v>52.67</v>
      </c>
      <c r="H1489" s="380">
        <v>2.777777777777778E-2</v>
      </c>
      <c r="I1489" s="25">
        <v>53.71</v>
      </c>
      <c r="J1489" s="380">
        <v>0.14480167642852412</v>
      </c>
    </row>
    <row r="1490" spans="1:10" x14ac:dyDescent="0.35">
      <c r="A1490" s="5">
        <v>1486</v>
      </c>
      <c r="B1490" s="5">
        <v>62</v>
      </c>
      <c r="C1490" s="5">
        <v>3</v>
      </c>
      <c r="D1490" s="380">
        <v>74.377222222222215</v>
      </c>
      <c r="E1490" s="25">
        <v>25.74</v>
      </c>
      <c r="F1490" s="380">
        <v>3.6918791263047206</v>
      </c>
      <c r="G1490" s="25">
        <v>46.11</v>
      </c>
      <c r="H1490" s="380">
        <v>2.4644097064148842</v>
      </c>
      <c r="I1490" s="25">
        <v>51.72</v>
      </c>
      <c r="J1490" s="380">
        <v>1.4015391739100453</v>
      </c>
    </row>
    <row r="1491" spans="1:10" x14ac:dyDescent="0.35">
      <c r="A1491" s="5">
        <v>1487</v>
      </c>
      <c r="B1491" s="5">
        <v>62</v>
      </c>
      <c r="C1491" s="5">
        <v>3</v>
      </c>
      <c r="D1491" s="380">
        <v>70.108333333333334</v>
      </c>
      <c r="E1491" s="25">
        <v>25.74</v>
      </c>
      <c r="F1491" s="380">
        <v>2.7917535805052172</v>
      </c>
      <c r="G1491" s="25">
        <v>48.39</v>
      </c>
      <c r="H1491" s="380">
        <v>2.4644097064148842</v>
      </c>
      <c r="I1491" s="25">
        <v>48.86</v>
      </c>
      <c r="J1491" s="380">
        <v>1.4015391739100453</v>
      </c>
    </row>
    <row r="1492" spans="1:10" x14ac:dyDescent="0.35">
      <c r="A1492" s="5">
        <v>1488</v>
      </c>
      <c r="B1492" s="5">
        <v>62</v>
      </c>
      <c r="C1492" s="5">
        <v>3</v>
      </c>
      <c r="D1492" s="380">
        <v>72.128888888888881</v>
      </c>
      <c r="E1492" s="25">
        <v>25.59</v>
      </c>
      <c r="F1492" s="380">
        <v>2.7917535805052172</v>
      </c>
      <c r="G1492" s="25">
        <v>45.7</v>
      </c>
      <c r="H1492" s="380">
        <v>2.4644097064148842</v>
      </c>
      <c r="I1492" s="25">
        <v>44.72</v>
      </c>
      <c r="J1492" s="380">
        <v>1.4015391739100453</v>
      </c>
    </row>
    <row r="1493" spans="1:10" x14ac:dyDescent="0.35">
      <c r="A1493" s="5">
        <v>1489</v>
      </c>
      <c r="B1493" s="5">
        <v>63</v>
      </c>
      <c r="C1493" s="5">
        <v>3</v>
      </c>
      <c r="D1493" s="380">
        <v>75.802222222222227</v>
      </c>
      <c r="E1493" s="25">
        <v>24.99</v>
      </c>
      <c r="F1493" s="380">
        <v>2.7917535805052172</v>
      </c>
      <c r="G1493" s="25">
        <v>43.56</v>
      </c>
      <c r="H1493" s="380">
        <v>2.6059013179540531</v>
      </c>
      <c r="I1493" s="25">
        <v>43.52</v>
      </c>
      <c r="J1493" s="380">
        <v>1.560445913492158</v>
      </c>
    </row>
    <row r="1494" spans="1:10" x14ac:dyDescent="0.35">
      <c r="A1494" s="5">
        <v>1490</v>
      </c>
      <c r="B1494" s="5">
        <v>63</v>
      </c>
      <c r="C1494" s="5">
        <v>3</v>
      </c>
      <c r="D1494" s="380">
        <v>74.789444444444442</v>
      </c>
      <c r="E1494" s="25">
        <v>24.84</v>
      </c>
      <c r="F1494" s="380">
        <v>1.7176212774259489</v>
      </c>
      <c r="G1494" s="25">
        <v>43.56</v>
      </c>
      <c r="H1494" s="380">
        <v>2.6059013179540531</v>
      </c>
      <c r="I1494" s="25">
        <v>43.52</v>
      </c>
      <c r="J1494" s="380">
        <v>3.3134937874330346</v>
      </c>
    </row>
    <row r="1495" spans="1:10" x14ac:dyDescent="0.35">
      <c r="A1495" s="5">
        <v>1491</v>
      </c>
      <c r="B1495" s="5">
        <v>63</v>
      </c>
      <c r="C1495" s="5">
        <v>3</v>
      </c>
      <c r="D1495" s="380">
        <v>71.62166666666667</v>
      </c>
      <c r="E1495" s="25">
        <v>24.84</v>
      </c>
      <c r="F1495" s="380">
        <v>1.2611727949239211</v>
      </c>
      <c r="G1495" s="25">
        <v>43.56</v>
      </c>
      <c r="H1495" s="380">
        <v>2.6059013179540531</v>
      </c>
      <c r="I1495" s="25">
        <v>36.869999999999997</v>
      </c>
      <c r="J1495" s="380">
        <v>3.3134937874330346</v>
      </c>
    </row>
    <row r="1496" spans="1:10" x14ac:dyDescent="0.35">
      <c r="A1496" s="5">
        <v>1492</v>
      </c>
      <c r="B1496" s="5">
        <v>63</v>
      </c>
      <c r="C1496" s="5">
        <v>3</v>
      </c>
      <c r="D1496" s="380">
        <v>68.678888888888892</v>
      </c>
      <c r="E1496" s="25">
        <v>24.84</v>
      </c>
      <c r="F1496" s="380">
        <v>1.9062220872650404</v>
      </c>
      <c r="G1496" s="25">
        <v>43.56</v>
      </c>
      <c r="H1496" s="380">
        <v>2.6059013179540531</v>
      </c>
      <c r="I1496" s="25">
        <v>35.799999999999997</v>
      </c>
      <c r="J1496" s="380">
        <v>3.3041771529394919</v>
      </c>
    </row>
    <row r="1497" spans="1:10" x14ac:dyDescent="0.35">
      <c r="A1497" s="5">
        <v>1493</v>
      </c>
      <c r="B1497" s="5">
        <v>63</v>
      </c>
      <c r="C1497" s="5">
        <v>3</v>
      </c>
      <c r="D1497" s="380">
        <v>70.972222222222214</v>
      </c>
      <c r="E1497" s="25">
        <v>24.84</v>
      </c>
      <c r="F1497" s="380">
        <v>2.4090444828466846</v>
      </c>
      <c r="G1497" s="25">
        <v>43.56</v>
      </c>
      <c r="H1497" s="380">
        <v>3.0451956489356862</v>
      </c>
      <c r="I1497" s="25">
        <v>34.75</v>
      </c>
      <c r="J1497" s="380">
        <v>3.3079366404428567</v>
      </c>
    </row>
    <row r="1498" spans="1:10" x14ac:dyDescent="0.35">
      <c r="A1498" s="5">
        <v>1494</v>
      </c>
      <c r="B1498" s="5">
        <v>63</v>
      </c>
      <c r="C1498" s="5">
        <v>3</v>
      </c>
      <c r="D1498" s="380">
        <v>76.952222222222204</v>
      </c>
      <c r="E1498" s="25">
        <v>24.84</v>
      </c>
      <c r="F1498" s="380">
        <v>1.5850394806788313</v>
      </c>
      <c r="G1498" s="25">
        <v>43.56</v>
      </c>
      <c r="H1498" s="380">
        <v>3.6802524283062299</v>
      </c>
      <c r="I1498" s="25">
        <v>43.52</v>
      </c>
      <c r="J1498" s="380">
        <v>3.317253274936399</v>
      </c>
    </row>
    <row r="1499" spans="1:10" x14ac:dyDescent="0.35">
      <c r="A1499" s="5">
        <v>1495</v>
      </c>
      <c r="B1499" s="5">
        <v>63</v>
      </c>
      <c r="C1499" s="5">
        <v>3</v>
      </c>
      <c r="D1499" s="380">
        <v>85.309999999999988</v>
      </c>
      <c r="E1499" s="25">
        <v>25.74</v>
      </c>
      <c r="F1499" s="380">
        <v>0.16600397351866578</v>
      </c>
      <c r="G1499" s="25">
        <v>46.11</v>
      </c>
      <c r="H1499" s="380">
        <v>3.6802524283062299</v>
      </c>
      <c r="I1499" s="25">
        <v>43.96</v>
      </c>
      <c r="J1499" s="380">
        <v>0.14480167642852412</v>
      </c>
    </row>
    <row r="1500" spans="1:10" x14ac:dyDescent="0.35">
      <c r="A1500" s="5">
        <v>1496</v>
      </c>
      <c r="B1500" s="5">
        <v>63</v>
      </c>
      <c r="C1500" s="5">
        <v>3</v>
      </c>
      <c r="D1500" s="380">
        <v>97.279999999999987</v>
      </c>
      <c r="E1500" s="25">
        <v>25.74</v>
      </c>
      <c r="F1500" s="380">
        <v>0.47222222222222221</v>
      </c>
      <c r="G1500" s="25">
        <v>52.67</v>
      </c>
      <c r="H1500" s="380">
        <v>3.6802524283062299</v>
      </c>
      <c r="I1500" s="25">
        <v>50.13</v>
      </c>
      <c r="J1500" s="380">
        <v>3.3561670263740253</v>
      </c>
    </row>
    <row r="1501" spans="1:10" x14ac:dyDescent="0.35">
      <c r="A1501" s="5">
        <v>1497</v>
      </c>
      <c r="B1501" s="5">
        <v>63</v>
      </c>
      <c r="C1501" s="5">
        <v>3</v>
      </c>
      <c r="D1501" s="380">
        <v>96.63000000000001</v>
      </c>
      <c r="E1501" s="25">
        <v>26.35</v>
      </c>
      <c r="F1501" s="380">
        <v>5.2140994449840878</v>
      </c>
      <c r="G1501" s="25">
        <v>52.67</v>
      </c>
      <c r="H1501" s="380">
        <v>3.6802524283062299</v>
      </c>
      <c r="I1501" s="25">
        <v>48.86</v>
      </c>
      <c r="J1501" s="380">
        <v>3.448677280088011</v>
      </c>
    </row>
    <row r="1502" spans="1:10" x14ac:dyDescent="0.35">
      <c r="A1502" s="5">
        <v>1498</v>
      </c>
      <c r="B1502" s="5">
        <v>63</v>
      </c>
      <c r="C1502" s="5">
        <v>3</v>
      </c>
      <c r="D1502" s="380">
        <v>86.161111111111111</v>
      </c>
      <c r="E1502" s="25">
        <v>26.05</v>
      </c>
      <c r="F1502" s="380">
        <v>1.0517360161143905</v>
      </c>
      <c r="G1502" s="25">
        <v>48.88</v>
      </c>
      <c r="H1502" s="380">
        <v>3.5548114623852434</v>
      </c>
      <c r="I1502" s="25">
        <v>46.64</v>
      </c>
      <c r="J1502" s="380">
        <v>3.3029366479384188</v>
      </c>
    </row>
    <row r="1503" spans="1:10" x14ac:dyDescent="0.35">
      <c r="A1503" s="5">
        <v>1499</v>
      </c>
      <c r="B1503" s="5">
        <v>63</v>
      </c>
      <c r="C1503" s="5">
        <v>3</v>
      </c>
      <c r="D1503" s="380">
        <v>79.623333333333335</v>
      </c>
      <c r="E1503" s="25">
        <v>25.74</v>
      </c>
      <c r="F1503" s="380">
        <v>2.2629000935785388</v>
      </c>
      <c r="G1503" s="25">
        <v>47.46</v>
      </c>
      <c r="H1503" s="380">
        <v>3.4374537719008478</v>
      </c>
      <c r="I1503" s="25">
        <v>43.96</v>
      </c>
      <c r="J1503" s="380">
        <v>0.16985966201189415</v>
      </c>
    </row>
    <row r="1504" spans="1:10" x14ac:dyDescent="0.35">
      <c r="A1504" s="5">
        <v>1500</v>
      </c>
      <c r="B1504" s="5">
        <v>63</v>
      </c>
      <c r="C1504" s="5">
        <v>3</v>
      </c>
      <c r="D1504" s="380">
        <v>83.492222222222225</v>
      </c>
      <c r="E1504" s="25">
        <v>25.59</v>
      </c>
      <c r="F1504" s="380">
        <v>2.7474500535990809</v>
      </c>
      <c r="G1504" s="25">
        <v>45.7</v>
      </c>
      <c r="H1504" s="380">
        <v>3.4374537719008478</v>
      </c>
      <c r="I1504" s="25">
        <v>43.52</v>
      </c>
      <c r="J1504" s="380">
        <v>0.16985966201189415</v>
      </c>
    </row>
    <row r="1505" spans="1:10" x14ac:dyDescent="0.35">
      <c r="A1505" s="5">
        <v>1501</v>
      </c>
      <c r="B1505" s="5">
        <v>63</v>
      </c>
      <c r="C1505" s="5">
        <v>3</v>
      </c>
      <c r="D1505" s="380">
        <v>81.300555555555562</v>
      </c>
      <c r="E1505" s="25">
        <v>25.29</v>
      </c>
      <c r="F1505" s="380">
        <v>2.3394497511935577</v>
      </c>
      <c r="G1505" s="25">
        <v>45.7</v>
      </c>
      <c r="H1505" s="380">
        <v>3.4374537719008478</v>
      </c>
      <c r="I1505" s="25">
        <v>43.52</v>
      </c>
      <c r="J1505" s="380">
        <v>0.16985966201189415</v>
      </c>
    </row>
    <row r="1506" spans="1:10" x14ac:dyDescent="0.35">
      <c r="A1506" s="5">
        <v>1502</v>
      </c>
      <c r="B1506" s="5">
        <v>63</v>
      </c>
      <c r="C1506" s="5">
        <v>3</v>
      </c>
      <c r="D1506" s="380">
        <v>74.38333333333334</v>
      </c>
      <c r="E1506" s="25">
        <v>25.29</v>
      </c>
      <c r="F1506" s="380">
        <v>2.4886173135825427</v>
      </c>
      <c r="G1506" s="25">
        <v>45.7</v>
      </c>
      <c r="H1506" s="380">
        <v>3.2595058026539769</v>
      </c>
      <c r="I1506" s="25">
        <v>43.52</v>
      </c>
      <c r="J1506" s="380">
        <v>0.12887543510916907</v>
      </c>
    </row>
    <row r="1507" spans="1:10" x14ac:dyDescent="0.35">
      <c r="A1507" s="5">
        <v>1503</v>
      </c>
      <c r="B1507" s="5">
        <v>63</v>
      </c>
      <c r="C1507" s="5">
        <v>3</v>
      </c>
      <c r="D1507" s="380">
        <v>72.062222222222232</v>
      </c>
      <c r="E1507" s="25">
        <v>25.29</v>
      </c>
      <c r="F1507" s="380">
        <v>0.12274156778866782</v>
      </c>
      <c r="G1507" s="25">
        <v>45.7</v>
      </c>
      <c r="H1507" s="380">
        <v>3.2595058026539769</v>
      </c>
      <c r="I1507" s="25">
        <v>43.96</v>
      </c>
      <c r="J1507" s="380">
        <v>0.12887543510916907</v>
      </c>
    </row>
    <row r="1508" spans="1:10" x14ac:dyDescent="0.35">
      <c r="A1508" s="5">
        <v>1504</v>
      </c>
      <c r="B1508" s="5">
        <v>63</v>
      </c>
      <c r="C1508" s="5">
        <v>3</v>
      </c>
      <c r="D1508" s="380">
        <v>73.656111111111102</v>
      </c>
      <c r="E1508" s="25">
        <v>25.74</v>
      </c>
      <c r="F1508" s="380">
        <v>2.2050260885692121</v>
      </c>
      <c r="G1508" s="25">
        <v>46.11</v>
      </c>
      <c r="H1508" s="380">
        <v>2.7839820581936987</v>
      </c>
      <c r="I1508" s="25">
        <v>48.04</v>
      </c>
      <c r="J1508" s="380">
        <v>0.16985966201189415</v>
      </c>
    </row>
    <row r="1509" spans="1:10" x14ac:dyDescent="0.35">
      <c r="A1509" s="5">
        <v>1505</v>
      </c>
      <c r="B1509" s="5">
        <v>63</v>
      </c>
      <c r="C1509" s="5">
        <v>3</v>
      </c>
      <c r="D1509" s="380">
        <v>81.489999999999995</v>
      </c>
      <c r="E1509" s="25">
        <v>25.74</v>
      </c>
      <c r="F1509" s="380">
        <v>2.0458495926207068</v>
      </c>
      <c r="G1509" s="25">
        <v>46.98</v>
      </c>
      <c r="H1509" s="380">
        <v>3.4743204463274036</v>
      </c>
      <c r="I1509" s="25">
        <v>48.86</v>
      </c>
      <c r="J1509" s="380">
        <v>0.17366821414503561</v>
      </c>
    </row>
    <row r="1510" spans="1:10" x14ac:dyDescent="0.35">
      <c r="A1510" s="5">
        <v>1506</v>
      </c>
      <c r="B1510" s="5">
        <v>63</v>
      </c>
      <c r="C1510" s="5">
        <v>3</v>
      </c>
      <c r="D1510" s="380">
        <v>91.891111111111101</v>
      </c>
      <c r="E1510" s="25">
        <v>25.74</v>
      </c>
      <c r="F1510" s="380">
        <v>8.1174834595959595</v>
      </c>
      <c r="G1510" s="25">
        <v>51.14</v>
      </c>
      <c r="H1510" s="380">
        <v>4.4271698245461106</v>
      </c>
      <c r="I1510" s="25">
        <v>53.71</v>
      </c>
      <c r="J1510" s="380">
        <v>2.0919308852138316</v>
      </c>
    </row>
    <row r="1511" spans="1:10" x14ac:dyDescent="0.35">
      <c r="A1511" s="5">
        <v>1507</v>
      </c>
      <c r="B1511" s="5">
        <v>63</v>
      </c>
      <c r="C1511" s="5">
        <v>3</v>
      </c>
      <c r="D1511" s="380">
        <v>102.49277777777777</v>
      </c>
      <c r="E1511" s="25">
        <v>27.3</v>
      </c>
      <c r="F1511" s="380">
        <v>8.8319264645847149</v>
      </c>
      <c r="G1511" s="25">
        <v>62.12</v>
      </c>
      <c r="H1511" s="380">
        <v>5.450952340938171</v>
      </c>
      <c r="I1511" s="25">
        <v>71.61</v>
      </c>
      <c r="J1511" s="380">
        <v>0.38590018523105141</v>
      </c>
    </row>
    <row r="1512" spans="1:10" x14ac:dyDescent="0.35">
      <c r="A1512" s="5">
        <v>1508</v>
      </c>
      <c r="B1512" s="5">
        <v>63</v>
      </c>
      <c r="C1512" s="5">
        <v>3</v>
      </c>
      <c r="D1512" s="380">
        <v>96.222777777777765</v>
      </c>
      <c r="E1512" s="25">
        <v>28.12</v>
      </c>
      <c r="F1512" s="380">
        <v>8.8952686552098061</v>
      </c>
      <c r="G1512" s="25">
        <v>64.2</v>
      </c>
      <c r="H1512" s="380">
        <v>5.4497881856727917</v>
      </c>
      <c r="I1512" s="25">
        <v>71.61</v>
      </c>
      <c r="J1512" s="380">
        <v>1.432829379647415</v>
      </c>
    </row>
    <row r="1513" spans="1:10" x14ac:dyDescent="0.35">
      <c r="A1513" s="5">
        <v>1509</v>
      </c>
      <c r="B1513" s="5">
        <v>63</v>
      </c>
      <c r="C1513" s="5">
        <v>3</v>
      </c>
      <c r="D1513" s="380">
        <v>84.566666666666649</v>
      </c>
      <c r="E1513" s="25">
        <v>26.51</v>
      </c>
      <c r="F1513" s="380">
        <v>8.88537331075268</v>
      </c>
      <c r="G1513" s="25">
        <v>55.78</v>
      </c>
      <c r="H1513" s="380">
        <v>4.9672796697971116</v>
      </c>
      <c r="I1513" s="25">
        <v>66.06</v>
      </c>
      <c r="J1513" s="380">
        <v>1.7122655903372814</v>
      </c>
    </row>
    <row r="1514" spans="1:10" x14ac:dyDescent="0.35">
      <c r="A1514" s="5">
        <v>1510</v>
      </c>
      <c r="B1514" s="5">
        <v>63</v>
      </c>
      <c r="C1514" s="5">
        <v>3</v>
      </c>
      <c r="D1514" s="380">
        <v>82.847777777777779</v>
      </c>
      <c r="E1514" s="25">
        <v>25.74</v>
      </c>
      <c r="F1514" s="380">
        <v>8.1174834595959613</v>
      </c>
      <c r="G1514" s="25">
        <v>48.88</v>
      </c>
      <c r="H1514" s="380">
        <v>4.9714737897966499</v>
      </c>
      <c r="I1514" s="25">
        <v>56.15</v>
      </c>
      <c r="J1514" s="380">
        <v>2.1639528560833696</v>
      </c>
    </row>
    <row r="1515" spans="1:10" x14ac:dyDescent="0.35">
      <c r="A1515" s="5">
        <v>1511</v>
      </c>
      <c r="B1515" s="5">
        <v>63</v>
      </c>
      <c r="C1515" s="5">
        <v>3</v>
      </c>
      <c r="D1515" s="380">
        <v>80.384444444444441</v>
      </c>
      <c r="E1515" s="25">
        <v>25.74</v>
      </c>
      <c r="F1515" s="380">
        <v>8.1174834595959577</v>
      </c>
      <c r="G1515" s="25">
        <v>49.28</v>
      </c>
      <c r="H1515" s="380">
        <v>4.971403442557893</v>
      </c>
      <c r="I1515" s="25">
        <v>53.71</v>
      </c>
      <c r="J1515" s="380">
        <v>2.2502191674475251</v>
      </c>
    </row>
    <row r="1516" spans="1:10" x14ac:dyDescent="0.35">
      <c r="A1516" s="5">
        <v>1512</v>
      </c>
      <c r="B1516" s="5">
        <v>63</v>
      </c>
      <c r="C1516" s="5">
        <v>3</v>
      </c>
      <c r="D1516" s="380">
        <v>78.930000000000007</v>
      </c>
      <c r="E1516" s="25">
        <v>25.74</v>
      </c>
      <c r="F1516" s="380">
        <v>8.1174834595959595</v>
      </c>
      <c r="G1516" s="25">
        <v>47.41</v>
      </c>
      <c r="H1516" s="380">
        <v>4.9762234065848316</v>
      </c>
      <c r="I1516" s="25">
        <v>53.71</v>
      </c>
      <c r="J1516" s="380">
        <v>4.6253630454116363</v>
      </c>
    </row>
    <row r="1517" spans="1:10" x14ac:dyDescent="0.35">
      <c r="A1517" s="5">
        <v>1513</v>
      </c>
      <c r="B1517" s="5">
        <v>64</v>
      </c>
      <c r="C1517" s="5">
        <v>3</v>
      </c>
      <c r="D1517" s="380">
        <v>77.963888888888874</v>
      </c>
      <c r="E1517" s="25">
        <v>24.99</v>
      </c>
      <c r="F1517" s="380">
        <v>8.1174834595959577</v>
      </c>
      <c r="G1517" s="25">
        <v>47.46</v>
      </c>
      <c r="H1517" s="380">
        <v>7.7014720985204441</v>
      </c>
      <c r="I1517" s="25">
        <v>56.15</v>
      </c>
      <c r="J1517" s="380">
        <v>2.8835196373468053</v>
      </c>
    </row>
    <row r="1518" spans="1:10" x14ac:dyDescent="0.35">
      <c r="A1518" s="5">
        <v>1514</v>
      </c>
      <c r="B1518" s="5">
        <v>64</v>
      </c>
      <c r="C1518" s="5">
        <v>3</v>
      </c>
      <c r="D1518" s="380">
        <v>77.921111111111102</v>
      </c>
      <c r="E1518" s="25">
        <v>24.84</v>
      </c>
      <c r="F1518" s="380">
        <v>8.1174834595959577</v>
      </c>
      <c r="G1518" s="25">
        <v>47.41</v>
      </c>
      <c r="H1518" s="380">
        <v>7.7014720985204441</v>
      </c>
      <c r="I1518" s="25">
        <v>56.15</v>
      </c>
      <c r="J1518" s="380">
        <v>4.0201761461691374</v>
      </c>
    </row>
    <row r="1519" spans="1:10" x14ac:dyDescent="0.35">
      <c r="A1519" s="5">
        <v>1515</v>
      </c>
      <c r="B1519" s="5">
        <v>64</v>
      </c>
      <c r="C1519" s="5">
        <v>3</v>
      </c>
      <c r="D1519" s="380">
        <v>75.553888888888892</v>
      </c>
      <c r="E1519" s="25">
        <v>24.84</v>
      </c>
      <c r="F1519" s="380">
        <v>8.1174834595959595</v>
      </c>
      <c r="G1519" s="25">
        <v>47.41</v>
      </c>
      <c r="H1519" s="380">
        <v>7.6435564954684843</v>
      </c>
      <c r="I1519" s="25">
        <v>60.46</v>
      </c>
      <c r="J1519" s="380">
        <v>3.4324551948406992</v>
      </c>
    </row>
    <row r="1520" spans="1:10" x14ac:dyDescent="0.35">
      <c r="A1520" s="5">
        <v>1516</v>
      </c>
      <c r="B1520" s="5">
        <v>64</v>
      </c>
      <c r="C1520" s="5">
        <v>3</v>
      </c>
      <c r="D1520" s="380">
        <v>71.173888888888882</v>
      </c>
      <c r="E1520" s="25">
        <v>24.84</v>
      </c>
      <c r="F1520" s="380">
        <v>8.1174834595959595</v>
      </c>
      <c r="G1520" s="25">
        <v>47.41</v>
      </c>
      <c r="H1520" s="380">
        <v>7.4387868943694579</v>
      </c>
      <c r="I1520" s="25">
        <v>64.14</v>
      </c>
      <c r="J1520" s="380">
        <v>4.7983152743604043</v>
      </c>
    </row>
    <row r="1521" spans="1:10" x14ac:dyDescent="0.35">
      <c r="A1521" s="5">
        <v>1517</v>
      </c>
      <c r="B1521" s="5">
        <v>64</v>
      </c>
      <c r="C1521" s="5">
        <v>3</v>
      </c>
      <c r="D1521" s="380">
        <v>71.294444444444451</v>
      </c>
      <c r="E1521" s="25">
        <v>24.84</v>
      </c>
      <c r="F1521" s="380">
        <v>8.6818587842621699</v>
      </c>
      <c r="G1521" s="25">
        <v>47.85</v>
      </c>
      <c r="H1521" s="380">
        <v>7.6059470502960993</v>
      </c>
      <c r="I1521" s="25">
        <v>68.05</v>
      </c>
      <c r="J1521" s="380">
        <v>3.9056515581433078</v>
      </c>
    </row>
    <row r="1522" spans="1:10" x14ac:dyDescent="0.35">
      <c r="A1522" s="5">
        <v>1518</v>
      </c>
      <c r="B1522" s="5">
        <v>64</v>
      </c>
      <c r="C1522" s="5">
        <v>3</v>
      </c>
      <c r="D1522" s="380">
        <v>72.934444444444452</v>
      </c>
      <c r="E1522" s="25">
        <v>24.99</v>
      </c>
      <c r="F1522" s="380">
        <v>9.9714096876512226</v>
      </c>
      <c r="G1522" s="25">
        <v>49.15</v>
      </c>
      <c r="H1522" s="380">
        <v>7.764426955235936</v>
      </c>
      <c r="I1522" s="25">
        <v>72.19</v>
      </c>
      <c r="J1522" s="380">
        <v>3.6224159852389866</v>
      </c>
    </row>
    <row r="1523" spans="1:10" x14ac:dyDescent="0.35">
      <c r="A1523" s="5">
        <v>1519</v>
      </c>
      <c r="B1523" s="5">
        <v>64</v>
      </c>
      <c r="C1523" s="5">
        <v>3</v>
      </c>
      <c r="D1523" s="380">
        <v>76.676666666666662</v>
      </c>
      <c r="E1523" s="25">
        <v>26.51</v>
      </c>
      <c r="F1523" s="380">
        <v>10.064691203528435</v>
      </c>
      <c r="G1523" s="25">
        <v>55.88</v>
      </c>
      <c r="H1523" s="380">
        <v>7.6704427733827067</v>
      </c>
      <c r="I1523" s="25">
        <v>603.30999999999995</v>
      </c>
      <c r="J1523" s="380">
        <v>3.4217302712782658</v>
      </c>
    </row>
    <row r="1524" spans="1:10" x14ac:dyDescent="0.35">
      <c r="A1524" s="5">
        <v>1520</v>
      </c>
      <c r="B1524" s="5">
        <v>64</v>
      </c>
      <c r="C1524" s="5">
        <v>3</v>
      </c>
      <c r="D1524" s="380">
        <v>77.651666666666657</v>
      </c>
      <c r="E1524" s="25">
        <v>29.83</v>
      </c>
      <c r="F1524" s="380">
        <v>9.9062032703522718</v>
      </c>
      <c r="G1524" s="25">
        <v>62.12</v>
      </c>
      <c r="H1524" s="380">
        <v>7.5655787995168744</v>
      </c>
      <c r="I1524" s="25">
        <v>843.72</v>
      </c>
      <c r="J1524" s="380">
        <v>5.3325583892907042</v>
      </c>
    </row>
    <row r="1525" spans="1:10" x14ac:dyDescent="0.35">
      <c r="A1525" s="5">
        <v>1521</v>
      </c>
      <c r="B1525" s="5">
        <v>64</v>
      </c>
      <c r="C1525" s="5">
        <v>3</v>
      </c>
      <c r="D1525" s="380">
        <v>76.772222222222226</v>
      </c>
      <c r="E1525" s="25">
        <v>36.94</v>
      </c>
      <c r="F1525" s="380">
        <v>9.5414296901591502</v>
      </c>
      <c r="G1525" s="25">
        <v>62.12</v>
      </c>
      <c r="H1525" s="380">
        <v>5.0551470141663781</v>
      </c>
      <c r="I1525" s="25">
        <v>869.03</v>
      </c>
      <c r="J1525" s="380">
        <v>0.27777777777777779</v>
      </c>
    </row>
    <row r="1526" spans="1:10" x14ac:dyDescent="0.35">
      <c r="A1526" s="5">
        <v>1522</v>
      </c>
      <c r="B1526" s="5">
        <v>64</v>
      </c>
      <c r="C1526" s="5">
        <v>3</v>
      </c>
      <c r="D1526" s="380">
        <v>77.403888888888886</v>
      </c>
      <c r="E1526" s="25">
        <v>36.94</v>
      </c>
      <c r="F1526" s="380">
        <v>9.2321054833218579</v>
      </c>
      <c r="G1526" s="25">
        <v>62.12</v>
      </c>
      <c r="H1526" s="380">
        <v>6.4356119250268486</v>
      </c>
      <c r="I1526" s="25">
        <v>640.05999999999995</v>
      </c>
      <c r="J1526" s="380">
        <v>0.27777777777777779</v>
      </c>
    </row>
    <row r="1527" spans="1:10" x14ac:dyDescent="0.35">
      <c r="A1527" s="5">
        <v>1523</v>
      </c>
      <c r="B1527" s="5">
        <v>64</v>
      </c>
      <c r="C1527" s="5">
        <v>3</v>
      </c>
      <c r="D1527" s="380">
        <v>77.162777777777777</v>
      </c>
      <c r="E1527" s="25">
        <v>36.94</v>
      </c>
      <c r="F1527" s="380">
        <v>8.6617301050526052</v>
      </c>
      <c r="G1527" s="25">
        <v>62.12</v>
      </c>
      <c r="H1527" s="380">
        <v>6.9767548867055122</v>
      </c>
      <c r="I1527" s="25">
        <v>603.30999999999995</v>
      </c>
      <c r="J1527" s="380">
        <v>0.27777777777777779</v>
      </c>
    </row>
    <row r="1528" spans="1:10" x14ac:dyDescent="0.35">
      <c r="A1528" s="5">
        <v>1524</v>
      </c>
      <c r="B1528" s="5">
        <v>64</v>
      </c>
      <c r="C1528" s="5">
        <v>3</v>
      </c>
      <c r="D1528" s="380">
        <v>73.188333333333333</v>
      </c>
      <c r="E1528" s="25">
        <v>36.94</v>
      </c>
      <c r="F1528" s="380">
        <v>8.1174834595959577</v>
      </c>
      <c r="G1528" s="25">
        <v>62.12</v>
      </c>
      <c r="H1528" s="380">
        <v>8.194274214884663</v>
      </c>
      <c r="I1528" s="25">
        <v>603.30999999999995</v>
      </c>
      <c r="J1528" s="380">
        <v>2.4506938854309408</v>
      </c>
    </row>
    <row r="1529" spans="1:10" x14ac:dyDescent="0.35">
      <c r="A1529" s="5">
        <v>1525</v>
      </c>
      <c r="B1529" s="5">
        <v>64</v>
      </c>
      <c r="C1529" s="5">
        <v>3</v>
      </c>
      <c r="D1529" s="380">
        <v>71.72444444444443</v>
      </c>
      <c r="E1529" s="25">
        <v>36.94</v>
      </c>
      <c r="F1529" s="380">
        <v>8.1174834595959577</v>
      </c>
      <c r="G1529" s="25">
        <v>62.12</v>
      </c>
      <c r="H1529" s="380">
        <v>6.8561059153811685</v>
      </c>
      <c r="I1529" s="25">
        <v>544.04999999999995</v>
      </c>
      <c r="J1529" s="380">
        <v>0.27777777777777779</v>
      </c>
    </row>
    <row r="1530" spans="1:10" x14ac:dyDescent="0.35">
      <c r="A1530" s="5">
        <v>1526</v>
      </c>
      <c r="B1530" s="5">
        <v>64</v>
      </c>
      <c r="C1530" s="5">
        <v>3</v>
      </c>
      <c r="D1530" s="380">
        <v>69.073333333333323</v>
      </c>
      <c r="E1530" s="25">
        <v>36.94</v>
      </c>
      <c r="F1530" s="380">
        <v>8.1174834595959595</v>
      </c>
      <c r="G1530" s="25">
        <v>62.12</v>
      </c>
      <c r="H1530" s="380">
        <v>6.2936216692652955</v>
      </c>
      <c r="I1530" s="25">
        <v>544.04999999999995</v>
      </c>
      <c r="J1530" s="380">
        <v>0.27777777777777779</v>
      </c>
    </row>
    <row r="1531" spans="1:10" x14ac:dyDescent="0.35">
      <c r="A1531" s="5">
        <v>1527</v>
      </c>
      <c r="B1531" s="5">
        <v>64</v>
      </c>
      <c r="C1531" s="5">
        <v>3</v>
      </c>
      <c r="D1531" s="380">
        <v>64.711111111111109</v>
      </c>
      <c r="E1531" s="25">
        <v>36.94</v>
      </c>
      <c r="F1531" s="380">
        <v>8.2785893719678505</v>
      </c>
      <c r="G1531" s="25">
        <v>62.12</v>
      </c>
      <c r="H1531" s="380">
        <v>6.8084546817544869</v>
      </c>
      <c r="I1531" s="25">
        <v>544.04999999999995</v>
      </c>
      <c r="J1531" s="380">
        <v>0.27777777777777779</v>
      </c>
    </row>
    <row r="1532" spans="1:10" x14ac:dyDescent="0.35">
      <c r="A1532" s="5">
        <v>1528</v>
      </c>
      <c r="B1532" s="5">
        <v>64</v>
      </c>
      <c r="C1532" s="5">
        <v>3</v>
      </c>
      <c r="D1532" s="380">
        <v>67.560555555555553</v>
      </c>
      <c r="E1532" s="25">
        <v>36.94</v>
      </c>
      <c r="F1532" s="380">
        <v>8.3218891726835764</v>
      </c>
      <c r="G1532" s="25">
        <v>62.12</v>
      </c>
      <c r="H1532" s="380">
        <v>6.58660845060139</v>
      </c>
      <c r="I1532" s="25">
        <v>544.04999999999995</v>
      </c>
      <c r="J1532" s="380">
        <v>0.27777777777777779</v>
      </c>
    </row>
    <row r="1533" spans="1:10" x14ac:dyDescent="0.35">
      <c r="A1533" s="5">
        <v>1529</v>
      </c>
      <c r="B1533" s="5">
        <v>64</v>
      </c>
      <c r="C1533" s="5">
        <v>3</v>
      </c>
      <c r="D1533" s="380">
        <v>74.425555555555562</v>
      </c>
      <c r="E1533" s="25">
        <v>36.94</v>
      </c>
      <c r="F1533" s="380">
        <v>9.3921081502561297</v>
      </c>
      <c r="G1533" s="25">
        <v>62.12</v>
      </c>
      <c r="H1533" s="380">
        <v>7.3870672055787834</v>
      </c>
      <c r="I1533" s="25">
        <v>603.30999999999995</v>
      </c>
      <c r="J1533" s="380">
        <v>0.27777777777777779</v>
      </c>
    </row>
    <row r="1534" spans="1:10" x14ac:dyDescent="0.35">
      <c r="A1534" s="5">
        <v>1530</v>
      </c>
      <c r="B1534" s="5">
        <v>64</v>
      </c>
      <c r="C1534" s="5">
        <v>3</v>
      </c>
      <c r="D1534" s="380">
        <v>83.11611111111111</v>
      </c>
      <c r="E1534" s="25">
        <v>36.94</v>
      </c>
      <c r="F1534" s="380">
        <v>18.736709526931431</v>
      </c>
      <c r="G1534" s="25">
        <v>62.12</v>
      </c>
      <c r="H1534" s="380">
        <v>9.1484835222769512</v>
      </c>
      <c r="I1534" s="25">
        <v>843.72</v>
      </c>
      <c r="J1534" s="380">
        <v>2.2502191674475251</v>
      </c>
    </row>
    <row r="1535" spans="1:10" x14ac:dyDescent="0.35">
      <c r="A1535" s="5">
        <v>1531</v>
      </c>
      <c r="B1535" s="5">
        <v>64</v>
      </c>
      <c r="C1535" s="5">
        <v>3</v>
      </c>
      <c r="D1535" s="380">
        <v>92.536111111111111</v>
      </c>
      <c r="E1535" s="25">
        <v>36.94</v>
      </c>
      <c r="F1535" s="380">
        <v>16.765475408673336</v>
      </c>
      <c r="G1535" s="25">
        <v>64.2</v>
      </c>
      <c r="H1535" s="380">
        <v>10.330124975547497</v>
      </c>
      <c r="I1535" s="25">
        <v>843.72</v>
      </c>
      <c r="J1535" s="380">
        <v>2.0944744219759466</v>
      </c>
    </row>
    <row r="1536" spans="1:10" x14ac:dyDescent="0.35">
      <c r="A1536" s="5">
        <v>1532</v>
      </c>
      <c r="B1536" s="5">
        <v>64</v>
      </c>
      <c r="C1536" s="5">
        <v>3</v>
      </c>
      <c r="D1536" s="380">
        <v>85.220555555555563</v>
      </c>
      <c r="E1536" s="25">
        <v>36.94</v>
      </c>
      <c r="F1536" s="380">
        <v>14.055659774860759</v>
      </c>
      <c r="G1536" s="25">
        <v>65.69</v>
      </c>
      <c r="H1536" s="380">
        <v>4.799693804694658</v>
      </c>
      <c r="I1536" s="25">
        <v>843.72</v>
      </c>
      <c r="J1536" s="380">
        <v>2.2502191674475251</v>
      </c>
    </row>
    <row r="1537" spans="1:10" x14ac:dyDescent="0.35">
      <c r="A1537" s="5">
        <v>1533</v>
      </c>
      <c r="B1537" s="5">
        <v>64</v>
      </c>
      <c r="C1537" s="5">
        <v>3</v>
      </c>
      <c r="D1537" s="380">
        <v>79.670555555555566</v>
      </c>
      <c r="E1537" s="25">
        <v>35.869999999999997</v>
      </c>
      <c r="F1537" s="380">
        <v>15.960946935982641</v>
      </c>
      <c r="G1537" s="25">
        <v>62.12</v>
      </c>
      <c r="H1537" s="380">
        <v>10.330124975547497</v>
      </c>
      <c r="I1537" s="25">
        <v>640.05999999999995</v>
      </c>
      <c r="J1537" s="380">
        <v>2.2502191674475251</v>
      </c>
    </row>
    <row r="1538" spans="1:10" x14ac:dyDescent="0.35">
      <c r="A1538" s="5">
        <v>1534</v>
      </c>
      <c r="B1538" s="5">
        <v>64</v>
      </c>
      <c r="C1538" s="5">
        <v>3</v>
      </c>
      <c r="D1538" s="380">
        <v>77.177777777777791</v>
      </c>
      <c r="E1538" s="25">
        <v>28.8</v>
      </c>
      <c r="F1538" s="380">
        <v>15.659274675088852</v>
      </c>
      <c r="G1538" s="25">
        <v>57.04</v>
      </c>
      <c r="H1538" s="380">
        <v>4.799693804694658</v>
      </c>
      <c r="I1538" s="25">
        <v>156.82</v>
      </c>
      <c r="J1538" s="380">
        <v>3.9277710536806079</v>
      </c>
    </row>
    <row r="1539" spans="1:10" x14ac:dyDescent="0.35">
      <c r="A1539" s="5">
        <v>1535</v>
      </c>
      <c r="B1539" s="5">
        <v>64</v>
      </c>
      <c r="C1539" s="5">
        <v>3</v>
      </c>
      <c r="D1539" s="380">
        <v>74.578333333333333</v>
      </c>
      <c r="E1539" s="25">
        <v>28.12</v>
      </c>
      <c r="F1539" s="380">
        <v>13.994423051235977</v>
      </c>
      <c r="G1539" s="25">
        <v>55.88</v>
      </c>
      <c r="H1539" s="380">
        <v>10.020240878908615</v>
      </c>
      <c r="I1539" s="25">
        <v>177.44</v>
      </c>
      <c r="J1539" s="380">
        <v>1.8923278611845908</v>
      </c>
    </row>
    <row r="1540" spans="1:10" x14ac:dyDescent="0.35">
      <c r="A1540" s="5">
        <v>1536</v>
      </c>
      <c r="B1540" s="5">
        <v>64</v>
      </c>
      <c r="C1540" s="5">
        <v>3</v>
      </c>
      <c r="D1540" s="380">
        <v>77.364444444444445</v>
      </c>
      <c r="E1540" s="25">
        <v>26.51</v>
      </c>
      <c r="F1540" s="380">
        <v>11.227806706562085</v>
      </c>
      <c r="G1540" s="25">
        <v>55.38</v>
      </c>
      <c r="H1540" s="380">
        <v>10.50660912252372</v>
      </c>
      <c r="I1540" s="25">
        <v>177.44</v>
      </c>
      <c r="J1540" s="380">
        <v>4.007113580410179</v>
      </c>
    </row>
    <row r="1541" spans="1:10" x14ac:dyDescent="0.35">
      <c r="A1541" s="5">
        <v>1537</v>
      </c>
      <c r="B1541" s="5">
        <v>65</v>
      </c>
      <c r="C1541" s="5">
        <v>3</v>
      </c>
      <c r="D1541" s="380">
        <v>80.013888888888886</v>
      </c>
      <c r="E1541" s="25">
        <v>25.74</v>
      </c>
      <c r="F1541" s="380">
        <v>9.8316267220250797</v>
      </c>
      <c r="G1541" s="25">
        <v>47.85</v>
      </c>
      <c r="H1541" s="380">
        <v>9.6815885454270667</v>
      </c>
      <c r="I1541" s="25">
        <v>68.05</v>
      </c>
      <c r="J1541" s="380">
        <v>5.1256285864567408</v>
      </c>
    </row>
    <row r="1542" spans="1:10" x14ac:dyDescent="0.35">
      <c r="A1542" s="5">
        <v>1538</v>
      </c>
      <c r="B1542" s="5">
        <v>65</v>
      </c>
      <c r="C1542" s="5">
        <v>3</v>
      </c>
      <c r="D1542" s="380">
        <v>76.78</v>
      </c>
      <c r="E1542" s="25">
        <v>25.74</v>
      </c>
      <c r="F1542" s="380">
        <v>5.9893653033378671</v>
      </c>
      <c r="G1542" s="25">
        <v>47.85</v>
      </c>
      <c r="H1542" s="380">
        <v>8.9376600859776492</v>
      </c>
      <c r="I1542" s="25">
        <v>66.06</v>
      </c>
      <c r="J1542" s="380">
        <v>4.8357326888372771</v>
      </c>
    </row>
    <row r="1543" spans="1:10" x14ac:dyDescent="0.35">
      <c r="A1543" s="5">
        <v>1539</v>
      </c>
      <c r="B1543" s="5">
        <v>65</v>
      </c>
      <c r="C1543" s="5">
        <v>3</v>
      </c>
      <c r="D1543" s="380">
        <v>73.458888888888907</v>
      </c>
      <c r="E1543" s="25">
        <v>25.29</v>
      </c>
      <c r="F1543" s="380">
        <v>6.4156009029960019</v>
      </c>
      <c r="G1543" s="25">
        <v>46.98</v>
      </c>
      <c r="H1543" s="380">
        <v>8.4642634712594553</v>
      </c>
      <c r="I1543" s="25">
        <v>62.27</v>
      </c>
      <c r="J1543" s="380">
        <v>4.9490891801406072</v>
      </c>
    </row>
    <row r="1544" spans="1:10" x14ac:dyDescent="0.35">
      <c r="A1544" s="5">
        <v>1540</v>
      </c>
      <c r="B1544" s="5">
        <v>65</v>
      </c>
      <c r="C1544" s="5">
        <v>3</v>
      </c>
      <c r="D1544" s="380">
        <v>71.723333333333329</v>
      </c>
      <c r="E1544" s="25">
        <v>24.84</v>
      </c>
      <c r="F1544" s="380">
        <v>6.4041624012982066</v>
      </c>
      <c r="G1544" s="25">
        <v>46.98</v>
      </c>
      <c r="H1544" s="380">
        <v>7.0649834992456633</v>
      </c>
      <c r="I1544" s="25">
        <v>59.85</v>
      </c>
      <c r="J1544" s="380">
        <v>4.7241178244596886</v>
      </c>
    </row>
    <row r="1545" spans="1:10" x14ac:dyDescent="0.35">
      <c r="A1545" s="5">
        <v>1541</v>
      </c>
      <c r="B1545" s="5">
        <v>65</v>
      </c>
      <c r="C1545" s="5">
        <v>3</v>
      </c>
      <c r="D1545" s="380">
        <v>69.661111111111111</v>
      </c>
      <c r="E1545" s="25">
        <v>24.84</v>
      </c>
      <c r="F1545" s="380">
        <v>6.6058869998871428</v>
      </c>
      <c r="G1545" s="25">
        <v>46.98</v>
      </c>
      <c r="H1545" s="380">
        <v>7.1054945512545267</v>
      </c>
      <c r="I1545" s="25">
        <v>56.15</v>
      </c>
      <c r="J1545" s="380">
        <v>4.6507147184002431</v>
      </c>
    </row>
    <row r="1546" spans="1:10" x14ac:dyDescent="0.35">
      <c r="A1546" s="5">
        <v>1542</v>
      </c>
      <c r="B1546" s="5">
        <v>65</v>
      </c>
      <c r="C1546" s="5">
        <v>3</v>
      </c>
      <c r="D1546" s="380">
        <v>70.734444444444435</v>
      </c>
      <c r="E1546" s="25">
        <v>24.84</v>
      </c>
      <c r="F1546" s="380">
        <v>5.4288574085084695</v>
      </c>
      <c r="G1546" s="25">
        <v>46.98</v>
      </c>
      <c r="H1546" s="380">
        <v>6.6664019943976482</v>
      </c>
      <c r="I1546" s="25">
        <v>62.27</v>
      </c>
      <c r="J1546" s="380">
        <v>3.371096034880932</v>
      </c>
    </row>
    <row r="1547" spans="1:10" x14ac:dyDescent="0.35">
      <c r="A1547" s="5">
        <v>1543</v>
      </c>
      <c r="B1547" s="5">
        <v>65</v>
      </c>
      <c r="C1547" s="5">
        <v>3</v>
      </c>
      <c r="D1547" s="380">
        <v>72.660555555555547</v>
      </c>
      <c r="E1547" s="25">
        <v>25.29</v>
      </c>
      <c r="F1547" s="380">
        <v>5.9130035133343499</v>
      </c>
      <c r="G1547" s="25">
        <v>46.98</v>
      </c>
      <c r="H1547" s="380">
        <v>7.4955968255011873</v>
      </c>
      <c r="I1547" s="25">
        <v>64.14</v>
      </c>
      <c r="J1547" s="380">
        <v>2.1376981859553852</v>
      </c>
    </row>
    <row r="1548" spans="1:10" x14ac:dyDescent="0.35">
      <c r="A1548" s="5">
        <v>1544</v>
      </c>
      <c r="B1548" s="5">
        <v>65</v>
      </c>
      <c r="C1548" s="5">
        <v>3</v>
      </c>
      <c r="D1548" s="380">
        <v>68.916111111111107</v>
      </c>
      <c r="E1548" s="25">
        <v>25.74</v>
      </c>
      <c r="F1548" s="380">
        <v>6.0118589771709123</v>
      </c>
      <c r="G1548" s="25">
        <v>47.46</v>
      </c>
      <c r="H1548" s="380">
        <v>6.9595108571563946</v>
      </c>
      <c r="I1548" s="25">
        <v>66.06</v>
      </c>
      <c r="J1548" s="380">
        <v>2.0056304011269819</v>
      </c>
    </row>
    <row r="1549" spans="1:10" x14ac:dyDescent="0.35">
      <c r="A1549" s="5">
        <v>1545</v>
      </c>
      <c r="B1549" s="5">
        <v>65</v>
      </c>
      <c r="C1549" s="5">
        <v>3</v>
      </c>
      <c r="D1549" s="380">
        <v>68.877777777777766</v>
      </c>
      <c r="E1549" s="25">
        <v>25.74</v>
      </c>
      <c r="F1549" s="380">
        <v>6.4307343570609277</v>
      </c>
      <c r="G1549" s="25">
        <v>47.46</v>
      </c>
      <c r="H1549" s="380">
        <v>7.341606327206998</v>
      </c>
      <c r="I1549" s="25">
        <v>66.06</v>
      </c>
      <c r="J1549" s="380">
        <v>2.9809906360578382</v>
      </c>
    </row>
    <row r="1550" spans="1:10" x14ac:dyDescent="0.35">
      <c r="A1550" s="5">
        <v>1546</v>
      </c>
      <c r="B1550" s="5">
        <v>65</v>
      </c>
      <c r="C1550" s="5">
        <v>3</v>
      </c>
      <c r="D1550" s="380">
        <v>60.017222222222216</v>
      </c>
      <c r="E1550" s="25">
        <v>25.74</v>
      </c>
      <c r="F1550" s="380">
        <v>7.0427481925607403</v>
      </c>
      <c r="G1550" s="25">
        <v>47.85</v>
      </c>
      <c r="H1550" s="380">
        <v>6.9989908724396974</v>
      </c>
      <c r="I1550" s="25">
        <v>64.14</v>
      </c>
      <c r="J1550" s="380">
        <v>3.8317641777541365</v>
      </c>
    </row>
    <row r="1551" spans="1:10" x14ac:dyDescent="0.35">
      <c r="A1551" s="5">
        <v>1547</v>
      </c>
      <c r="B1551" s="5">
        <v>65</v>
      </c>
      <c r="C1551" s="5">
        <v>3</v>
      </c>
      <c r="D1551" s="380">
        <v>57.809999999999995</v>
      </c>
      <c r="E1551" s="25">
        <v>25.74</v>
      </c>
      <c r="F1551" s="380">
        <v>6.2598837420839146</v>
      </c>
      <c r="G1551" s="25">
        <v>47.67</v>
      </c>
      <c r="H1551" s="380">
        <v>6.6930827446303613</v>
      </c>
      <c r="I1551" s="25">
        <v>56.52</v>
      </c>
      <c r="J1551" s="380">
        <v>1.9652678014401033</v>
      </c>
    </row>
    <row r="1552" spans="1:10" x14ac:dyDescent="0.35">
      <c r="A1552" s="5">
        <v>1548</v>
      </c>
      <c r="B1552" s="5">
        <v>65</v>
      </c>
      <c r="C1552" s="5">
        <v>3</v>
      </c>
      <c r="D1552" s="380">
        <v>62.047222222222217</v>
      </c>
      <c r="E1552" s="25">
        <v>25.74</v>
      </c>
      <c r="F1552" s="380">
        <v>6.2598837420839146</v>
      </c>
      <c r="G1552" s="25">
        <v>47.46</v>
      </c>
      <c r="H1552" s="380">
        <v>6.4395628481463714</v>
      </c>
      <c r="I1552" s="25">
        <v>54.86</v>
      </c>
      <c r="J1552" s="380">
        <v>1.9652678014401033</v>
      </c>
    </row>
    <row r="1553" spans="1:10" x14ac:dyDescent="0.35">
      <c r="A1553" s="5">
        <v>1549</v>
      </c>
      <c r="B1553" s="5">
        <v>65</v>
      </c>
      <c r="C1553" s="5">
        <v>3</v>
      </c>
      <c r="D1553" s="380">
        <v>67.081666666666663</v>
      </c>
      <c r="E1553" s="25">
        <v>25.74</v>
      </c>
      <c r="F1553" s="380">
        <v>6.2183363248751942</v>
      </c>
      <c r="G1553" s="25">
        <v>47.46</v>
      </c>
      <c r="H1553" s="380">
        <v>6.1805008646949684</v>
      </c>
      <c r="I1553" s="25">
        <v>53.27</v>
      </c>
      <c r="J1553" s="380">
        <v>1.9652678014401033</v>
      </c>
    </row>
    <row r="1554" spans="1:10" x14ac:dyDescent="0.35">
      <c r="A1554" s="5">
        <v>1550</v>
      </c>
      <c r="B1554" s="5">
        <v>65</v>
      </c>
      <c r="C1554" s="5">
        <v>3</v>
      </c>
      <c r="D1554" s="380">
        <v>64.931111111111107</v>
      </c>
      <c r="E1554" s="25">
        <v>25.59</v>
      </c>
      <c r="F1554" s="380">
        <v>6.2183363248751942</v>
      </c>
      <c r="G1554" s="25">
        <v>47.46</v>
      </c>
      <c r="H1554" s="380">
        <v>6.5377182267432952</v>
      </c>
      <c r="I1554" s="25">
        <v>53.27</v>
      </c>
      <c r="J1554" s="380">
        <v>1.9652678014401033</v>
      </c>
    </row>
    <row r="1555" spans="1:10" x14ac:dyDescent="0.35">
      <c r="A1555" s="5">
        <v>1551</v>
      </c>
      <c r="B1555" s="5">
        <v>65</v>
      </c>
      <c r="C1555" s="5">
        <v>3</v>
      </c>
      <c r="D1555" s="380">
        <v>64.578888888888883</v>
      </c>
      <c r="E1555" s="25">
        <v>24.99</v>
      </c>
      <c r="F1555" s="380">
        <v>6.6349483228191977</v>
      </c>
      <c r="G1555" s="25">
        <v>47.46</v>
      </c>
      <c r="H1555" s="380">
        <v>6.418733192814952</v>
      </c>
      <c r="I1555" s="25">
        <v>52.21</v>
      </c>
      <c r="J1555" s="380">
        <v>1.9652678014401033</v>
      </c>
    </row>
    <row r="1556" spans="1:10" x14ac:dyDescent="0.35">
      <c r="A1556" s="5">
        <v>1552</v>
      </c>
      <c r="B1556" s="5">
        <v>65</v>
      </c>
      <c r="C1556" s="5">
        <v>3</v>
      </c>
      <c r="D1556" s="380">
        <v>63.864444444444452</v>
      </c>
      <c r="E1556" s="25">
        <v>24.99</v>
      </c>
      <c r="F1556" s="380">
        <v>6.9876527426962687</v>
      </c>
      <c r="G1556" s="25">
        <v>47.46</v>
      </c>
      <c r="H1556" s="380">
        <v>6.318346607895748</v>
      </c>
      <c r="I1556" s="25">
        <v>53.27</v>
      </c>
      <c r="J1556" s="380">
        <v>1.9652678014401033</v>
      </c>
    </row>
    <row r="1557" spans="1:10" x14ac:dyDescent="0.35">
      <c r="A1557" s="5">
        <v>1553</v>
      </c>
      <c r="B1557" s="5">
        <v>65</v>
      </c>
      <c r="C1557" s="5">
        <v>3</v>
      </c>
      <c r="D1557" s="380">
        <v>69.532222222222217</v>
      </c>
      <c r="E1557" s="25">
        <v>25.29</v>
      </c>
      <c r="F1557" s="380">
        <v>6.5434797262797089</v>
      </c>
      <c r="G1557" s="25">
        <v>47.46</v>
      </c>
      <c r="H1557" s="380">
        <v>6.4891984489283239</v>
      </c>
      <c r="I1557" s="25">
        <v>54.86</v>
      </c>
      <c r="J1557" s="380">
        <v>3.8944826781566133E-2</v>
      </c>
    </row>
    <row r="1558" spans="1:10" x14ac:dyDescent="0.35">
      <c r="A1558" s="5">
        <v>1554</v>
      </c>
      <c r="B1558" s="5">
        <v>65</v>
      </c>
      <c r="C1558" s="5">
        <v>3</v>
      </c>
      <c r="D1558" s="380">
        <v>88.594999999999999</v>
      </c>
      <c r="E1558" s="25">
        <v>25.74</v>
      </c>
      <c r="F1558" s="380">
        <v>11.418402829903426</v>
      </c>
      <c r="G1558" s="25">
        <v>47.85</v>
      </c>
      <c r="H1558" s="380">
        <v>6.68368227854904</v>
      </c>
      <c r="I1558" s="25">
        <v>62.27</v>
      </c>
      <c r="J1558" s="380">
        <v>4.5914100788553469</v>
      </c>
    </row>
    <row r="1559" spans="1:10" x14ac:dyDescent="0.35">
      <c r="A1559" s="5">
        <v>1555</v>
      </c>
      <c r="B1559" s="5">
        <v>65</v>
      </c>
      <c r="C1559" s="5">
        <v>3</v>
      </c>
      <c r="D1559" s="380">
        <v>102.32</v>
      </c>
      <c r="E1559" s="25">
        <v>26.51</v>
      </c>
      <c r="F1559" s="380">
        <v>11.194163034808753</v>
      </c>
      <c r="G1559" s="25">
        <v>52.67</v>
      </c>
      <c r="H1559" s="380">
        <v>8.0986725329844358</v>
      </c>
      <c r="I1559" s="25">
        <v>68.05</v>
      </c>
      <c r="J1559" s="380">
        <v>0.21128972710315094</v>
      </c>
    </row>
    <row r="1560" spans="1:10" x14ac:dyDescent="0.35">
      <c r="A1560" s="5">
        <v>1556</v>
      </c>
      <c r="B1560" s="5">
        <v>65</v>
      </c>
      <c r="C1560" s="5">
        <v>3</v>
      </c>
      <c r="D1560" s="380">
        <v>96.801666666666662</v>
      </c>
      <c r="E1560" s="25">
        <v>26.51</v>
      </c>
      <c r="F1560" s="380">
        <v>10.464482905204223</v>
      </c>
      <c r="G1560" s="25">
        <v>52.67</v>
      </c>
      <c r="H1560" s="380">
        <v>6.4360277419663445</v>
      </c>
      <c r="I1560" s="25">
        <v>66.06</v>
      </c>
      <c r="J1560" s="380">
        <v>0.11875757594010687</v>
      </c>
    </row>
    <row r="1561" spans="1:10" x14ac:dyDescent="0.35">
      <c r="A1561" s="5">
        <v>1557</v>
      </c>
      <c r="B1561" s="5">
        <v>65</v>
      </c>
      <c r="C1561" s="5">
        <v>3</v>
      </c>
      <c r="D1561" s="380">
        <v>85.09</v>
      </c>
      <c r="E1561" s="25">
        <v>25.74</v>
      </c>
      <c r="F1561" s="380">
        <v>11.302094332534191</v>
      </c>
      <c r="G1561" s="25">
        <v>47.85</v>
      </c>
      <c r="H1561" s="380">
        <v>7.2330114881071985</v>
      </c>
      <c r="I1561" s="25">
        <v>56.52</v>
      </c>
      <c r="J1561" s="380">
        <v>6.3644310822812811</v>
      </c>
    </row>
    <row r="1562" spans="1:10" x14ac:dyDescent="0.35">
      <c r="A1562" s="5">
        <v>1558</v>
      </c>
      <c r="B1562" s="5">
        <v>65</v>
      </c>
      <c r="C1562" s="5">
        <v>3</v>
      </c>
      <c r="D1562" s="380">
        <v>83.592222222222205</v>
      </c>
      <c r="E1562" s="25">
        <v>25.74</v>
      </c>
      <c r="F1562" s="380">
        <v>11.135239835544839</v>
      </c>
      <c r="G1562" s="25">
        <v>47.46</v>
      </c>
      <c r="H1562" s="380">
        <v>6.8435915482423519</v>
      </c>
      <c r="I1562" s="25">
        <v>54.32</v>
      </c>
      <c r="J1562" s="380">
        <v>4.7263438324526357</v>
      </c>
    </row>
    <row r="1563" spans="1:10" x14ac:dyDescent="0.35">
      <c r="A1563" s="5">
        <v>1559</v>
      </c>
      <c r="B1563" s="5">
        <v>65</v>
      </c>
      <c r="C1563" s="5">
        <v>3</v>
      </c>
      <c r="D1563" s="380">
        <v>80.584999999999994</v>
      </c>
      <c r="E1563" s="25">
        <v>25.74</v>
      </c>
      <c r="F1563" s="380">
        <v>9.5318113576870989</v>
      </c>
      <c r="G1563" s="25">
        <v>47.46</v>
      </c>
      <c r="H1563" s="380">
        <v>6.9388646225715114</v>
      </c>
      <c r="I1563" s="25">
        <v>53.71</v>
      </c>
      <c r="J1563" s="380">
        <v>4.3374216894999247</v>
      </c>
    </row>
    <row r="1564" spans="1:10" x14ac:dyDescent="0.35">
      <c r="A1564" s="5">
        <v>1560</v>
      </c>
      <c r="B1564" s="5">
        <v>65</v>
      </c>
      <c r="C1564" s="5">
        <v>3</v>
      </c>
      <c r="D1564" s="380">
        <v>80.356111111111105</v>
      </c>
      <c r="E1564" s="25">
        <v>25.59</v>
      </c>
      <c r="F1564" s="380">
        <v>4.9483424704693348</v>
      </c>
      <c r="G1564" s="25">
        <v>46.98</v>
      </c>
      <c r="H1564" s="380">
        <v>7.0177522621426984</v>
      </c>
      <c r="I1564" s="25">
        <v>53.71</v>
      </c>
      <c r="J1564" s="380">
        <v>4.8941216903245346</v>
      </c>
    </row>
    <row r="1565" spans="1:10" x14ac:dyDescent="0.35">
      <c r="A1565" s="5">
        <v>1561</v>
      </c>
      <c r="B1565" s="5">
        <v>66</v>
      </c>
      <c r="C1565" s="5">
        <v>3</v>
      </c>
      <c r="D1565" s="380">
        <v>80.588333333333352</v>
      </c>
      <c r="E1565" s="25">
        <v>24.99</v>
      </c>
      <c r="F1565" s="380">
        <v>4.1975439675919235</v>
      </c>
      <c r="G1565" s="25">
        <v>43.56</v>
      </c>
      <c r="H1565" s="380">
        <v>6.8243155120164767</v>
      </c>
      <c r="I1565" s="25">
        <v>35.130000000000003</v>
      </c>
      <c r="J1565" s="380">
        <v>4.7514760415779769</v>
      </c>
    </row>
    <row r="1566" spans="1:10" x14ac:dyDescent="0.35">
      <c r="A1566" s="5">
        <v>1562</v>
      </c>
      <c r="B1566" s="5">
        <v>66</v>
      </c>
      <c r="C1566" s="5">
        <v>3</v>
      </c>
      <c r="D1566" s="380">
        <v>81.264999999999986</v>
      </c>
      <c r="E1566" s="25">
        <v>24.84</v>
      </c>
      <c r="F1566" s="380">
        <v>3.3611454949889517</v>
      </c>
      <c r="G1566" s="25">
        <v>42.17</v>
      </c>
      <c r="H1566" s="380">
        <v>6.4203303713831232</v>
      </c>
      <c r="I1566" s="25">
        <v>34.01</v>
      </c>
      <c r="J1566" s="380">
        <v>1.867161496599536</v>
      </c>
    </row>
    <row r="1567" spans="1:10" x14ac:dyDescent="0.35">
      <c r="A1567" s="5">
        <v>1563</v>
      </c>
      <c r="B1567" s="5">
        <v>66</v>
      </c>
      <c r="C1567" s="5">
        <v>3</v>
      </c>
      <c r="D1567" s="380">
        <v>78.903333333333336</v>
      </c>
      <c r="E1567" s="25">
        <v>24.73</v>
      </c>
      <c r="F1567" s="380">
        <v>3.9022558507721921</v>
      </c>
      <c r="G1567" s="25">
        <v>39</v>
      </c>
      <c r="H1567" s="380">
        <v>3.1351199036424031</v>
      </c>
      <c r="I1567" s="25">
        <v>33.67</v>
      </c>
      <c r="J1567" s="380">
        <v>3.9175605867963839</v>
      </c>
    </row>
    <row r="1568" spans="1:10" x14ac:dyDescent="0.35">
      <c r="A1568" s="5">
        <v>1564</v>
      </c>
      <c r="B1568" s="5">
        <v>66</v>
      </c>
      <c r="C1568" s="5">
        <v>3</v>
      </c>
      <c r="D1568" s="380">
        <v>76.873888888888885</v>
      </c>
      <c r="E1568" s="25">
        <v>24.73</v>
      </c>
      <c r="F1568" s="380">
        <v>3.1324597824868676</v>
      </c>
      <c r="G1568" s="25">
        <v>38.61</v>
      </c>
      <c r="H1568" s="380">
        <v>2.7051127830547479</v>
      </c>
      <c r="I1568" s="25">
        <v>33.67</v>
      </c>
      <c r="J1568" s="380">
        <v>4.3499306557764266</v>
      </c>
    </row>
    <row r="1569" spans="1:10" x14ac:dyDescent="0.35">
      <c r="A1569" s="5">
        <v>1565</v>
      </c>
      <c r="B1569" s="5">
        <v>66</v>
      </c>
      <c r="C1569" s="5">
        <v>3</v>
      </c>
      <c r="D1569" s="380">
        <v>78.42</v>
      </c>
      <c r="E1569" s="25">
        <v>24.73</v>
      </c>
      <c r="F1569" s="380">
        <v>4.1022401984602821</v>
      </c>
      <c r="G1569" s="25">
        <v>38.61</v>
      </c>
      <c r="H1569" s="380">
        <v>3.1351199036424031</v>
      </c>
      <c r="I1569" s="25">
        <v>33.67</v>
      </c>
      <c r="J1569" s="380">
        <v>3.7807732257211777</v>
      </c>
    </row>
    <row r="1570" spans="1:10" x14ac:dyDescent="0.35">
      <c r="A1570" s="5">
        <v>1566</v>
      </c>
      <c r="B1570" s="5">
        <v>66</v>
      </c>
      <c r="C1570" s="5">
        <v>3</v>
      </c>
      <c r="D1570" s="380">
        <v>84.977222222222224</v>
      </c>
      <c r="E1570" s="25">
        <v>24.73</v>
      </c>
      <c r="F1570" s="380">
        <v>3.3611454949889517</v>
      </c>
      <c r="G1570" s="25">
        <v>38.61</v>
      </c>
      <c r="H1570" s="380">
        <v>2.3173242223282471</v>
      </c>
      <c r="I1570" s="25">
        <v>33.67</v>
      </c>
      <c r="J1570" s="380">
        <v>3.0870636603204793</v>
      </c>
    </row>
    <row r="1571" spans="1:10" x14ac:dyDescent="0.35">
      <c r="A1571" s="5">
        <v>1567</v>
      </c>
      <c r="B1571" s="5">
        <v>66</v>
      </c>
      <c r="C1571" s="5">
        <v>3</v>
      </c>
      <c r="D1571" s="380">
        <v>97.383333333333326</v>
      </c>
      <c r="E1571" s="25">
        <v>24.73</v>
      </c>
      <c r="F1571" s="380">
        <v>4.059580407144411</v>
      </c>
      <c r="G1571" s="25">
        <v>38.61</v>
      </c>
      <c r="H1571" s="380">
        <v>3.2373702033250065</v>
      </c>
      <c r="I1571" s="25">
        <v>33.67</v>
      </c>
      <c r="J1571" s="380">
        <v>4.5016872611737071</v>
      </c>
    </row>
    <row r="1572" spans="1:10" x14ac:dyDescent="0.35">
      <c r="A1572" s="5">
        <v>1568</v>
      </c>
      <c r="B1572" s="5">
        <v>66</v>
      </c>
      <c r="C1572" s="5">
        <v>3</v>
      </c>
      <c r="D1572" s="380">
        <v>120.58388888888889</v>
      </c>
      <c r="E1572" s="25">
        <v>24.73</v>
      </c>
      <c r="F1572" s="380">
        <v>4.5192317008164116</v>
      </c>
      <c r="G1572" s="25">
        <v>38.61</v>
      </c>
      <c r="H1572" s="380">
        <v>1.5057969381200718</v>
      </c>
      <c r="I1572" s="25">
        <v>33.67</v>
      </c>
      <c r="J1572" s="380">
        <v>4.2054179986782607</v>
      </c>
    </row>
    <row r="1573" spans="1:10" x14ac:dyDescent="0.35">
      <c r="A1573" s="5">
        <v>1569</v>
      </c>
      <c r="B1573" s="5">
        <v>66</v>
      </c>
      <c r="C1573" s="5">
        <v>3</v>
      </c>
      <c r="D1573" s="380">
        <v>126.31888888888886</v>
      </c>
      <c r="E1573" s="25">
        <v>24.73</v>
      </c>
      <c r="F1573" s="380">
        <v>3.3275014453787248</v>
      </c>
      <c r="G1573" s="25">
        <v>38.61</v>
      </c>
      <c r="H1573" s="380">
        <v>1.906589528194125</v>
      </c>
      <c r="I1573" s="25">
        <v>33.67</v>
      </c>
      <c r="J1573" s="380">
        <v>1.4344179533505728</v>
      </c>
    </row>
    <row r="1574" spans="1:10" x14ac:dyDescent="0.35">
      <c r="A1574" s="5">
        <v>1570</v>
      </c>
      <c r="B1574" s="5">
        <v>66</v>
      </c>
      <c r="C1574" s="5">
        <v>3</v>
      </c>
      <c r="D1574" s="380">
        <v>122.27888888888889</v>
      </c>
      <c r="E1574" s="25">
        <v>24.84</v>
      </c>
      <c r="F1574" s="380">
        <v>3.2984688817194554</v>
      </c>
      <c r="G1574" s="25">
        <v>38.61</v>
      </c>
      <c r="H1574" s="380">
        <v>1.906589528194125</v>
      </c>
      <c r="I1574" s="25">
        <v>33.67</v>
      </c>
      <c r="J1574" s="380">
        <v>2.777777777777778E-2</v>
      </c>
    </row>
    <row r="1575" spans="1:10" x14ac:dyDescent="0.35">
      <c r="A1575" s="5">
        <v>1571</v>
      </c>
      <c r="B1575" s="5">
        <v>66</v>
      </c>
      <c r="C1575" s="5">
        <v>3</v>
      </c>
      <c r="D1575" s="380">
        <v>97.015555555555551</v>
      </c>
      <c r="E1575" s="25">
        <v>24.84</v>
      </c>
      <c r="F1575" s="380">
        <v>3.2727733956087586</v>
      </c>
      <c r="G1575" s="25">
        <v>38.61</v>
      </c>
      <c r="H1575" s="380">
        <v>1.8457190916956596</v>
      </c>
      <c r="I1575" s="25">
        <v>33.67</v>
      </c>
      <c r="J1575" s="380">
        <v>2.777777777777778E-2</v>
      </c>
    </row>
    <row r="1576" spans="1:10" x14ac:dyDescent="0.35">
      <c r="A1576" s="5">
        <v>1572</v>
      </c>
      <c r="B1576" s="5">
        <v>66</v>
      </c>
      <c r="C1576" s="5">
        <v>3</v>
      </c>
      <c r="D1576" s="380">
        <v>80.121666666666655</v>
      </c>
      <c r="E1576" s="25">
        <v>24.84</v>
      </c>
      <c r="F1576" s="380">
        <v>3.2727733956087586</v>
      </c>
      <c r="G1576" s="25">
        <v>39</v>
      </c>
      <c r="H1576" s="380">
        <v>1.8457190916956596</v>
      </c>
      <c r="I1576" s="25">
        <v>33.67</v>
      </c>
      <c r="J1576" s="380">
        <v>2.777777777777778E-2</v>
      </c>
    </row>
    <row r="1577" spans="1:10" x14ac:dyDescent="0.35">
      <c r="A1577" s="5">
        <v>1573</v>
      </c>
      <c r="B1577" s="5">
        <v>66</v>
      </c>
      <c r="C1577" s="5">
        <v>3</v>
      </c>
      <c r="D1577" s="380">
        <v>75.693888888888878</v>
      </c>
      <c r="E1577" s="25">
        <v>24.84</v>
      </c>
      <c r="F1577" s="380">
        <v>3.2727733956087586</v>
      </c>
      <c r="G1577" s="25">
        <v>38.979999999999997</v>
      </c>
      <c r="H1577" s="380">
        <v>1.8457190916956596</v>
      </c>
      <c r="I1577" s="25">
        <v>33.67</v>
      </c>
      <c r="J1577" s="380">
        <v>2.777777777777778E-2</v>
      </c>
    </row>
    <row r="1578" spans="1:10" x14ac:dyDescent="0.35">
      <c r="A1578" s="5">
        <v>1574</v>
      </c>
      <c r="B1578" s="5">
        <v>66</v>
      </c>
      <c r="C1578" s="5">
        <v>3</v>
      </c>
      <c r="D1578" s="380">
        <v>74.483333333333334</v>
      </c>
      <c r="E1578" s="25">
        <v>24.84</v>
      </c>
      <c r="F1578" s="380">
        <v>3.2374463594582727</v>
      </c>
      <c r="G1578" s="25">
        <v>38.61</v>
      </c>
      <c r="H1578" s="380">
        <v>1.8457190916956596</v>
      </c>
      <c r="I1578" s="25">
        <v>33.67</v>
      </c>
      <c r="J1578" s="380">
        <v>2.777777777777778E-2</v>
      </c>
    </row>
    <row r="1579" spans="1:10" x14ac:dyDescent="0.35">
      <c r="A1579" s="5">
        <v>1575</v>
      </c>
      <c r="B1579" s="5">
        <v>66</v>
      </c>
      <c r="C1579" s="5">
        <v>3</v>
      </c>
      <c r="D1579" s="380">
        <v>71.613888888888894</v>
      </c>
      <c r="E1579" s="25">
        <v>24.73</v>
      </c>
      <c r="F1579" s="380">
        <v>3.2374463594582727</v>
      </c>
      <c r="G1579" s="25">
        <v>38.61</v>
      </c>
      <c r="H1579" s="380">
        <v>1.8457190916956596</v>
      </c>
      <c r="I1579" s="25">
        <v>33.67</v>
      </c>
      <c r="J1579" s="380">
        <v>2.777777777777778E-2</v>
      </c>
    </row>
    <row r="1580" spans="1:10" x14ac:dyDescent="0.35">
      <c r="A1580" s="5">
        <v>1576</v>
      </c>
      <c r="B1580" s="5">
        <v>66</v>
      </c>
      <c r="C1580" s="5">
        <v>3</v>
      </c>
      <c r="D1580" s="380">
        <v>75.662777777777777</v>
      </c>
      <c r="E1580" s="25">
        <v>24.73</v>
      </c>
      <c r="F1580" s="380">
        <v>3.2374463594582727</v>
      </c>
      <c r="G1580" s="25">
        <v>38.61</v>
      </c>
      <c r="H1580" s="380">
        <v>1.906589528194125</v>
      </c>
      <c r="I1580" s="25">
        <v>33.67</v>
      </c>
      <c r="J1580" s="380">
        <v>2.777777777777778E-2</v>
      </c>
    </row>
    <row r="1581" spans="1:10" x14ac:dyDescent="0.35">
      <c r="A1581" s="5">
        <v>1577</v>
      </c>
      <c r="B1581" s="5">
        <v>66</v>
      </c>
      <c r="C1581" s="5">
        <v>3</v>
      </c>
      <c r="D1581" s="380">
        <v>84.22722222222221</v>
      </c>
      <c r="E1581" s="25">
        <v>24.84</v>
      </c>
      <c r="F1581" s="380">
        <v>5.5642914821104061E-2</v>
      </c>
      <c r="G1581" s="25">
        <v>39.770000000000003</v>
      </c>
      <c r="H1581" s="380">
        <v>1.906589528194125</v>
      </c>
      <c r="I1581" s="25">
        <v>33.67</v>
      </c>
      <c r="J1581" s="380">
        <v>2.777777777777778E-2</v>
      </c>
    </row>
    <row r="1582" spans="1:10" x14ac:dyDescent="0.35">
      <c r="A1582" s="5">
        <v>1578</v>
      </c>
      <c r="B1582" s="5">
        <v>66</v>
      </c>
      <c r="C1582" s="5">
        <v>3</v>
      </c>
      <c r="D1582" s="380">
        <v>93.029444444444451</v>
      </c>
      <c r="E1582" s="25">
        <v>24.84</v>
      </c>
      <c r="F1582" s="380">
        <v>3.3457069432646298</v>
      </c>
      <c r="G1582" s="25">
        <v>43.56</v>
      </c>
      <c r="H1582" s="380">
        <v>5.2575660586616425E-2</v>
      </c>
      <c r="I1582" s="25">
        <v>33.67</v>
      </c>
      <c r="J1582" s="380">
        <v>8.4784982499383724E-2</v>
      </c>
    </row>
    <row r="1583" spans="1:10" x14ac:dyDescent="0.35">
      <c r="A1583" s="5">
        <v>1579</v>
      </c>
      <c r="B1583" s="5">
        <v>66</v>
      </c>
      <c r="C1583" s="5">
        <v>3</v>
      </c>
      <c r="D1583" s="380">
        <v>95.537222222222226</v>
      </c>
      <c r="E1583" s="25">
        <v>25.59</v>
      </c>
      <c r="F1583" s="380">
        <v>3.6982004026490669</v>
      </c>
      <c r="G1583" s="25">
        <v>46.11</v>
      </c>
      <c r="H1583" s="380">
        <v>0.12898486456122779</v>
      </c>
      <c r="I1583" s="25">
        <v>34.07</v>
      </c>
      <c r="J1583" s="380">
        <v>1.5797973919124007</v>
      </c>
    </row>
    <row r="1584" spans="1:10" x14ac:dyDescent="0.35">
      <c r="A1584" s="5">
        <v>1580</v>
      </c>
      <c r="B1584" s="5">
        <v>66</v>
      </c>
      <c r="C1584" s="5">
        <v>3</v>
      </c>
      <c r="D1584" s="380">
        <v>98.794999999999987</v>
      </c>
      <c r="E1584" s="25">
        <v>25.74</v>
      </c>
      <c r="F1584" s="380">
        <v>3.7016207675004158</v>
      </c>
      <c r="G1584" s="25">
        <v>46.11</v>
      </c>
      <c r="H1584" s="380">
        <v>0.14480167642852412</v>
      </c>
      <c r="I1584" s="25">
        <v>34.07</v>
      </c>
      <c r="J1584" s="380">
        <v>1.6230750938836169</v>
      </c>
    </row>
    <row r="1585" spans="1:10" x14ac:dyDescent="0.35">
      <c r="A1585" s="5">
        <v>1581</v>
      </c>
      <c r="B1585" s="5">
        <v>66</v>
      </c>
      <c r="C1585" s="5">
        <v>3</v>
      </c>
      <c r="D1585" s="380">
        <v>92.596666666666664</v>
      </c>
      <c r="E1585" s="25">
        <v>25.29</v>
      </c>
      <c r="F1585" s="380">
        <v>4.6155734523481851</v>
      </c>
      <c r="G1585" s="25">
        <v>44.69</v>
      </c>
      <c r="H1585" s="380">
        <v>9.046292437766025E-2</v>
      </c>
      <c r="I1585" s="25">
        <v>34.07</v>
      </c>
      <c r="J1585" s="380">
        <v>1.5797973919124011</v>
      </c>
    </row>
    <row r="1586" spans="1:10" x14ac:dyDescent="0.35">
      <c r="A1586" s="5">
        <v>1582</v>
      </c>
      <c r="B1586" s="5">
        <v>66</v>
      </c>
      <c r="C1586" s="5">
        <v>3</v>
      </c>
      <c r="D1586" s="380">
        <v>87.023888888888877</v>
      </c>
      <c r="E1586" s="25">
        <v>25.29</v>
      </c>
      <c r="F1586" s="380">
        <v>4.5272570150805684</v>
      </c>
      <c r="G1586" s="25">
        <v>43.56</v>
      </c>
      <c r="H1586" s="380">
        <v>7.3768046078090357E-2</v>
      </c>
      <c r="I1586" s="25">
        <v>33.67</v>
      </c>
      <c r="J1586" s="380">
        <v>1.5797973919124011</v>
      </c>
    </row>
    <row r="1587" spans="1:10" x14ac:dyDescent="0.35">
      <c r="A1587" s="5">
        <v>1583</v>
      </c>
      <c r="B1587" s="5">
        <v>66</v>
      </c>
      <c r="C1587" s="5">
        <v>3</v>
      </c>
      <c r="D1587" s="380">
        <v>82.473333333333329</v>
      </c>
      <c r="E1587" s="25">
        <v>25.29</v>
      </c>
      <c r="F1587" s="380">
        <v>4.722410780827424</v>
      </c>
      <c r="G1587" s="25">
        <v>43.47</v>
      </c>
      <c r="H1587" s="380">
        <v>5.4277533480075399E-2</v>
      </c>
      <c r="I1587" s="25">
        <v>33.67</v>
      </c>
      <c r="J1587" s="380">
        <v>1.5797973919124011</v>
      </c>
    </row>
    <row r="1588" spans="1:10" x14ac:dyDescent="0.35">
      <c r="A1588" s="5">
        <v>1584</v>
      </c>
      <c r="B1588" s="5">
        <v>66</v>
      </c>
      <c r="C1588" s="5">
        <v>3</v>
      </c>
      <c r="D1588" s="380">
        <v>82.644444444444431</v>
      </c>
      <c r="E1588" s="25">
        <v>24.84</v>
      </c>
      <c r="F1588" s="380">
        <v>3.8959528659402234</v>
      </c>
      <c r="G1588" s="25">
        <v>42.17</v>
      </c>
      <c r="H1588" s="380">
        <v>1.906589528194125</v>
      </c>
      <c r="I1588" s="25">
        <v>33.67</v>
      </c>
      <c r="J1588" s="380">
        <v>2.777777777777778E-2</v>
      </c>
    </row>
    <row r="1589" spans="1:10" x14ac:dyDescent="0.35">
      <c r="A1589" s="5">
        <v>1585</v>
      </c>
      <c r="B1589" s="5">
        <v>67</v>
      </c>
      <c r="C1589" s="5">
        <v>3</v>
      </c>
      <c r="D1589" s="380">
        <v>91.274444444444455</v>
      </c>
      <c r="E1589" s="25">
        <v>24.84</v>
      </c>
      <c r="F1589" s="380">
        <v>2.9048507407711504</v>
      </c>
      <c r="G1589" s="25">
        <v>43.47</v>
      </c>
      <c r="H1589" s="380">
        <v>1.906589528194125</v>
      </c>
      <c r="I1589" s="25">
        <v>34.07</v>
      </c>
      <c r="J1589" s="380">
        <v>1.5797973919124009</v>
      </c>
    </row>
    <row r="1590" spans="1:10" x14ac:dyDescent="0.35">
      <c r="A1590" s="5">
        <v>1586</v>
      </c>
      <c r="B1590" s="5">
        <v>67</v>
      </c>
      <c r="C1590" s="5">
        <v>3</v>
      </c>
      <c r="D1590" s="380">
        <v>92.947222222222223</v>
      </c>
      <c r="E1590" s="25">
        <v>24.84</v>
      </c>
      <c r="F1590" s="380">
        <v>3.557494797445091</v>
      </c>
      <c r="G1590" s="25">
        <v>42.17</v>
      </c>
      <c r="H1590" s="380">
        <v>1.906589528194125</v>
      </c>
      <c r="I1590" s="25">
        <v>34.07</v>
      </c>
      <c r="J1590" s="380">
        <v>1.5797973919124009</v>
      </c>
    </row>
    <row r="1591" spans="1:10" x14ac:dyDescent="0.35">
      <c r="A1591" s="5">
        <v>1587</v>
      </c>
      <c r="B1591" s="5">
        <v>67</v>
      </c>
      <c r="C1591" s="5">
        <v>3</v>
      </c>
      <c r="D1591" s="380">
        <v>91.468333333333334</v>
      </c>
      <c r="E1591" s="25">
        <v>24.84</v>
      </c>
      <c r="F1591" s="380">
        <v>3.7764933580874187</v>
      </c>
      <c r="G1591" s="25">
        <v>42.17</v>
      </c>
      <c r="H1591" s="380">
        <v>1.906589528194125</v>
      </c>
      <c r="I1591" s="25">
        <v>34.07</v>
      </c>
      <c r="J1591" s="380">
        <v>1.5797973919124007</v>
      </c>
    </row>
    <row r="1592" spans="1:10" x14ac:dyDescent="0.35">
      <c r="A1592" s="5">
        <v>1588</v>
      </c>
      <c r="B1592" s="5">
        <v>67</v>
      </c>
      <c r="C1592" s="5">
        <v>3</v>
      </c>
      <c r="D1592" s="380">
        <v>88.883333333333326</v>
      </c>
      <c r="E1592" s="25">
        <v>24.84</v>
      </c>
      <c r="F1592" s="380">
        <v>3.8910007411382512</v>
      </c>
      <c r="G1592" s="25">
        <v>42.17</v>
      </c>
      <c r="H1592" s="380">
        <v>1.906589528194125</v>
      </c>
      <c r="I1592" s="25">
        <v>34.07</v>
      </c>
      <c r="J1592" s="380">
        <v>0.13846266611860755</v>
      </c>
    </row>
    <row r="1593" spans="1:10" x14ac:dyDescent="0.35">
      <c r="A1593" s="5">
        <v>1589</v>
      </c>
      <c r="B1593" s="5">
        <v>67</v>
      </c>
      <c r="C1593" s="5">
        <v>3</v>
      </c>
      <c r="D1593" s="380">
        <v>86.842777777777783</v>
      </c>
      <c r="E1593" s="25">
        <v>24.84</v>
      </c>
      <c r="F1593" s="380">
        <v>4.5119919205671115</v>
      </c>
      <c r="G1593" s="25">
        <v>42.17</v>
      </c>
      <c r="H1593" s="380">
        <v>6.4126727680199752E-2</v>
      </c>
      <c r="I1593" s="25">
        <v>34.07</v>
      </c>
      <c r="J1593" s="380">
        <v>1.5797973919124009</v>
      </c>
    </row>
    <row r="1594" spans="1:10" x14ac:dyDescent="0.35">
      <c r="A1594" s="5">
        <v>1590</v>
      </c>
      <c r="B1594" s="5">
        <v>67</v>
      </c>
      <c r="C1594" s="5">
        <v>3</v>
      </c>
      <c r="D1594" s="380">
        <v>93.492777777777761</v>
      </c>
      <c r="E1594" s="25">
        <v>24.85</v>
      </c>
      <c r="F1594" s="380">
        <v>4.0914184195580505</v>
      </c>
      <c r="G1594" s="25">
        <v>45.7</v>
      </c>
      <c r="H1594" s="380">
        <v>1.9670564078961201</v>
      </c>
      <c r="I1594" s="25">
        <v>34.42</v>
      </c>
      <c r="J1594" s="380">
        <v>1.5797973919124011</v>
      </c>
    </row>
    <row r="1595" spans="1:10" x14ac:dyDescent="0.35">
      <c r="A1595" s="5">
        <v>1591</v>
      </c>
      <c r="B1595" s="5">
        <v>67</v>
      </c>
      <c r="C1595" s="5">
        <v>3</v>
      </c>
      <c r="D1595" s="380">
        <v>110.97999999999999</v>
      </c>
      <c r="E1595" s="25">
        <v>25.74</v>
      </c>
      <c r="F1595" s="380">
        <v>3.1301092498458174</v>
      </c>
      <c r="G1595" s="25">
        <v>52.14</v>
      </c>
      <c r="H1595" s="380">
        <v>2.4874042094591498</v>
      </c>
      <c r="I1595" s="25">
        <v>48.48</v>
      </c>
      <c r="J1595" s="380">
        <v>1.5797973919124011</v>
      </c>
    </row>
    <row r="1596" spans="1:10" x14ac:dyDescent="0.35">
      <c r="A1596" s="5">
        <v>1592</v>
      </c>
      <c r="B1596" s="5">
        <v>67</v>
      </c>
      <c r="C1596" s="5">
        <v>3</v>
      </c>
      <c r="D1596" s="380">
        <v>138.88888888888889</v>
      </c>
      <c r="E1596" s="25">
        <v>26.35</v>
      </c>
      <c r="F1596" s="380">
        <v>2.8726011361173094</v>
      </c>
      <c r="G1596" s="25">
        <v>57.04</v>
      </c>
      <c r="H1596" s="380">
        <v>2.4874042094591498</v>
      </c>
      <c r="I1596" s="25">
        <v>53.27</v>
      </c>
      <c r="J1596" s="380">
        <v>1.5797973919124011</v>
      </c>
    </row>
    <row r="1597" spans="1:10" x14ac:dyDescent="0.35">
      <c r="A1597" s="5">
        <v>1593</v>
      </c>
      <c r="B1597" s="5">
        <v>67</v>
      </c>
      <c r="C1597" s="5">
        <v>3</v>
      </c>
      <c r="D1597" s="380">
        <v>138.88888888888889</v>
      </c>
      <c r="E1597" s="25">
        <v>26.51</v>
      </c>
      <c r="F1597" s="380">
        <v>0.14480167642852412</v>
      </c>
      <c r="G1597" s="25">
        <v>58.75</v>
      </c>
      <c r="H1597" s="380">
        <v>1.906589528194125</v>
      </c>
      <c r="I1597" s="25">
        <v>53.71</v>
      </c>
      <c r="J1597" s="380">
        <v>1.4170761341955558</v>
      </c>
    </row>
    <row r="1598" spans="1:10" x14ac:dyDescent="0.35">
      <c r="A1598" s="5">
        <v>1594</v>
      </c>
      <c r="B1598" s="5">
        <v>67</v>
      </c>
      <c r="C1598" s="5">
        <v>3</v>
      </c>
      <c r="D1598" s="380">
        <v>112.22277777777778</v>
      </c>
      <c r="E1598" s="25">
        <v>27.3</v>
      </c>
      <c r="F1598" s="380">
        <v>3.2727733956087586</v>
      </c>
      <c r="G1598" s="25">
        <v>57.04</v>
      </c>
      <c r="H1598" s="380">
        <v>1.8457190916956596</v>
      </c>
      <c r="I1598" s="25">
        <v>50.13</v>
      </c>
      <c r="J1598" s="380">
        <v>1.3605549470073204</v>
      </c>
    </row>
    <row r="1599" spans="1:10" x14ac:dyDescent="0.35">
      <c r="A1599" s="5">
        <v>1595</v>
      </c>
      <c r="B1599" s="5">
        <v>67</v>
      </c>
      <c r="C1599" s="5">
        <v>3</v>
      </c>
      <c r="D1599" s="380">
        <v>65.676666666666662</v>
      </c>
      <c r="E1599" s="25">
        <v>26.51</v>
      </c>
      <c r="F1599" s="380">
        <v>3.2727733956087586</v>
      </c>
      <c r="G1599" s="25">
        <v>53.77</v>
      </c>
      <c r="H1599" s="380">
        <v>1.8457190916956596</v>
      </c>
      <c r="I1599" s="25">
        <v>48.86</v>
      </c>
      <c r="J1599" s="380">
        <v>2.777777777777778E-2</v>
      </c>
    </row>
    <row r="1600" spans="1:10" x14ac:dyDescent="0.35">
      <c r="A1600" s="5">
        <v>1596</v>
      </c>
      <c r="B1600" s="5">
        <v>67</v>
      </c>
      <c r="C1600" s="5">
        <v>3</v>
      </c>
      <c r="D1600" s="380">
        <v>59.979444444444439</v>
      </c>
      <c r="E1600" s="25">
        <v>26.5</v>
      </c>
      <c r="F1600" s="380">
        <v>3.2727733956087586</v>
      </c>
      <c r="G1600" s="25">
        <v>52.67</v>
      </c>
      <c r="H1600" s="380">
        <v>1.8457190916956596</v>
      </c>
      <c r="I1600" s="25">
        <v>48.86</v>
      </c>
      <c r="J1600" s="380">
        <v>2.777777777777778E-2</v>
      </c>
    </row>
    <row r="1601" spans="1:10" x14ac:dyDescent="0.35">
      <c r="A1601" s="5">
        <v>1597</v>
      </c>
      <c r="B1601" s="5">
        <v>67</v>
      </c>
      <c r="C1601" s="5">
        <v>3</v>
      </c>
      <c r="D1601" s="380">
        <v>61.592777777777776</v>
      </c>
      <c r="E1601" s="25">
        <v>26.05</v>
      </c>
      <c r="F1601" s="380">
        <v>3.2727733956087586</v>
      </c>
      <c r="G1601" s="25">
        <v>52.67</v>
      </c>
      <c r="H1601" s="380">
        <v>1.8457190916956596</v>
      </c>
      <c r="I1601" s="25">
        <v>48.97</v>
      </c>
      <c r="J1601" s="380">
        <v>2.777777777777778E-2</v>
      </c>
    </row>
    <row r="1602" spans="1:10" x14ac:dyDescent="0.35">
      <c r="A1602" s="5">
        <v>1598</v>
      </c>
      <c r="B1602" s="5">
        <v>67</v>
      </c>
      <c r="C1602" s="5">
        <v>3</v>
      </c>
      <c r="D1602" s="380">
        <v>62.607222222222212</v>
      </c>
      <c r="E1602" s="25">
        <v>25.74</v>
      </c>
      <c r="F1602" s="380">
        <v>3.2727733956087586</v>
      </c>
      <c r="G1602" s="25">
        <v>52.67</v>
      </c>
      <c r="H1602" s="380">
        <v>1.8457190916956596</v>
      </c>
      <c r="I1602" s="25">
        <v>53.27</v>
      </c>
      <c r="J1602" s="380">
        <v>2.777777777777778E-2</v>
      </c>
    </row>
    <row r="1603" spans="1:10" x14ac:dyDescent="0.35">
      <c r="A1603" s="5">
        <v>1599</v>
      </c>
      <c r="B1603" s="5">
        <v>67</v>
      </c>
      <c r="C1603" s="5">
        <v>3</v>
      </c>
      <c r="D1603" s="380">
        <v>69.228333333333339</v>
      </c>
      <c r="E1603" s="25">
        <v>25.74</v>
      </c>
      <c r="F1603" s="380">
        <v>3.2727733956087586</v>
      </c>
      <c r="G1603" s="25">
        <v>52.67</v>
      </c>
      <c r="H1603" s="380">
        <v>1.8457190916956596</v>
      </c>
      <c r="I1603" s="25">
        <v>54.76</v>
      </c>
      <c r="J1603" s="380">
        <v>2.777777777777778E-2</v>
      </c>
    </row>
    <row r="1604" spans="1:10" x14ac:dyDescent="0.35">
      <c r="A1604" s="5">
        <v>1600</v>
      </c>
      <c r="B1604" s="5">
        <v>67</v>
      </c>
      <c r="C1604" s="5">
        <v>3</v>
      </c>
      <c r="D1604" s="380">
        <v>82.865555555555559</v>
      </c>
      <c r="E1604" s="25">
        <v>27.29</v>
      </c>
      <c r="F1604" s="380">
        <v>3.2727733956087586</v>
      </c>
      <c r="G1604" s="25">
        <v>53.2</v>
      </c>
      <c r="H1604" s="380">
        <v>1.7286415589472539</v>
      </c>
      <c r="I1604" s="25">
        <v>66.06</v>
      </c>
      <c r="J1604" s="380">
        <v>2.777777777777778E-2</v>
      </c>
    </row>
    <row r="1605" spans="1:10" x14ac:dyDescent="0.35">
      <c r="A1605" s="5">
        <v>1601</v>
      </c>
      <c r="B1605" s="5">
        <v>67</v>
      </c>
      <c r="C1605" s="5">
        <v>3</v>
      </c>
      <c r="D1605" s="380">
        <v>109.22277777777778</v>
      </c>
      <c r="E1605" s="25">
        <v>28.12</v>
      </c>
      <c r="F1605" s="380">
        <v>5.0082893828650388</v>
      </c>
      <c r="G1605" s="25">
        <v>58.75</v>
      </c>
      <c r="H1605" s="380">
        <v>2.2489893605102833</v>
      </c>
      <c r="I1605" s="25">
        <v>72.19</v>
      </c>
      <c r="J1605" s="380">
        <v>2.777777777777778E-2</v>
      </c>
    </row>
    <row r="1606" spans="1:10" x14ac:dyDescent="0.35">
      <c r="A1606" s="5">
        <v>1602</v>
      </c>
      <c r="B1606" s="5">
        <v>67</v>
      </c>
      <c r="C1606" s="5">
        <v>3</v>
      </c>
      <c r="D1606" s="380">
        <v>125.43277777777777</v>
      </c>
      <c r="E1606" s="25">
        <v>31.19</v>
      </c>
      <c r="F1606" s="380">
        <v>12.663184531269984</v>
      </c>
      <c r="G1606" s="25">
        <v>63.98</v>
      </c>
      <c r="H1606" s="380">
        <v>7.3847268140883804</v>
      </c>
      <c r="I1606" s="25">
        <v>603.30999999999995</v>
      </c>
      <c r="J1606" s="380">
        <v>5.0326250985079026</v>
      </c>
    </row>
    <row r="1607" spans="1:10" x14ac:dyDescent="0.35">
      <c r="A1607" s="5">
        <v>1603</v>
      </c>
      <c r="B1607" s="5">
        <v>67</v>
      </c>
      <c r="C1607" s="5">
        <v>3</v>
      </c>
      <c r="D1607" s="380">
        <v>138.65999999999997</v>
      </c>
      <c r="E1607" s="25">
        <v>31.84</v>
      </c>
      <c r="F1607" s="380">
        <v>10.401736948041398</v>
      </c>
      <c r="G1607" s="25">
        <v>843.72</v>
      </c>
      <c r="H1607" s="380">
        <v>8.824513817761213</v>
      </c>
      <c r="I1607" s="25">
        <v>843.72</v>
      </c>
      <c r="J1607" s="380">
        <v>6.061543157637848</v>
      </c>
    </row>
    <row r="1608" spans="1:10" x14ac:dyDescent="0.35">
      <c r="A1608" s="5">
        <v>1604</v>
      </c>
      <c r="B1608" s="5">
        <v>67</v>
      </c>
      <c r="C1608" s="5">
        <v>3</v>
      </c>
      <c r="D1608" s="380">
        <v>138.88888888888889</v>
      </c>
      <c r="E1608" s="25">
        <v>37.090000000000003</v>
      </c>
      <c r="F1608" s="380">
        <v>9.9538832568728353</v>
      </c>
      <c r="G1608" s="25">
        <v>843.72</v>
      </c>
      <c r="H1608" s="380">
        <v>7.7430522981439998</v>
      </c>
      <c r="I1608" s="25">
        <v>843.72</v>
      </c>
      <c r="J1608" s="380">
        <v>5.9780881282564744</v>
      </c>
    </row>
    <row r="1609" spans="1:10" x14ac:dyDescent="0.35">
      <c r="A1609" s="5">
        <v>1605</v>
      </c>
      <c r="B1609" s="5">
        <v>67</v>
      </c>
      <c r="C1609" s="5">
        <v>3</v>
      </c>
      <c r="D1609" s="380">
        <v>126.80388888888889</v>
      </c>
      <c r="E1609" s="25">
        <v>36.01</v>
      </c>
      <c r="F1609" s="380">
        <v>10.926501055672171</v>
      </c>
      <c r="G1609" s="25">
        <v>843.72</v>
      </c>
      <c r="H1609" s="380">
        <v>8.926024870705815</v>
      </c>
      <c r="I1609" s="25">
        <v>843.72</v>
      </c>
      <c r="J1609" s="380">
        <v>6.1917137903582118</v>
      </c>
    </row>
    <row r="1610" spans="1:10" x14ac:dyDescent="0.35">
      <c r="A1610" s="5">
        <v>1606</v>
      </c>
      <c r="B1610" s="5">
        <v>67</v>
      </c>
      <c r="C1610" s="5">
        <v>3</v>
      </c>
      <c r="D1610" s="380">
        <v>111.73555555555554</v>
      </c>
      <c r="E1610" s="25">
        <v>28.12</v>
      </c>
      <c r="F1610" s="380">
        <v>11.660793750051184</v>
      </c>
      <c r="G1610" s="25">
        <v>64.2</v>
      </c>
      <c r="H1610" s="380">
        <v>8.8344247722804479</v>
      </c>
      <c r="I1610" s="25">
        <v>843.72</v>
      </c>
      <c r="J1610" s="380">
        <v>6.6098087867594115</v>
      </c>
    </row>
    <row r="1611" spans="1:10" x14ac:dyDescent="0.35">
      <c r="A1611" s="5">
        <v>1607</v>
      </c>
      <c r="B1611" s="5">
        <v>67</v>
      </c>
      <c r="C1611" s="5">
        <v>3</v>
      </c>
      <c r="D1611" s="380">
        <v>109.41111111111111</v>
      </c>
      <c r="E1611" s="25">
        <v>31.19</v>
      </c>
      <c r="F1611" s="380">
        <v>11.612981625921437</v>
      </c>
      <c r="G1611" s="25">
        <v>64.2</v>
      </c>
      <c r="H1611" s="380">
        <v>9.6308053329688317</v>
      </c>
      <c r="I1611" s="25">
        <v>843.72</v>
      </c>
      <c r="J1611" s="380">
        <v>5.5694807567730651</v>
      </c>
    </row>
    <row r="1612" spans="1:10" x14ac:dyDescent="0.35">
      <c r="A1612" s="5">
        <v>1608</v>
      </c>
      <c r="B1612" s="5">
        <v>67</v>
      </c>
      <c r="C1612" s="5">
        <v>3</v>
      </c>
      <c r="D1612" s="380">
        <v>103.69111111111111</v>
      </c>
      <c r="E1612" s="25">
        <v>26.51</v>
      </c>
      <c r="F1612" s="380">
        <v>11.801465899276486</v>
      </c>
      <c r="G1612" s="25">
        <v>57.51</v>
      </c>
      <c r="H1612" s="380">
        <v>9.143326610046147</v>
      </c>
      <c r="I1612" s="25">
        <v>843.72</v>
      </c>
      <c r="J1612" s="380">
        <v>5.9997123221543998</v>
      </c>
    </row>
    <row r="1613" spans="1:10" x14ac:dyDescent="0.35">
      <c r="A1613" s="5">
        <v>1609</v>
      </c>
      <c r="B1613" s="5">
        <v>68</v>
      </c>
      <c r="C1613" s="5">
        <v>3</v>
      </c>
      <c r="D1613" s="380">
        <v>100.45888888888889</v>
      </c>
      <c r="E1613" s="25">
        <v>26.51</v>
      </c>
      <c r="F1613" s="380">
        <v>10.885655910668024</v>
      </c>
      <c r="G1613" s="25">
        <v>61.91</v>
      </c>
      <c r="H1613" s="380">
        <v>8.4866544967507593</v>
      </c>
      <c r="I1613" s="25">
        <v>843.72</v>
      </c>
      <c r="J1613" s="380">
        <v>6.0857142893988518</v>
      </c>
    </row>
    <row r="1614" spans="1:10" x14ac:dyDescent="0.35">
      <c r="A1614" s="5">
        <v>1610</v>
      </c>
      <c r="B1614" s="5">
        <v>68</v>
      </c>
      <c r="C1614" s="5">
        <v>3</v>
      </c>
      <c r="D1614" s="380">
        <v>97.081666666666678</v>
      </c>
      <c r="E1614" s="25">
        <v>26.51</v>
      </c>
      <c r="F1614" s="380">
        <v>11.991445680401849</v>
      </c>
      <c r="G1614" s="25">
        <v>57.51</v>
      </c>
      <c r="H1614" s="380">
        <v>8.452861267399248</v>
      </c>
      <c r="I1614" s="25">
        <v>835.28</v>
      </c>
      <c r="J1614" s="380">
        <v>5.9541052082425692</v>
      </c>
    </row>
    <row r="1615" spans="1:10" x14ac:dyDescent="0.35">
      <c r="A1615" s="5">
        <v>1611</v>
      </c>
      <c r="B1615" s="5">
        <v>68</v>
      </c>
      <c r="C1615" s="5">
        <v>3</v>
      </c>
      <c r="D1615" s="380">
        <v>96.973888888888894</v>
      </c>
      <c r="E1615" s="25">
        <v>26.51</v>
      </c>
      <c r="F1615" s="380">
        <v>11.372001748219208</v>
      </c>
      <c r="G1615" s="25">
        <v>57.51</v>
      </c>
      <c r="H1615" s="380">
        <v>10.04002609715411</v>
      </c>
      <c r="I1615" s="25">
        <v>760.84</v>
      </c>
      <c r="J1615" s="380">
        <v>6.0464723296156215</v>
      </c>
    </row>
    <row r="1616" spans="1:10" x14ac:dyDescent="0.35">
      <c r="A1616" s="5">
        <v>1612</v>
      </c>
      <c r="B1616" s="5">
        <v>68</v>
      </c>
      <c r="C1616" s="5">
        <v>3</v>
      </c>
      <c r="D1616" s="380">
        <v>95.333333333333329</v>
      </c>
      <c r="E1616" s="25">
        <v>26.05</v>
      </c>
      <c r="F1616" s="380">
        <v>11.973620872510836</v>
      </c>
      <c r="G1616" s="25">
        <v>57.51</v>
      </c>
      <c r="H1616" s="380">
        <v>9.3514498085603766</v>
      </c>
      <c r="I1616" s="25">
        <v>717.16</v>
      </c>
      <c r="J1616" s="380">
        <v>6.0420246501421389</v>
      </c>
    </row>
    <row r="1617" spans="1:10" x14ac:dyDescent="0.35">
      <c r="A1617" s="5">
        <v>1613</v>
      </c>
      <c r="B1617" s="5">
        <v>68</v>
      </c>
      <c r="C1617" s="5">
        <v>3</v>
      </c>
      <c r="D1617" s="380">
        <v>95.553333333333327</v>
      </c>
      <c r="E1617" s="25">
        <v>26.51</v>
      </c>
      <c r="F1617" s="380">
        <v>16.511006880749214</v>
      </c>
      <c r="G1617" s="25">
        <v>57.51</v>
      </c>
      <c r="H1617" s="380">
        <v>9.4181346402042845</v>
      </c>
      <c r="I1617" s="25">
        <v>760.84</v>
      </c>
      <c r="J1617" s="380">
        <v>7.0443186595965956</v>
      </c>
    </row>
    <row r="1618" spans="1:10" x14ac:dyDescent="0.35">
      <c r="A1618" s="5">
        <v>1614</v>
      </c>
      <c r="B1618" s="5">
        <v>68</v>
      </c>
      <c r="C1618" s="5">
        <v>3</v>
      </c>
      <c r="D1618" s="380">
        <v>100.86611111111111</v>
      </c>
      <c r="E1618" s="25">
        <v>26.51</v>
      </c>
      <c r="F1618" s="380">
        <v>17.33677637311105</v>
      </c>
      <c r="G1618" s="25">
        <v>61.91</v>
      </c>
      <c r="H1618" s="380">
        <v>9.8215543064991255</v>
      </c>
      <c r="I1618" s="25">
        <v>843.72</v>
      </c>
      <c r="J1618" s="380">
        <v>7.2085701320691813</v>
      </c>
    </row>
    <row r="1619" spans="1:10" x14ac:dyDescent="0.35">
      <c r="A1619" s="5">
        <v>1615</v>
      </c>
      <c r="B1619" s="5">
        <v>68</v>
      </c>
      <c r="C1619" s="5">
        <v>3</v>
      </c>
      <c r="D1619" s="380">
        <v>113.80277777777776</v>
      </c>
      <c r="E1619" s="25">
        <v>29.23</v>
      </c>
      <c r="F1619" s="380">
        <v>17.538988511638337</v>
      </c>
      <c r="G1619" s="25">
        <v>64.2</v>
      </c>
      <c r="H1619" s="380">
        <v>10.216729852955831</v>
      </c>
      <c r="I1619" s="25">
        <v>869.03</v>
      </c>
      <c r="J1619" s="380">
        <v>7.2159622029081092</v>
      </c>
    </row>
    <row r="1620" spans="1:10" x14ac:dyDescent="0.35">
      <c r="A1620" s="5">
        <v>1616</v>
      </c>
      <c r="B1620" s="5">
        <v>68</v>
      </c>
      <c r="C1620" s="5">
        <v>3</v>
      </c>
      <c r="D1620" s="380">
        <v>124.435</v>
      </c>
      <c r="E1620" s="25">
        <v>36.94</v>
      </c>
      <c r="F1620" s="380">
        <v>17.785489358912905</v>
      </c>
      <c r="G1620" s="25">
        <v>843.72</v>
      </c>
      <c r="H1620" s="380">
        <v>10.146073130504503</v>
      </c>
      <c r="I1620" s="25">
        <v>869.03</v>
      </c>
      <c r="J1620" s="380">
        <v>7.3438754965629593</v>
      </c>
    </row>
    <row r="1621" spans="1:10" x14ac:dyDescent="0.35">
      <c r="A1621" s="5">
        <v>1617</v>
      </c>
      <c r="B1621" s="5">
        <v>68</v>
      </c>
      <c r="C1621" s="5">
        <v>3</v>
      </c>
      <c r="D1621" s="380">
        <v>117.87666666666665</v>
      </c>
      <c r="E1621" s="25">
        <v>36.94</v>
      </c>
      <c r="F1621" s="380">
        <v>19.324199648101697</v>
      </c>
      <c r="G1621" s="25">
        <v>843.72</v>
      </c>
      <c r="H1621" s="380">
        <v>10.157563967175633</v>
      </c>
      <c r="I1621" s="25">
        <v>869.03</v>
      </c>
      <c r="J1621" s="380">
        <v>7.3411488276108487</v>
      </c>
    </row>
    <row r="1622" spans="1:10" x14ac:dyDescent="0.35">
      <c r="A1622" s="5">
        <v>1618</v>
      </c>
      <c r="B1622" s="5">
        <v>68</v>
      </c>
      <c r="C1622" s="5">
        <v>3</v>
      </c>
      <c r="D1622" s="380">
        <v>105.83499999999999</v>
      </c>
      <c r="E1622" s="25">
        <v>36.94</v>
      </c>
      <c r="F1622" s="380">
        <v>19.079908373695904</v>
      </c>
      <c r="G1622" s="25">
        <v>67.66</v>
      </c>
      <c r="H1622" s="380">
        <v>9.7091275259996319</v>
      </c>
      <c r="I1622" s="25">
        <v>869.03</v>
      </c>
      <c r="J1622" s="380">
        <v>7.3746809986873636</v>
      </c>
    </row>
    <row r="1623" spans="1:10" x14ac:dyDescent="0.35">
      <c r="A1623" s="5">
        <v>1619</v>
      </c>
      <c r="B1623" s="5">
        <v>68</v>
      </c>
      <c r="C1623" s="5">
        <v>3</v>
      </c>
      <c r="D1623" s="380">
        <v>92.99777777777777</v>
      </c>
      <c r="E1623" s="25">
        <v>36.94</v>
      </c>
      <c r="F1623" s="380">
        <v>12.119703126715622</v>
      </c>
      <c r="G1623" s="25">
        <v>67.66</v>
      </c>
      <c r="H1623" s="380">
        <v>10.641135201722705</v>
      </c>
      <c r="I1623" s="25">
        <v>869.03</v>
      </c>
      <c r="J1623" s="380">
        <v>7.3172245803223648</v>
      </c>
    </row>
    <row r="1624" spans="1:10" x14ac:dyDescent="0.35">
      <c r="A1624" s="5">
        <v>1620</v>
      </c>
      <c r="B1624" s="5">
        <v>68</v>
      </c>
      <c r="C1624" s="5">
        <v>3</v>
      </c>
      <c r="D1624" s="380">
        <v>88.813888888888897</v>
      </c>
      <c r="E1624" s="25">
        <v>36.94</v>
      </c>
      <c r="F1624" s="380">
        <v>11.059729589334212</v>
      </c>
      <c r="G1624" s="25">
        <v>65.69</v>
      </c>
      <c r="H1624" s="380">
        <v>9.755055326256544</v>
      </c>
      <c r="I1624" s="25">
        <v>843.72</v>
      </c>
      <c r="J1624" s="380">
        <v>6.6025953674527242</v>
      </c>
    </row>
    <row r="1625" spans="1:10" x14ac:dyDescent="0.35">
      <c r="A1625" s="5">
        <v>1621</v>
      </c>
      <c r="B1625" s="5">
        <v>68</v>
      </c>
      <c r="C1625" s="5">
        <v>3</v>
      </c>
      <c r="D1625" s="380">
        <v>82.752777777777766</v>
      </c>
      <c r="E1625" s="25">
        <v>35.869999999999997</v>
      </c>
      <c r="F1625" s="380">
        <v>7.7950941775255549</v>
      </c>
      <c r="G1625" s="25">
        <v>62.84</v>
      </c>
      <c r="H1625" s="380">
        <v>9.755055326256544</v>
      </c>
      <c r="I1625" s="25">
        <v>843.72</v>
      </c>
      <c r="J1625" s="380">
        <v>6.6382734365275979</v>
      </c>
    </row>
    <row r="1626" spans="1:10" x14ac:dyDescent="0.35">
      <c r="A1626" s="5">
        <v>1622</v>
      </c>
      <c r="B1626" s="5">
        <v>68</v>
      </c>
      <c r="C1626" s="5">
        <v>3</v>
      </c>
      <c r="D1626" s="380">
        <v>82.648888888888891</v>
      </c>
      <c r="E1626" s="25">
        <v>35.869999999999997</v>
      </c>
      <c r="F1626" s="380">
        <v>3.2955758311157872</v>
      </c>
      <c r="G1626" s="25">
        <v>62.53</v>
      </c>
      <c r="H1626" s="380">
        <v>8.2324513845318972</v>
      </c>
      <c r="I1626" s="25">
        <v>843.72</v>
      </c>
      <c r="J1626" s="380">
        <v>6.3909594048967113</v>
      </c>
    </row>
    <row r="1627" spans="1:10" x14ac:dyDescent="0.35">
      <c r="A1627" s="5">
        <v>1623</v>
      </c>
      <c r="B1627" s="5">
        <v>68</v>
      </c>
      <c r="C1627" s="5">
        <v>3</v>
      </c>
      <c r="D1627" s="380">
        <v>84.016111111111101</v>
      </c>
      <c r="E1627" s="25">
        <v>35.869999999999997</v>
      </c>
      <c r="F1627" s="380">
        <v>2.4858528474974895</v>
      </c>
      <c r="G1627" s="25">
        <v>62.12</v>
      </c>
      <c r="H1627" s="380">
        <v>7.8141583013581712</v>
      </c>
      <c r="I1627" s="25">
        <v>843.72</v>
      </c>
      <c r="J1627" s="380">
        <v>6.1397543532278522</v>
      </c>
    </row>
    <row r="1628" spans="1:10" x14ac:dyDescent="0.35">
      <c r="A1628" s="5">
        <v>1624</v>
      </c>
      <c r="B1628" s="5">
        <v>68</v>
      </c>
      <c r="C1628" s="5">
        <v>3</v>
      </c>
      <c r="D1628" s="380">
        <v>92.227777777777774</v>
      </c>
      <c r="E1628" s="25">
        <v>36.94</v>
      </c>
      <c r="F1628" s="380">
        <v>9.2538987140354561</v>
      </c>
      <c r="G1628" s="25">
        <v>62.12</v>
      </c>
      <c r="H1628" s="380">
        <v>9.1349908538309013</v>
      </c>
      <c r="I1628" s="25">
        <v>843.72</v>
      </c>
      <c r="J1628" s="380">
        <v>6.2160889816780891</v>
      </c>
    </row>
    <row r="1629" spans="1:10" x14ac:dyDescent="0.35">
      <c r="A1629" s="5">
        <v>1625</v>
      </c>
      <c r="B1629" s="5">
        <v>68</v>
      </c>
      <c r="C1629" s="5">
        <v>3</v>
      </c>
      <c r="D1629" s="380">
        <v>98.696666666666658</v>
      </c>
      <c r="E1629" s="25">
        <v>36.94</v>
      </c>
      <c r="F1629" s="380">
        <v>10.141478250545054</v>
      </c>
      <c r="G1629" s="25">
        <v>62.53</v>
      </c>
      <c r="H1629" s="380">
        <v>9.8739534798387876</v>
      </c>
      <c r="I1629" s="25">
        <v>843.72</v>
      </c>
      <c r="J1629" s="380">
        <v>4.3013506773393573</v>
      </c>
    </row>
    <row r="1630" spans="1:10" x14ac:dyDescent="0.35">
      <c r="A1630" s="5">
        <v>1626</v>
      </c>
      <c r="B1630" s="5">
        <v>68</v>
      </c>
      <c r="C1630" s="5">
        <v>3</v>
      </c>
      <c r="D1630" s="380">
        <v>115.76222222222221</v>
      </c>
      <c r="E1630" s="25">
        <v>36.119999999999997</v>
      </c>
      <c r="F1630" s="380">
        <v>16.090513490836546</v>
      </c>
      <c r="G1630" s="25">
        <v>67.66</v>
      </c>
      <c r="H1630" s="380">
        <v>10.25316479486804</v>
      </c>
      <c r="I1630" s="25">
        <v>869.03</v>
      </c>
      <c r="J1630" s="380">
        <v>2.2502191674475251</v>
      </c>
    </row>
    <row r="1631" spans="1:10" x14ac:dyDescent="0.35">
      <c r="A1631" s="5">
        <v>1627</v>
      </c>
      <c r="B1631" s="5">
        <v>68</v>
      </c>
      <c r="C1631" s="5">
        <v>3</v>
      </c>
      <c r="D1631" s="380">
        <v>123.86833333333334</v>
      </c>
      <c r="E1631" s="25">
        <v>36.94</v>
      </c>
      <c r="F1631" s="380">
        <v>13.830893394799954</v>
      </c>
      <c r="G1631" s="25">
        <v>843.72</v>
      </c>
      <c r="H1631" s="380">
        <v>10.652159824176678</v>
      </c>
      <c r="I1631" s="25">
        <v>869.03</v>
      </c>
      <c r="J1631" s="380">
        <v>2.2502191674475251</v>
      </c>
    </row>
    <row r="1632" spans="1:10" x14ac:dyDescent="0.35">
      <c r="A1632" s="5">
        <v>1628</v>
      </c>
      <c r="B1632" s="5">
        <v>68</v>
      </c>
      <c r="C1632" s="5">
        <v>3</v>
      </c>
      <c r="D1632" s="380">
        <v>125.06722222222223</v>
      </c>
      <c r="E1632" s="25">
        <v>36.94</v>
      </c>
      <c r="F1632" s="380">
        <v>12.598802131650601</v>
      </c>
      <c r="G1632" s="25">
        <v>843.72</v>
      </c>
      <c r="H1632" s="380">
        <v>10.724340152480467</v>
      </c>
      <c r="I1632" s="25">
        <v>869.03</v>
      </c>
      <c r="J1632" s="380">
        <v>4.4050910057516068</v>
      </c>
    </row>
    <row r="1633" spans="1:10" x14ac:dyDescent="0.35">
      <c r="A1633" s="5">
        <v>1629</v>
      </c>
      <c r="B1633" s="5">
        <v>68</v>
      </c>
      <c r="C1633" s="5">
        <v>3</v>
      </c>
      <c r="D1633" s="380">
        <v>109.10777777777778</v>
      </c>
      <c r="E1633" s="25">
        <v>35.07</v>
      </c>
      <c r="F1633" s="380">
        <v>12.54739352479144</v>
      </c>
      <c r="G1633" s="25">
        <v>64.2</v>
      </c>
      <c r="H1633" s="380">
        <v>8.6593718174655088</v>
      </c>
      <c r="I1633" s="25">
        <v>843.72</v>
      </c>
      <c r="J1633" s="380">
        <v>6.6510044036815437</v>
      </c>
    </row>
    <row r="1634" spans="1:10" x14ac:dyDescent="0.35">
      <c r="A1634" s="5">
        <v>1630</v>
      </c>
      <c r="B1634" s="5">
        <v>68</v>
      </c>
      <c r="C1634" s="5">
        <v>3</v>
      </c>
      <c r="D1634" s="380">
        <v>98.625</v>
      </c>
      <c r="E1634" s="25">
        <v>28.12</v>
      </c>
      <c r="F1634" s="380">
        <v>13.964424153461351</v>
      </c>
      <c r="G1634" s="25">
        <v>62.12</v>
      </c>
      <c r="H1634" s="380">
        <v>8.4501854330222059</v>
      </c>
      <c r="I1634" s="25">
        <v>843.72</v>
      </c>
      <c r="J1634" s="380">
        <v>6.6510044036815437</v>
      </c>
    </row>
    <row r="1635" spans="1:10" x14ac:dyDescent="0.35">
      <c r="A1635" s="5">
        <v>1631</v>
      </c>
      <c r="B1635" s="5">
        <v>68</v>
      </c>
      <c r="C1635" s="5">
        <v>3</v>
      </c>
      <c r="D1635" s="380">
        <v>96.809444444444438</v>
      </c>
      <c r="E1635" s="25">
        <v>27.28</v>
      </c>
      <c r="F1635" s="380">
        <v>8.9950395691259697</v>
      </c>
      <c r="G1635" s="25">
        <v>62.33</v>
      </c>
      <c r="H1635" s="380">
        <v>8.1712829186799834</v>
      </c>
      <c r="I1635" s="25">
        <v>632.79</v>
      </c>
      <c r="J1635" s="380">
        <v>6.5631205790725318</v>
      </c>
    </row>
    <row r="1636" spans="1:10" x14ac:dyDescent="0.35">
      <c r="A1636" s="5">
        <v>1632</v>
      </c>
      <c r="B1636" s="5">
        <v>68</v>
      </c>
      <c r="C1636" s="5">
        <v>3</v>
      </c>
      <c r="D1636" s="380">
        <v>87.316111111111113</v>
      </c>
      <c r="E1636" s="25">
        <v>25.74</v>
      </c>
      <c r="F1636" s="380">
        <v>8.4722868920855099</v>
      </c>
      <c r="G1636" s="25">
        <v>58.75</v>
      </c>
      <c r="H1636" s="380">
        <v>9.2012346780364993</v>
      </c>
      <c r="I1636" s="25">
        <v>603.30999999999995</v>
      </c>
      <c r="J1636" s="380">
        <v>2.923946189707018</v>
      </c>
    </row>
    <row r="1637" spans="1:10" x14ac:dyDescent="0.35">
      <c r="A1637" s="5">
        <v>1633</v>
      </c>
      <c r="B1637" s="5">
        <v>69</v>
      </c>
      <c r="C1637" s="5">
        <v>3</v>
      </c>
      <c r="D1637" s="380">
        <v>81.461111111111123</v>
      </c>
      <c r="E1637" s="25">
        <v>25.74</v>
      </c>
      <c r="F1637" s="380">
        <v>8.1174834595959595</v>
      </c>
      <c r="G1637" s="25">
        <v>54.25</v>
      </c>
      <c r="H1637" s="380">
        <v>6.653340273050917</v>
      </c>
      <c r="I1637" s="25">
        <v>603.30999999999995</v>
      </c>
      <c r="J1637" s="380">
        <v>1.78415469724856</v>
      </c>
    </row>
    <row r="1638" spans="1:10" x14ac:dyDescent="0.35">
      <c r="A1638" s="5">
        <v>1634</v>
      </c>
      <c r="B1638" s="5">
        <v>69</v>
      </c>
      <c r="C1638" s="5">
        <v>3</v>
      </c>
      <c r="D1638" s="380">
        <v>72.421111111111117</v>
      </c>
      <c r="E1638" s="25">
        <v>25.74</v>
      </c>
      <c r="F1638" s="380">
        <v>4.3842776927857292</v>
      </c>
      <c r="G1638" s="25">
        <v>52.67</v>
      </c>
      <c r="H1638" s="380">
        <v>6.6159040241488798</v>
      </c>
      <c r="I1638" s="25">
        <v>72.19</v>
      </c>
      <c r="J1638" s="380">
        <v>4.2918481900029173</v>
      </c>
    </row>
    <row r="1639" spans="1:10" x14ac:dyDescent="0.35">
      <c r="A1639" s="5">
        <v>1635</v>
      </c>
      <c r="B1639" s="5">
        <v>69</v>
      </c>
      <c r="C1639" s="5">
        <v>3</v>
      </c>
      <c r="D1639" s="380">
        <v>76.933888888888887</v>
      </c>
      <c r="E1639" s="25">
        <v>25.59</v>
      </c>
      <c r="F1639" s="380">
        <v>4.5519709590413653</v>
      </c>
      <c r="G1639" s="25">
        <v>51.44</v>
      </c>
      <c r="H1639" s="380">
        <v>3.9569620112235584</v>
      </c>
      <c r="I1639" s="25">
        <v>72.19</v>
      </c>
      <c r="J1639" s="380">
        <v>1.076398115240101</v>
      </c>
    </row>
    <row r="1640" spans="1:10" x14ac:dyDescent="0.35">
      <c r="A1640" s="5">
        <v>1636</v>
      </c>
      <c r="B1640" s="5">
        <v>69</v>
      </c>
      <c r="C1640" s="5">
        <v>3</v>
      </c>
      <c r="D1640" s="380">
        <v>73.333888888888893</v>
      </c>
      <c r="E1640" s="25">
        <v>25.59</v>
      </c>
      <c r="F1640" s="380">
        <v>4.4946550963216927</v>
      </c>
      <c r="G1640" s="25">
        <v>49.94</v>
      </c>
      <c r="H1640" s="380">
        <v>2.867871909929105</v>
      </c>
      <c r="I1640" s="25">
        <v>587.69000000000005</v>
      </c>
      <c r="J1640" s="380">
        <v>0.24190472747189412</v>
      </c>
    </row>
    <row r="1641" spans="1:10" x14ac:dyDescent="0.35">
      <c r="A1641" s="5">
        <v>1637</v>
      </c>
      <c r="B1641" s="5">
        <v>69</v>
      </c>
      <c r="C1641" s="5">
        <v>3</v>
      </c>
      <c r="D1641" s="380">
        <v>75.45</v>
      </c>
      <c r="E1641" s="25">
        <v>25.74</v>
      </c>
      <c r="F1641" s="380">
        <v>4.5480860090947095</v>
      </c>
      <c r="G1641" s="25">
        <v>52.67</v>
      </c>
      <c r="H1641" s="380">
        <v>4.2458226406712338</v>
      </c>
      <c r="I1641" s="25">
        <v>603.30999999999995</v>
      </c>
      <c r="J1641" s="380">
        <v>4.5922220335613888</v>
      </c>
    </row>
    <row r="1642" spans="1:10" x14ac:dyDescent="0.35">
      <c r="A1642" s="5">
        <v>1638</v>
      </c>
      <c r="B1642" s="5">
        <v>69</v>
      </c>
      <c r="C1642" s="5">
        <v>3</v>
      </c>
      <c r="D1642" s="380">
        <v>81.036111111111111</v>
      </c>
      <c r="E1642" s="25">
        <v>25.74</v>
      </c>
      <c r="F1642" s="380">
        <v>4.6205798191214162</v>
      </c>
      <c r="G1642" s="25">
        <v>55.38</v>
      </c>
      <c r="H1642" s="380">
        <v>3.3204795065622243</v>
      </c>
      <c r="I1642" s="25">
        <v>619.35</v>
      </c>
      <c r="J1642" s="380">
        <v>4.1865306748049562</v>
      </c>
    </row>
    <row r="1643" spans="1:10" x14ac:dyDescent="0.35">
      <c r="A1643" s="5">
        <v>1639</v>
      </c>
      <c r="B1643" s="5">
        <v>69</v>
      </c>
      <c r="C1643" s="5">
        <v>3</v>
      </c>
      <c r="D1643" s="380">
        <v>91.36333333333333</v>
      </c>
      <c r="E1643" s="25">
        <v>27.3</v>
      </c>
      <c r="F1643" s="380">
        <v>4.5177125240766864</v>
      </c>
      <c r="G1643" s="25">
        <v>63.56</v>
      </c>
      <c r="H1643" s="380">
        <v>3.4936075176072663</v>
      </c>
      <c r="I1643" s="25">
        <v>843.72</v>
      </c>
      <c r="J1643" s="380">
        <v>3.8221583397425065</v>
      </c>
    </row>
    <row r="1644" spans="1:10" x14ac:dyDescent="0.35">
      <c r="A1644" s="5">
        <v>1640</v>
      </c>
      <c r="B1644" s="5">
        <v>69</v>
      </c>
      <c r="C1644" s="5">
        <v>3</v>
      </c>
      <c r="D1644" s="380">
        <v>95.286111111111111</v>
      </c>
      <c r="E1644" s="25">
        <v>31.4</v>
      </c>
      <c r="F1644" s="380">
        <v>4.7147698799734288</v>
      </c>
      <c r="G1644" s="25">
        <v>64.2</v>
      </c>
      <c r="H1644" s="380">
        <v>1.874640332789278</v>
      </c>
      <c r="I1644" s="25">
        <v>843.72</v>
      </c>
      <c r="J1644" s="380">
        <v>4.3608230426280468</v>
      </c>
    </row>
    <row r="1645" spans="1:10" x14ac:dyDescent="0.35">
      <c r="A1645" s="5">
        <v>1641</v>
      </c>
      <c r="B1645" s="5">
        <v>69</v>
      </c>
      <c r="C1645" s="5">
        <v>3</v>
      </c>
      <c r="D1645" s="380">
        <v>90.723333333333329</v>
      </c>
      <c r="E1645" s="25">
        <v>36.94</v>
      </c>
      <c r="F1645" s="380">
        <v>6.7963215412650797</v>
      </c>
      <c r="G1645" s="25">
        <v>64.2</v>
      </c>
      <c r="H1645" s="380">
        <v>5.9190105923552974</v>
      </c>
      <c r="I1645" s="25">
        <v>843.72</v>
      </c>
      <c r="J1645" s="380">
        <v>4.3281380631598418</v>
      </c>
    </row>
    <row r="1646" spans="1:10" x14ac:dyDescent="0.35">
      <c r="A1646" s="5">
        <v>1642</v>
      </c>
      <c r="B1646" s="5">
        <v>69</v>
      </c>
      <c r="C1646" s="5">
        <v>3</v>
      </c>
      <c r="D1646" s="380">
        <v>78.605555555555554</v>
      </c>
      <c r="E1646" s="25">
        <v>36.94</v>
      </c>
      <c r="F1646" s="380">
        <v>6.7963215412650797</v>
      </c>
      <c r="G1646" s="25">
        <v>64.2</v>
      </c>
      <c r="H1646" s="380">
        <v>4.6043836452293601</v>
      </c>
      <c r="I1646" s="25">
        <v>843.72</v>
      </c>
      <c r="J1646" s="380">
        <v>3.9698372619594573</v>
      </c>
    </row>
    <row r="1647" spans="1:10" x14ac:dyDescent="0.35">
      <c r="A1647" s="5">
        <v>1643</v>
      </c>
      <c r="B1647" s="5">
        <v>69</v>
      </c>
      <c r="C1647" s="5">
        <v>3</v>
      </c>
      <c r="D1647" s="380">
        <v>69.102222222222224</v>
      </c>
      <c r="E1647" s="25">
        <v>36.94</v>
      </c>
      <c r="F1647" s="380">
        <v>3.8705194021706513</v>
      </c>
      <c r="G1647" s="25">
        <v>64.2</v>
      </c>
      <c r="H1647" s="380">
        <v>4.48467310220932</v>
      </c>
      <c r="I1647" s="25">
        <v>773.03</v>
      </c>
      <c r="J1647" s="380">
        <v>3.5099011336736377</v>
      </c>
    </row>
    <row r="1648" spans="1:10" x14ac:dyDescent="0.35">
      <c r="A1648" s="5">
        <v>1644</v>
      </c>
      <c r="B1648" s="5">
        <v>69</v>
      </c>
      <c r="C1648" s="5">
        <v>3</v>
      </c>
      <c r="D1648" s="380">
        <v>61.971111111111114</v>
      </c>
      <c r="E1648" s="25">
        <v>36.94</v>
      </c>
      <c r="F1648" s="380">
        <v>3.7245239274201816</v>
      </c>
      <c r="G1648" s="25">
        <v>64.2</v>
      </c>
      <c r="H1648" s="380">
        <v>4.48467310220932</v>
      </c>
      <c r="I1648" s="25">
        <v>657.07</v>
      </c>
      <c r="J1648" s="380">
        <v>2.1228182158291262</v>
      </c>
    </row>
    <row r="1649" spans="1:10" x14ac:dyDescent="0.35">
      <c r="A1649" s="5">
        <v>1645</v>
      </c>
      <c r="B1649" s="5">
        <v>69</v>
      </c>
      <c r="C1649" s="5">
        <v>3</v>
      </c>
      <c r="D1649" s="380">
        <v>59.722777777777779</v>
      </c>
      <c r="E1649" s="25">
        <v>35.869999999999997</v>
      </c>
      <c r="F1649" s="380">
        <v>3.7245239274201816</v>
      </c>
      <c r="G1649" s="25">
        <v>64.2</v>
      </c>
      <c r="H1649" s="380">
        <v>4.48467310220932</v>
      </c>
      <c r="I1649" s="25">
        <v>619.35</v>
      </c>
      <c r="J1649" s="380">
        <v>2.1228182158291262</v>
      </c>
    </row>
    <row r="1650" spans="1:10" x14ac:dyDescent="0.35">
      <c r="A1650" s="5">
        <v>1646</v>
      </c>
      <c r="B1650" s="5">
        <v>69</v>
      </c>
      <c r="C1650" s="5">
        <v>3</v>
      </c>
      <c r="D1650" s="380">
        <v>65.346666666666664</v>
      </c>
      <c r="E1650" s="25">
        <v>35.869999999999997</v>
      </c>
      <c r="F1650" s="380">
        <v>3.308514907317063</v>
      </c>
      <c r="G1650" s="25">
        <v>64.2</v>
      </c>
      <c r="H1650" s="380">
        <v>4.48467310220932</v>
      </c>
      <c r="I1650" s="25">
        <v>619.35</v>
      </c>
      <c r="J1650" s="380">
        <v>2.1228182158291262</v>
      </c>
    </row>
    <row r="1651" spans="1:10" x14ac:dyDescent="0.35">
      <c r="A1651" s="5">
        <v>1647</v>
      </c>
      <c r="B1651" s="5">
        <v>69</v>
      </c>
      <c r="C1651" s="5">
        <v>3</v>
      </c>
      <c r="D1651" s="380">
        <v>66.699999999999989</v>
      </c>
      <c r="E1651" s="25">
        <v>35.869999999999997</v>
      </c>
      <c r="F1651" s="380">
        <v>3.4675480229981472</v>
      </c>
      <c r="G1651" s="25">
        <v>64.2</v>
      </c>
      <c r="H1651" s="380">
        <v>4.48467310220932</v>
      </c>
      <c r="I1651" s="25">
        <v>619.35</v>
      </c>
      <c r="J1651" s="380">
        <v>2.1228182158291262</v>
      </c>
    </row>
    <row r="1652" spans="1:10" x14ac:dyDescent="0.35">
      <c r="A1652" s="5">
        <v>1648</v>
      </c>
      <c r="B1652" s="5">
        <v>69</v>
      </c>
      <c r="C1652" s="5">
        <v>3</v>
      </c>
      <c r="D1652" s="380">
        <v>67.452777777777783</v>
      </c>
      <c r="E1652" s="25">
        <v>35.869999999999997</v>
      </c>
      <c r="F1652" s="380">
        <v>4.0937946852692644</v>
      </c>
      <c r="G1652" s="25">
        <v>64.2</v>
      </c>
      <c r="H1652" s="380">
        <v>2.1826856514572834</v>
      </c>
      <c r="I1652" s="25">
        <v>619.35</v>
      </c>
      <c r="J1652" s="380">
        <v>2.1807142181695549</v>
      </c>
    </row>
    <row r="1653" spans="1:10" x14ac:dyDescent="0.35">
      <c r="A1653" s="5">
        <v>1649</v>
      </c>
      <c r="B1653" s="5">
        <v>69</v>
      </c>
      <c r="C1653" s="5">
        <v>3</v>
      </c>
      <c r="D1653" s="380">
        <v>76.223333333333329</v>
      </c>
      <c r="E1653" s="25">
        <v>35.869999999999997</v>
      </c>
      <c r="F1653" s="380">
        <v>4.6363816941608791</v>
      </c>
      <c r="G1653" s="25">
        <v>64.2</v>
      </c>
      <c r="H1653" s="380">
        <v>2.2736024114779005</v>
      </c>
      <c r="I1653" s="25">
        <v>657.07</v>
      </c>
      <c r="J1653" s="380">
        <v>2.3727603675565341</v>
      </c>
    </row>
    <row r="1654" spans="1:10" x14ac:dyDescent="0.35">
      <c r="A1654" s="5">
        <v>1650</v>
      </c>
      <c r="B1654" s="5">
        <v>69</v>
      </c>
      <c r="C1654" s="5">
        <v>3</v>
      </c>
      <c r="D1654" s="380">
        <v>81.998888888888899</v>
      </c>
      <c r="E1654" s="25">
        <v>36.64</v>
      </c>
      <c r="F1654" s="380">
        <v>10.559962163426723</v>
      </c>
      <c r="G1654" s="25">
        <v>64.2</v>
      </c>
      <c r="H1654" s="380">
        <v>7.2463114126265902</v>
      </c>
      <c r="I1654" s="25">
        <v>869.03</v>
      </c>
      <c r="J1654" s="380">
        <v>6.3675331330955061</v>
      </c>
    </row>
    <row r="1655" spans="1:10" x14ac:dyDescent="0.35">
      <c r="A1655" s="5">
        <v>1651</v>
      </c>
      <c r="B1655" s="5">
        <v>69</v>
      </c>
      <c r="C1655" s="5">
        <v>3</v>
      </c>
      <c r="D1655" s="380">
        <v>85.532777777777781</v>
      </c>
      <c r="E1655" s="25">
        <v>37.090000000000003</v>
      </c>
      <c r="F1655" s="380">
        <v>10.399276351083513</v>
      </c>
      <c r="G1655" s="25">
        <v>843.72</v>
      </c>
      <c r="H1655" s="380">
        <v>8.7807959932972022</v>
      </c>
      <c r="I1655" s="25">
        <v>869.03</v>
      </c>
      <c r="J1655" s="380">
        <v>6.7242621830694542</v>
      </c>
    </row>
    <row r="1656" spans="1:10" x14ac:dyDescent="0.35">
      <c r="A1656" s="5">
        <v>1652</v>
      </c>
      <c r="B1656" s="5">
        <v>69</v>
      </c>
      <c r="C1656" s="5">
        <v>3</v>
      </c>
      <c r="D1656" s="380">
        <v>90.627777777777794</v>
      </c>
      <c r="E1656" s="25">
        <v>37.090000000000003</v>
      </c>
      <c r="F1656" s="380">
        <v>10.559982636236134</v>
      </c>
      <c r="G1656" s="25">
        <v>869.03</v>
      </c>
      <c r="H1656" s="380">
        <v>8.0028398052605834</v>
      </c>
      <c r="I1656" s="25">
        <v>869.03</v>
      </c>
      <c r="J1656" s="380">
        <v>6.9432226208467398</v>
      </c>
    </row>
    <row r="1657" spans="1:10" x14ac:dyDescent="0.35">
      <c r="A1657" s="5">
        <v>1653</v>
      </c>
      <c r="B1657" s="5">
        <v>69</v>
      </c>
      <c r="C1657" s="5">
        <v>3</v>
      </c>
      <c r="D1657" s="380">
        <v>79.656111111111116</v>
      </c>
      <c r="E1657" s="25">
        <v>37.090000000000003</v>
      </c>
      <c r="F1657" s="380">
        <v>10.559982636236134</v>
      </c>
      <c r="G1657" s="25">
        <v>843.72</v>
      </c>
      <c r="H1657" s="380">
        <v>6.3892739392441653</v>
      </c>
      <c r="I1657" s="25">
        <v>869.03</v>
      </c>
      <c r="J1657" s="380">
        <v>6.5857725607554132</v>
      </c>
    </row>
    <row r="1658" spans="1:10" x14ac:dyDescent="0.35">
      <c r="A1658" s="5">
        <v>1654</v>
      </c>
      <c r="B1658" s="5">
        <v>69</v>
      </c>
      <c r="C1658" s="5">
        <v>3</v>
      </c>
      <c r="D1658" s="380">
        <v>75.613888888888894</v>
      </c>
      <c r="E1658" s="25">
        <v>29.6</v>
      </c>
      <c r="F1658" s="380">
        <v>9.3092266411579896</v>
      </c>
      <c r="G1658" s="25">
        <v>64.2</v>
      </c>
      <c r="H1658" s="380">
        <v>7.4939701013127715</v>
      </c>
      <c r="I1658" s="25">
        <v>843.72</v>
      </c>
      <c r="J1658" s="380">
        <v>6.6018707212219319</v>
      </c>
    </row>
    <row r="1659" spans="1:10" x14ac:dyDescent="0.35">
      <c r="A1659" s="5">
        <v>1655</v>
      </c>
      <c r="B1659" s="5">
        <v>69</v>
      </c>
      <c r="C1659" s="5">
        <v>3</v>
      </c>
      <c r="D1659" s="380">
        <v>71.220555555555535</v>
      </c>
      <c r="E1659" s="25">
        <v>34.82</v>
      </c>
      <c r="F1659" s="380">
        <v>7.4516269236459456</v>
      </c>
      <c r="G1659" s="25">
        <v>64.2</v>
      </c>
      <c r="H1659" s="380">
        <v>7.762549372831403</v>
      </c>
      <c r="I1659" s="25">
        <v>843.72</v>
      </c>
      <c r="J1659" s="380">
        <v>5.9046366872463301</v>
      </c>
    </row>
    <row r="1660" spans="1:10" x14ac:dyDescent="0.35">
      <c r="A1660" s="5">
        <v>1656</v>
      </c>
      <c r="B1660" s="5">
        <v>69</v>
      </c>
      <c r="C1660" s="5">
        <v>3</v>
      </c>
      <c r="D1660" s="380">
        <v>60.857777777777784</v>
      </c>
      <c r="E1660" s="25">
        <v>34.82</v>
      </c>
      <c r="F1660" s="380">
        <v>6.5818484793815308</v>
      </c>
      <c r="G1660" s="25">
        <v>62.12</v>
      </c>
      <c r="H1660" s="380">
        <v>8.3236872646852618</v>
      </c>
      <c r="I1660" s="25">
        <v>843.72</v>
      </c>
      <c r="J1660" s="380">
        <v>5.3170668571260178</v>
      </c>
    </row>
    <row r="1661" spans="1:10" x14ac:dyDescent="0.35">
      <c r="A1661" s="5">
        <v>1657</v>
      </c>
      <c r="B1661" s="5">
        <v>70</v>
      </c>
      <c r="C1661" s="5">
        <v>3</v>
      </c>
      <c r="D1661" s="380">
        <v>55.024999999999999</v>
      </c>
      <c r="E1661" s="25">
        <v>25.74</v>
      </c>
      <c r="F1661" s="380">
        <v>6.5619926646069846</v>
      </c>
      <c r="G1661" s="25">
        <v>54.25</v>
      </c>
      <c r="H1661" s="380">
        <v>8.3966513879839919</v>
      </c>
      <c r="I1661" s="25">
        <v>603.30999999999995</v>
      </c>
      <c r="J1661" s="380">
        <v>5.2986412821248114</v>
      </c>
    </row>
    <row r="1662" spans="1:10" x14ac:dyDescent="0.35">
      <c r="A1662" s="5">
        <v>1658</v>
      </c>
      <c r="B1662" s="5">
        <v>70</v>
      </c>
      <c r="C1662" s="5">
        <v>3</v>
      </c>
      <c r="D1662" s="380">
        <v>54.341111111111104</v>
      </c>
      <c r="E1662" s="25">
        <v>25.74</v>
      </c>
      <c r="F1662" s="380">
        <v>6.5619212729958871</v>
      </c>
      <c r="G1662" s="25">
        <v>54.15</v>
      </c>
      <c r="H1662" s="380">
        <v>8.3278132108685092</v>
      </c>
      <c r="I1662" s="25">
        <v>603.30999999999995</v>
      </c>
      <c r="J1662" s="380">
        <v>5.3976179061506926</v>
      </c>
    </row>
    <row r="1663" spans="1:10" x14ac:dyDescent="0.35">
      <c r="A1663" s="5">
        <v>1659</v>
      </c>
      <c r="B1663" s="5">
        <v>70</v>
      </c>
      <c r="C1663" s="5">
        <v>3</v>
      </c>
      <c r="D1663" s="380">
        <v>52.182222222222229</v>
      </c>
      <c r="E1663" s="25">
        <v>25.74</v>
      </c>
      <c r="F1663" s="380">
        <v>6.5619212729958871</v>
      </c>
      <c r="G1663" s="25">
        <v>52.98</v>
      </c>
      <c r="H1663" s="380">
        <v>8.0854075326463821</v>
      </c>
      <c r="I1663" s="25">
        <v>603.30999999999995</v>
      </c>
      <c r="J1663" s="380">
        <v>5.3436341299576764</v>
      </c>
    </row>
    <row r="1664" spans="1:10" x14ac:dyDescent="0.35">
      <c r="A1664" s="5">
        <v>1660</v>
      </c>
      <c r="B1664" s="5">
        <v>70</v>
      </c>
      <c r="C1664" s="5">
        <v>3</v>
      </c>
      <c r="D1664" s="380">
        <v>49.263888888888886</v>
      </c>
      <c r="E1664" s="25">
        <v>25.51</v>
      </c>
      <c r="F1664" s="380">
        <v>6.5619212729958871</v>
      </c>
      <c r="G1664" s="25">
        <v>54.15</v>
      </c>
      <c r="H1664" s="380">
        <v>8.5464380256064398</v>
      </c>
      <c r="I1664" s="25">
        <v>603.30999999999995</v>
      </c>
      <c r="J1664" s="380">
        <v>5.3976179061506926</v>
      </c>
    </row>
    <row r="1665" spans="1:10" x14ac:dyDescent="0.35">
      <c r="A1665" s="5">
        <v>1661</v>
      </c>
      <c r="B1665" s="5">
        <v>70</v>
      </c>
      <c r="C1665" s="5">
        <v>3</v>
      </c>
      <c r="D1665" s="380">
        <v>50.041666666666664</v>
      </c>
      <c r="E1665" s="25">
        <v>25.51</v>
      </c>
      <c r="F1665" s="380">
        <v>6.5619926646069846</v>
      </c>
      <c r="G1665" s="25">
        <v>54.15</v>
      </c>
      <c r="H1665" s="380">
        <v>8.6193410374734807</v>
      </c>
      <c r="I1665" s="25">
        <v>603.30999999999995</v>
      </c>
      <c r="J1665" s="380">
        <v>5.3976179061506926</v>
      </c>
    </row>
    <row r="1666" spans="1:10" x14ac:dyDescent="0.35">
      <c r="A1666" s="5">
        <v>1662</v>
      </c>
      <c r="B1666" s="5">
        <v>70</v>
      </c>
      <c r="C1666" s="5">
        <v>3</v>
      </c>
      <c r="D1666" s="380">
        <v>55.265555555555551</v>
      </c>
      <c r="E1666" s="25">
        <v>25.74</v>
      </c>
      <c r="F1666" s="380">
        <v>6.9144726732460624</v>
      </c>
      <c r="G1666" s="25">
        <v>54.25</v>
      </c>
      <c r="H1666" s="380">
        <v>8.5502310405559676</v>
      </c>
      <c r="I1666" s="25">
        <v>603.30999999999995</v>
      </c>
      <c r="J1666" s="380">
        <v>4.9605089239989413</v>
      </c>
    </row>
    <row r="1667" spans="1:10" x14ac:dyDescent="0.35">
      <c r="A1667" s="5">
        <v>1663</v>
      </c>
      <c r="B1667" s="5">
        <v>70</v>
      </c>
      <c r="C1667" s="5">
        <v>3</v>
      </c>
      <c r="D1667" s="380">
        <v>65.554999999999993</v>
      </c>
      <c r="E1667" s="25">
        <v>27.3</v>
      </c>
      <c r="F1667" s="380">
        <v>6.9144726732460624</v>
      </c>
      <c r="G1667" s="25">
        <v>62.12</v>
      </c>
      <c r="H1667" s="380">
        <v>7.7325464600573195</v>
      </c>
      <c r="I1667" s="25">
        <v>843.72</v>
      </c>
      <c r="J1667" s="380">
        <v>5.0665580583428502</v>
      </c>
    </row>
    <row r="1668" spans="1:10" x14ac:dyDescent="0.35">
      <c r="A1668" s="5">
        <v>1664</v>
      </c>
      <c r="B1668" s="5">
        <v>70</v>
      </c>
      <c r="C1668" s="5">
        <v>3</v>
      </c>
      <c r="D1668" s="380">
        <v>70.772222222222226</v>
      </c>
      <c r="E1668" s="25">
        <v>28.97</v>
      </c>
      <c r="F1668" s="380">
        <v>7.4051717590793773</v>
      </c>
      <c r="G1668" s="25">
        <v>63.71</v>
      </c>
      <c r="H1668" s="380">
        <v>7.4529369401901056</v>
      </c>
      <c r="I1668" s="25">
        <v>843.72</v>
      </c>
      <c r="J1668" s="380">
        <v>5.475661696615135</v>
      </c>
    </row>
    <row r="1669" spans="1:10" x14ac:dyDescent="0.35">
      <c r="A1669" s="5">
        <v>1665</v>
      </c>
      <c r="B1669" s="5">
        <v>70</v>
      </c>
      <c r="C1669" s="5">
        <v>3</v>
      </c>
      <c r="D1669" s="380">
        <v>66.599444444444444</v>
      </c>
      <c r="E1669" s="25">
        <v>35.869999999999997</v>
      </c>
      <c r="F1669" s="380">
        <v>7.1206803661694762</v>
      </c>
      <c r="G1669" s="25">
        <v>63.71</v>
      </c>
      <c r="H1669" s="380">
        <v>7.0988277298126246</v>
      </c>
      <c r="I1669" s="25">
        <v>843.72</v>
      </c>
      <c r="J1669" s="380">
        <v>6.1230222285120677</v>
      </c>
    </row>
    <row r="1670" spans="1:10" x14ac:dyDescent="0.35">
      <c r="A1670" s="5">
        <v>1666</v>
      </c>
      <c r="B1670" s="5">
        <v>70</v>
      </c>
      <c r="C1670" s="5">
        <v>3</v>
      </c>
      <c r="D1670" s="380">
        <v>53.169999999999995</v>
      </c>
      <c r="E1670" s="25">
        <v>34.82</v>
      </c>
      <c r="F1670" s="380">
        <v>6.1803290618068356</v>
      </c>
      <c r="G1670" s="25">
        <v>62.62</v>
      </c>
      <c r="H1670" s="380">
        <v>5.644552010607641</v>
      </c>
      <c r="I1670" s="25">
        <v>639.58000000000004</v>
      </c>
      <c r="J1670" s="380">
        <v>5.5237588403327882</v>
      </c>
    </row>
    <row r="1671" spans="1:10" x14ac:dyDescent="0.35">
      <c r="A1671" s="5">
        <v>1667</v>
      </c>
      <c r="B1671" s="5">
        <v>70</v>
      </c>
      <c r="C1671" s="5">
        <v>3</v>
      </c>
      <c r="D1671" s="380">
        <v>46.978888888888889</v>
      </c>
      <c r="E1671" s="25">
        <v>28.12</v>
      </c>
      <c r="F1671" s="380">
        <v>5.8369529523927879</v>
      </c>
      <c r="G1671" s="25">
        <v>61.12</v>
      </c>
      <c r="H1671" s="380">
        <v>0.65808670058311347</v>
      </c>
      <c r="I1671" s="25">
        <v>603.30999999999995</v>
      </c>
      <c r="J1671" s="380">
        <v>0.50544126986102045</v>
      </c>
    </row>
    <row r="1672" spans="1:10" x14ac:dyDescent="0.35">
      <c r="A1672" s="5">
        <v>1668</v>
      </c>
      <c r="B1672" s="5">
        <v>70</v>
      </c>
      <c r="C1672" s="5">
        <v>3</v>
      </c>
      <c r="D1672" s="380">
        <v>43.30888888888888</v>
      </c>
      <c r="E1672" s="25">
        <v>27.3</v>
      </c>
      <c r="F1672" s="380">
        <v>3.714477901822574</v>
      </c>
      <c r="G1672" s="25">
        <v>57.04</v>
      </c>
      <c r="H1672" s="380">
        <v>0.47222222222222221</v>
      </c>
      <c r="I1672" s="25">
        <v>147.82</v>
      </c>
      <c r="J1672" s="380">
        <v>0.23435776781119033</v>
      </c>
    </row>
    <row r="1673" spans="1:10" x14ac:dyDescent="0.35">
      <c r="A1673" s="5">
        <v>1669</v>
      </c>
      <c r="B1673" s="5">
        <v>70</v>
      </c>
      <c r="C1673" s="5">
        <v>3</v>
      </c>
      <c r="D1673" s="380">
        <v>41.836111111111109</v>
      </c>
      <c r="E1673" s="25">
        <v>27.3</v>
      </c>
      <c r="F1673" s="380">
        <v>3.6414142684166331</v>
      </c>
      <c r="G1673" s="25">
        <v>54.7</v>
      </c>
      <c r="H1673" s="380">
        <v>0.47222222222222215</v>
      </c>
      <c r="I1673" s="25">
        <v>121.99</v>
      </c>
      <c r="J1673" s="380">
        <v>0.23435776781119033</v>
      </c>
    </row>
    <row r="1674" spans="1:10" x14ac:dyDescent="0.35">
      <c r="A1674" s="5">
        <v>1670</v>
      </c>
      <c r="B1674" s="5">
        <v>70</v>
      </c>
      <c r="C1674" s="5">
        <v>3</v>
      </c>
      <c r="D1674" s="380">
        <v>41.476111111111109</v>
      </c>
      <c r="E1674" s="25">
        <v>27.3</v>
      </c>
      <c r="F1674" s="380">
        <v>3.2984688817194554</v>
      </c>
      <c r="G1674" s="25">
        <v>54.15</v>
      </c>
      <c r="H1674" s="380">
        <v>0.4722222222222221</v>
      </c>
      <c r="I1674" s="25">
        <v>121.99</v>
      </c>
      <c r="J1674" s="380">
        <v>0.20413456228864524</v>
      </c>
    </row>
    <row r="1675" spans="1:10" x14ac:dyDescent="0.35">
      <c r="A1675" s="5">
        <v>1671</v>
      </c>
      <c r="B1675" s="5">
        <v>70</v>
      </c>
      <c r="C1675" s="5">
        <v>3</v>
      </c>
      <c r="D1675" s="380">
        <v>49.128888888888881</v>
      </c>
      <c r="E1675" s="25">
        <v>27.3</v>
      </c>
      <c r="F1675" s="380">
        <v>3.2984688817194554</v>
      </c>
      <c r="G1675" s="25">
        <v>54.15</v>
      </c>
      <c r="H1675" s="380">
        <v>0.47222222222222215</v>
      </c>
      <c r="I1675" s="25">
        <v>121.99</v>
      </c>
      <c r="J1675" s="380">
        <v>0.23383741738194119</v>
      </c>
    </row>
    <row r="1676" spans="1:10" x14ac:dyDescent="0.35">
      <c r="A1676" s="5">
        <v>1672</v>
      </c>
      <c r="B1676" s="5">
        <v>70</v>
      </c>
      <c r="C1676" s="5">
        <v>3</v>
      </c>
      <c r="D1676" s="380">
        <v>51.111666666666665</v>
      </c>
      <c r="E1676" s="25">
        <v>27.3</v>
      </c>
      <c r="F1676" s="380">
        <v>0.27554590333349044</v>
      </c>
      <c r="G1676" s="25">
        <v>54.15</v>
      </c>
      <c r="H1676" s="380">
        <v>0.87549767776608667</v>
      </c>
      <c r="I1676" s="25">
        <v>129.41999999999999</v>
      </c>
      <c r="J1676" s="380">
        <v>0.2967416566903685</v>
      </c>
    </row>
    <row r="1677" spans="1:10" x14ac:dyDescent="0.35">
      <c r="A1677" s="5">
        <v>1673</v>
      </c>
      <c r="B1677" s="5">
        <v>70</v>
      </c>
      <c r="C1677" s="5">
        <v>3</v>
      </c>
      <c r="D1677" s="380">
        <v>52.11388888888888</v>
      </c>
      <c r="E1677" s="25">
        <v>32.119999999999997</v>
      </c>
      <c r="F1677" s="380">
        <v>6.161452831023345</v>
      </c>
      <c r="G1677" s="25">
        <v>61.12</v>
      </c>
      <c r="H1677" s="380">
        <v>6.3258092768948089</v>
      </c>
      <c r="I1677" s="25">
        <v>603.30999999999995</v>
      </c>
      <c r="J1677" s="380">
        <v>4.5928685908776252</v>
      </c>
    </row>
    <row r="1678" spans="1:10" x14ac:dyDescent="0.35">
      <c r="A1678" s="5">
        <v>1674</v>
      </c>
      <c r="B1678" s="5">
        <v>70</v>
      </c>
      <c r="C1678" s="5">
        <v>3</v>
      </c>
      <c r="D1678" s="380">
        <v>63.737777777777772</v>
      </c>
      <c r="E1678" s="25">
        <v>34.82</v>
      </c>
      <c r="F1678" s="380">
        <v>19.238934161674802</v>
      </c>
      <c r="G1678" s="25">
        <v>62.12</v>
      </c>
      <c r="H1678" s="380">
        <v>8.6530321165147512</v>
      </c>
      <c r="I1678" s="25">
        <v>843.72</v>
      </c>
      <c r="J1678" s="380">
        <v>7.0663544943342069</v>
      </c>
    </row>
    <row r="1679" spans="1:10" x14ac:dyDescent="0.35">
      <c r="A1679" s="5">
        <v>1675</v>
      </c>
      <c r="B1679" s="5">
        <v>70</v>
      </c>
      <c r="C1679" s="5">
        <v>3</v>
      </c>
      <c r="D1679" s="380">
        <v>72.524444444444455</v>
      </c>
      <c r="E1679" s="25">
        <v>35.869999999999997</v>
      </c>
      <c r="F1679" s="380">
        <v>20.022626181374275</v>
      </c>
      <c r="G1679" s="25">
        <v>66.12</v>
      </c>
      <c r="H1679" s="380">
        <v>7.3487818756123096</v>
      </c>
      <c r="I1679" s="25">
        <v>843.72</v>
      </c>
      <c r="J1679" s="380">
        <v>7.0914291191215808</v>
      </c>
    </row>
    <row r="1680" spans="1:10" x14ac:dyDescent="0.35">
      <c r="A1680" s="5">
        <v>1676</v>
      </c>
      <c r="B1680" s="5">
        <v>70</v>
      </c>
      <c r="C1680" s="5">
        <v>3</v>
      </c>
      <c r="D1680" s="380">
        <v>72.143333333333331</v>
      </c>
      <c r="E1680" s="25">
        <v>36.94</v>
      </c>
      <c r="F1680" s="380">
        <v>19.808883324492022</v>
      </c>
      <c r="G1680" s="25">
        <v>843.72</v>
      </c>
      <c r="H1680" s="380">
        <v>7.6582971940072557</v>
      </c>
      <c r="I1680" s="25">
        <v>869.03</v>
      </c>
      <c r="J1680" s="380">
        <v>6.8963524385493233</v>
      </c>
    </row>
    <row r="1681" spans="1:10" x14ac:dyDescent="0.35">
      <c r="A1681" s="5">
        <v>1677</v>
      </c>
      <c r="B1681" s="5">
        <v>70</v>
      </c>
      <c r="C1681" s="5">
        <v>3</v>
      </c>
      <c r="D1681" s="380">
        <v>63.889999999999993</v>
      </c>
      <c r="E1681" s="25">
        <v>35.869999999999997</v>
      </c>
      <c r="F1681" s="380">
        <v>19.136146955329934</v>
      </c>
      <c r="G1681" s="25">
        <v>64.2</v>
      </c>
      <c r="H1681" s="380">
        <v>9.0435505942818732</v>
      </c>
      <c r="I1681" s="25">
        <v>869.03</v>
      </c>
      <c r="J1681" s="380">
        <v>6.3798064951069975</v>
      </c>
    </row>
    <row r="1682" spans="1:10" x14ac:dyDescent="0.35">
      <c r="A1682" s="5">
        <v>1678</v>
      </c>
      <c r="B1682" s="5">
        <v>70</v>
      </c>
      <c r="C1682" s="5">
        <v>3</v>
      </c>
      <c r="D1682" s="380">
        <v>59.915000000000006</v>
      </c>
      <c r="E1682" s="25">
        <v>32.119999999999997</v>
      </c>
      <c r="F1682" s="380">
        <v>18.577475361733764</v>
      </c>
      <c r="G1682" s="25">
        <v>62.12</v>
      </c>
      <c r="H1682" s="380">
        <v>9.3747359633763594</v>
      </c>
      <c r="I1682" s="25">
        <v>843.72</v>
      </c>
      <c r="J1682" s="380">
        <v>6.8899269894779742</v>
      </c>
    </row>
    <row r="1683" spans="1:10" x14ac:dyDescent="0.35">
      <c r="A1683" s="5">
        <v>1679</v>
      </c>
      <c r="B1683" s="5">
        <v>70</v>
      </c>
      <c r="C1683" s="5">
        <v>3</v>
      </c>
      <c r="D1683" s="380">
        <v>58.013888888888886</v>
      </c>
      <c r="E1683" s="25">
        <v>32.119999999999997</v>
      </c>
      <c r="F1683" s="380">
        <v>18.507460552507709</v>
      </c>
      <c r="G1683" s="25">
        <v>62.12</v>
      </c>
      <c r="H1683" s="380">
        <v>9.1634879697244465</v>
      </c>
      <c r="I1683" s="25">
        <v>843.72</v>
      </c>
      <c r="J1683" s="380">
        <v>6.3790441135870362</v>
      </c>
    </row>
    <row r="1684" spans="1:10" x14ac:dyDescent="0.35">
      <c r="A1684" s="5">
        <v>1680</v>
      </c>
      <c r="B1684" s="5">
        <v>70</v>
      </c>
      <c r="C1684" s="5">
        <v>3</v>
      </c>
      <c r="D1684" s="380">
        <v>56.420555555555545</v>
      </c>
      <c r="E1684" s="25">
        <v>32.119999999999997</v>
      </c>
      <c r="F1684" s="380">
        <v>18.454232438752065</v>
      </c>
      <c r="G1684" s="25">
        <v>58.16</v>
      </c>
      <c r="H1684" s="380">
        <v>8.2951674012438179</v>
      </c>
      <c r="I1684" s="25">
        <v>609.41</v>
      </c>
      <c r="J1684" s="380">
        <v>6.0927561018863097</v>
      </c>
    </row>
    <row r="1685" spans="1:10" x14ac:dyDescent="0.35">
      <c r="A1685" s="5">
        <v>1681</v>
      </c>
      <c r="B1685" s="5">
        <v>71</v>
      </c>
      <c r="C1685" s="5">
        <v>3</v>
      </c>
      <c r="D1685" s="380">
        <v>53.545000000000009</v>
      </c>
      <c r="E1685" s="25">
        <v>26.51</v>
      </c>
      <c r="F1685" s="380">
        <v>17.719575155843597</v>
      </c>
      <c r="G1685" s="25">
        <v>53.23</v>
      </c>
      <c r="H1685" s="380">
        <v>9.4912098954831468</v>
      </c>
      <c r="I1685" s="25">
        <v>152.25</v>
      </c>
      <c r="J1685" s="380">
        <v>5.7437149333003577</v>
      </c>
    </row>
    <row r="1686" spans="1:10" x14ac:dyDescent="0.35">
      <c r="A1686" s="5">
        <v>1682</v>
      </c>
      <c r="B1686" s="5">
        <v>71</v>
      </c>
      <c r="C1686" s="5">
        <v>3</v>
      </c>
      <c r="D1686" s="380">
        <v>51.933333333333323</v>
      </c>
      <c r="E1686" s="25">
        <v>25.74</v>
      </c>
      <c r="F1686" s="380">
        <v>18.339675462100132</v>
      </c>
      <c r="G1686" s="25">
        <v>53.15</v>
      </c>
      <c r="H1686" s="380">
        <v>8.2265271778404578</v>
      </c>
      <c r="I1686" s="25">
        <v>147.82</v>
      </c>
      <c r="J1686" s="380">
        <v>6.700005408642232</v>
      </c>
    </row>
    <row r="1687" spans="1:10" x14ac:dyDescent="0.35">
      <c r="A1687" s="5">
        <v>1683</v>
      </c>
      <c r="B1687" s="5">
        <v>71</v>
      </c>
      <c r="C1687" s="5">
        <v>3</v>
      </c>
      <c r="D1687" s="380">
        <v>50.25277777777778</v>
      </c>
      <c r="E1687" s="25">
        <v>25.74</v>
      </c>
      <c r="F1687" s="380">
        <v>18.316805018931735</v>
      </c>
      <c r="G1687" s="25">
        <v>53.15</v>
      </c>
      <c r="H1687" s="380">
        <v>9.8200320783769453</v>
      </c>
      <c r="I1687" s="25">
        <v>147.82</v>
      </c>
      <c r="J1687" s="380">
        <v>6.9430672753793763</v>
      </c>
    </row>
    <row r="1688" spans="1:10" x14ac:dyDescent="0.35">
      <c r="A1688" s="5">
        <v>1684</v>
      </c>
      <c r="B1688" s="5">
        <v>71</v>
      </c>
      <c r="C1688" s="5">
        <v>3</v>
      </c>
      <c r="D1688" s="380">
        <v>48.372222222222227</v>
      </c>
      <c r="E1688" s="25">
        <v>25.74</v>
      </c>
      <c r="F1688" s="380">
        <v>18.300814946147678</v>
      </c>
      <c r="G1688" s="25">
        <v>53.15</v>
      </c>
      <c r="H1688" s="380">
        <v>9.196262343806227</v>
      </c>
      <c r="I1688" s="25">
        <v>147.82</v>
      </c>
      <c r="J1688" s="380">
        <v>7.3009474472549591</v>
      </c>
    </row>
    <row r="1689" spans="1:10" x14ac:dyDescent="0.35">
      <c r="A1689" s="5">
        <v>1685</v>
      </c>
      <c r="B1689" s="5">
        <v>71</v>
      </c>
      <c r="C1689" s="5">
        <v>3</v>
      </c>
      <c r="D1689" s="380">
        <v>47.833333333333329</v>
      </c>
      <c r="E1689" s="25">
        <v>25.74</v>
      </c>
      <c r="F1689" s="380">
        <v>18.153850068007038</v>
      </c>
      <c r="G1689" s="25">
        <v>53.15</v>
      </c>
      <c r="H1689" s="380">
        <v>6.7982903961924412</v>
      </c>
      <c r="I1689" s="25">
        <v>147.82</v>
      </c>
      <c r="J1689" s="380">
        <v>6.2741717854476793</v>
      </c>
    </row>
    <row r="1690" spans="1:10" x14ac:dyDescent="0.35">
      <c r="A1690" s="5">
        <v>1686</v>
      </c>
      <c r="B1690" s="5">
        <v>71</v>
      </c>
      <c r="C1690" s="5">
        <v>3</v>
      </c>
      <c r="D1690" s="380">
        <v>49.45</v>
      </c>
      <c r="E1690" s="25">
        <v>25.74</v>
      </c>
      <c r="F1690" s="380">
        <v>16.544248048823356</v>
      </c>
      <c r="G1690" s="25">
        <v>54.25</v>
      </c>
      <c r="H1690" s="380">
        <v>6.8290633601220811</v>
      </c>
      <c r="I1690" s="25">
        <v>152.25</v>
      </c>
      <c r="J1690" s="380">
        <v>6.1755697409161634</v>
      </c>
    </row>
    <row r="1691" spans="1:10" x14ac:dyDescent="0.35">
      <c r="A1691" s="5">
        <v>1687</v>
      </c>
      <c r="B1691" s="5">
        <v>71</v>
      </c>
      <c r="C1691" s="5">
        <v>3</v>
      </c>
      <c r="D1691" s="380">
        <v>54.224999999999994</v>
      </c>
      <c r="E1691" s="25">
        <v>27.55</v>
      </c>
      <c r="F1691" s="380">
        <v>16.835345932233139</v>
      </c>
      <c r="G1691" s="25">
        <v>62.12</v>
      </c>
      <c r="H1691" s="380">
        <v>8.7511369512436286</v>
      </c>
      <c r="I1691" s="25">
        <v>843.72</v>
      </c>
      <c r="J1691" s="380">
        <v>6.3588116796783858</v>
      </c>
    </row>
    <row r="1692" spans="1:10" x14ac:dyDescent="0.35">
      <c r="A1692" s="5">
        <v>1688</v>
      </c>
      <c r="B1692" s="5">
        <v>71</v>
      </c>
      <c r="C1692" s="5">
        <v>3</v>
      </c>
      <c r="D1692" s="380">
        <v>45.868888888888883</v>
      </c>
      <c r="E1692" s="25">
        <v>30.28</v>
      </c>
      <c r="F1692" s="380">
        <v>8.1174834595959595</v>
      </c>
      <c r="G1692" s="25">
        <v>62.53</v>
      </c>
      <c r="H1692" s="380">
        <v>5.4079098768100842</v>
      </c>
      <c r="I1692" s="25">
        <v>843.72</v>
      </c>
      <c r="J1692" s="380">
        <v>5.7478235788836836</v>
      </c>
    </row>
    <row r="1693" spans="1:10" x14ac:dyDescent="0.35">
      <c r="A1693" s="5">
        <v>1689</v>
      </c>
      <c r="B1693" s="5">
        <v>71</v>
      </c>
      <c r="C1693" s="5">
        <v>3</v>
      </c>
      <c r="D1693" s="380">
        <v>49.306666666666665</v>
      </c>
      <c r="E1693" s="25">
        <v>30.91</v>
      </c>
      <c r="F1693" s="380">
        <v>8.580445357120885</v>
      </c>
      <c r="G1693" s="25">
        <v>62.53</v>
      </c>
      <c r="H1693" s="380">
        <v>5.369755437767135</v>
      </c>
      <c r="I1693" s="25">
        <v>843.72</v>
      </c>
      <c r="J1693" s="380">
        <v>0.27777777777777779</v>
      </c>
    </row>
    <row r="1694" spans="1:10" x14ac:dyDescent="0.35">
      <c r="A1694" s="5">
        <v>1690</v>
      </c>
      <c r="B1694" s="5">
        <v>71</v>
      </c>
      <c r="C1694" s="5">
        <v>3</v>
      </c>
      <c r="D1694" s="380">
        <v>46.175000000000004</v>
      </c>
      <c r="E1694" s="25">
        <v>30.28</v>
      </c>
      <c r="F1694" s="380">
        <v>8.1174834595959595</v>
      </c>
      <c r="G1694" s="25">
        <v>62.12</v>
      </c>
      <c r="H1694" s="380">
        <v>5.9042190408190383</v>
      </c>
      <c r="I1694" s="25">
        <v>639.58000000000004</v>
      </c>
      <c r="J1694" s="380">
        <v>5.1561158119795083</v>
      </c>
    </row>
    <row r="1695" spans="1:10" x14ac:dyDescent="0.35">
      <c r="A1695" s="5">
        <v>1691</v>
      </c>
      <c r="B1695" s="5">
        <v>71</v>
      </c>
      <c r="C1695" s="5">
        <v>3</v>
      </c>
      <c r="D1695" s="380">
        <v>43.271666666666661</v>
      </c>
      <c r="E1695" s="25">
        <v>28.37</v>
      </c>
      <c r="F1695" s="380">
        <v>7.6929844656192241</v>
      </c>
      <c r="G1695" s="25">
        <v>58.75</v>
      </c>
      <c r="H1695" s="380">
        <v>4.9875352467195357</v>
      </c>
      <c r="I1695" s="25">
        <v>157.56</v>
      </c>
      <c r="J1695" s="380">
        <v>0.34381299392349263</v>
      </c>
    </row>
    <row r="1696" spans="1:10" x14ac:dyDescent="0.35">
      <c r="A1696" s="5">
        <v>1692</v>
      </c>
      <c r="B1696" s="5">
        <v>71</v>
      </c>
      <c r="C1696" s="5">
        <v>3</v>
      </c>
      <c r="D1696" s="380">
        <v>51.265000000000001</v>
      </c>
      <c r="E1696" s="25">
        <v>26.51</v>
      </c>
      <c r="F1696" s="380">
        <v>5.0643065312006845</v>
      </c>
      <c r="G1696" s="25">
        <v>57.04</v>
      </c>
      <c r="H1696" s="380">
        <v>5.5965568883873926</v>
      </c>
      <c r="I1696" s="25">
        <v>135.28</v>
      </c>
      <c r="J1696" s="380">
        <v>0.25159549959075095</v>
      </c>
    </row>
    <row r="1697" spans="1:10" x14ac:dyDescent="0.35">
      <c r="A1697" s="5">
        <v>1693</v>
      </c>
      <c r="B1697" s="5">
        <v>71</v>
      </c>
      <c r="C1697" s="5">
        <v>3</v>
      </c>
      <c r="D1697" s="380">
        <v>42.995555555555555</v>
      </c>
      <c r="E1697" s="25">
        <v>26.5</v>
      </c>
      <c r="F1697" s="380">
        <v>5.0643065312006845</v>
      </c>
      <c r="G1697" s="25">
        <v>51.26</v>
      </c>
      <c r="H1697" s="380">
        <v>5.5965568883873926</v>
      </c>
      <c r="I1697" s="25">
        <v>72.19</v>
      </c>
      <c r="J1697" s="380">
        <v>0.25159549959075095</v>
      </c>
    </row>
    <row r="1698" spans="1:10" x14ac:dyDescent="0.35">
      <c r="A1698" s="5">
        <v>1694</v>
      </c>
      <c r="B1698" s="5">
        <v>71</v>
      </c>
      <c r="C1698" s="5">
        <v>3</v>
      </c>
      <c r="D1698" s="380">
        <v>49.564999999999998</v>
      </c>
      <c r="E1698" s="25">
        <v>25.74</v>
      </c>
      <c r="F1698" s="380">
        <v>5.0643065312006845</v>
      </c>
      <c r="G1698" s="25">
        <v>51.26</v>
      </c>
      <c r="H1698" s="380">
        <v>5.5965568883873926</v>
      </c>
      <c r="I1698" s="25">
        <v>72.19</v>
      </c>
      <c r="J1698" s="380">
        <v>2.777777777777778E-2</v>
      </c>
    </row>
    <row r="1699" spans="1:10" x14ac:dyDescent="0.35">
      <c r="A1699" s="5">
        <v>1695</v>
      </c>
      <c r="B1699" s="5">
        <v>71</v>
      </c>
      <c r="C1699" s="5">
        <v>3</v>
      </c>
      <c r="D1699" s="380">
        <v>50.600000000000009</v>
      </c>
      <c r="E1699" s="25">
        <v>25.74</v>
      </c>
      <c r="F1699" s="380">
        <v>0.47222222222222221</v>
      </c>
      <c r="G1699" s="25">
        <v>51.26</v>
      </c>
      <c r="H1699" s="380">
        <v>4.9875352467195357</v>
      </c>
      <c r="I1699" s="25">
        <v>72.19</v>
      </c>
      <c r="J1699" s="380">
        <v>0.25159549959075095</v>
      </c>
    </row>
    <row r="1700" spans="1:10" x14ac:dyDescent="0.35">
      <c r="A1700" s="5">
        <v>1696</v>
      </c>
      <c r="B1700" s="5">
        <v>71</v>
      </c>
      <c r="C1700" s="5">
        <v>3</v>
      </c>
      <c r="D1700" s="380">
        <v>53.951111111111103</v>
      </c>
      <c r="E1700" s="25">
        <v>25.74</v>
      </c>
      <c r="F1700" s="380">
        <v>7.3348672405140407</v>
      </c>
      <c r="G1700" s="25">
        <v>51.26</v>
      </c>
      <c r="H1700" s="380">
        <v>4.8324201096732002</v>
      </c>
      <c r="I1700" s="25">
        <v>72.19</v>
      </c>
      <c r="J1700" s="380">
        <v>0.12526895181518741</v>
      </c>
    </row>
    <row r="1701" spans="1:10" x14ac:dyDescent="0.35">
      <c r="A1701" s="5">
        <v>1697</v>
      </c>
      <c r="B1701" s="5">
        <v>71</v>
      </c>
      <c r="C1701" s="5">
        <v>3</v>
      </c>
      <c r="D1701" s="380">
        <v>61.605000000000004</v>
      </c>
      <c r="E1701" s="25">
        <v>26.51</v>
      </c>
      <c r="F1701" s="380">
        <v>8.7971328322366915</v>
      </c>
      <c r="G1701" s="25">
        <v>52.62</v>
      </c>
      <c r="H1701" s="380">
        <v>5.041579915624955</v>
      </c>
      <c r="I1701" s="25">
        <v>121.99</v>
      </c>
      <c r="J1701" s="380">
        <v>1.782981509272846</v>
      </c>
    </row>
    <row r="1702" spans="1:10" x14ac:dyDescent="0.35">
      <c r="A1702" s="5">
        <v>1698</v>
      </c>
      <c r="B1702" s="5">
        <v>71</v>
      </c>
      <c r="C1702" s="5">
        <v>3</v>
      </c>
      <c r="D1702" s="380">
        <v>69.936666666666667</v>
      </c>
      <c r="E1702" s="25">
        <v>27.3</v>
      </c>
      <c r="F1702" s="380">
        <v>10.344426955338042</v>
      </c>
      <c r="G1702" s="25">
        <v>58.75</v>
      </c>
      <c r="H1702" s="380">
        <v>6.5934231616492367</v>
      </c>
      <c r="I1702" s="25">
        <v>139.33000000000001</v>
      </c>
      <c r="J1702" s="380">
        <v>3.6615775547570864</v>
      </c>
    </row>
    <row r="1703" spans="1:10" x14ac:dyDescent="0.35">
      <c r="A1703" s="5">
        <v>1699</v>
      </c>
      <c r="B1703" s="5">
        <v>71</v>
      </c>
      <c r="C1703" s="5">
        <v>3</v>
      </c>
      <c r="D1703" s="380">
        <v>75.319999999999993</v>
      </c>
      <c r="E1703" s="25">
        <v>29.23</v>
      </c>
      <c r="F1703" s="380">
        <v>14.939594859135106</v>
      </c>
      <c r="G1703" s="25">
        <v>60.31</v>
      </c>
      <c r="H1703" s="380">
        <v>6.8093504934148035</v>
      </c>
      <c r="I1703" s="25">
        <v>587.69000000000005</v>
      </c>
      <c r="J1703" s="380">
        <v>0.27777777777777779</v>
      </c>
    </row>
    <row r="1704" spans="1:10" x14ac:dyDescent="0.35">
      <c r="A1704" s="5">
        <v>1700</v>
      </c>
      <c r="B1704" s="5">
        <v>71</v>
      </c>
      <c r="C1704" s="5">
        <v>3</v>
      </c>
      <c r="D1704" s="380">
        <v>72.328333333333319</v>
      </c>
      <c r="E1704" s="25">
        <v>29.23</v>
      </c>
      <c r="F1704" s="380">
        <v>12.117700549180189</v>
      </c>
      <c r="G1704" s="25">
        <v>60.31</v>
      </c>
      <c r="H1704" s="380">
        <v>7.2532042294434174</v>
      </c>
      <c r="I1704" s="25">
        <v>570.57000000000005</v>
      </c>
      <c r="J1704" s="380">
        <v>0.27777777777777779</v>
      </c>
    </row>
    <row r="1705" spans="1:10" x14ac:dyDescent="0.35">
      <c r="A1705" s="5">
        <v>1701</v>
      </c>
      <c r="B1705" s="5">
        <v>71</v>
      </c>
      <c r="C1705" s="5">
        <v>3</v>
      </c>
      <c r="D1705" s="380">
        <v>62.931111111111107</v>
      </c>
      <c r="E1705" s="25">
        <v>27.3</v>
      </c>
      <c r="F1705" s="380">
        <v>10.576037403717358</v>
      </c>
      <c r="G1705" s="25">
        <v>54.15</v>
      </c>
      <c r="H1705" s="380">
        <v>6.7601522730657448</v>
      </c>
      <c r="I1705" s="25">
        <v>139.33000000000001</v>
      </c>
      <c r="J1705" s="380">
        <v>0.27777777777777779</v>
      </c>
    </row>
    <row r="1706" spans="1:10" x14ac:dyDescent="0.35">
      <c r="A1706" s="5">
        <v>1702</v>
      </c>
      <c r="B1706" s="5">
        <v>71</v>
      </c>
      <c r="C1706" s="5">
        <v>3</v>
      </c>
      <c r="D1706" s="380">
        <v>62.216666666666669</v>
      </c>
      <c r="E1706" s="25">
        <v>25.74</v>
      </c>
      <c r="F1706" s="380">
        <v>9.1070208334439808</v>
      </c>
      <c r="G1706" s="25">
        <v>47.85</v>
      </c>
      <c r="H1706" s="380">
        <v>7.1099603309987272</v>
      </c>
      <c r="I1706" s="25">
        <v>75.11</v>
      </c>
      <c r="J1706" s="380">
        <v>0.27777777777777779</v>
      </c>
    </row>
    <row r="1707" spans="1:10" x14ac:dyDescent="0.35">
      <c r="A1707" s="5">
        <v>1703</v>
      </c>
      <c r="B1707" s="5">
        <v>71</v>
      </c>
      <c r="C1707" s="5">
        <v>3</v>
      </c>
      <c r="D1707" s="380">
        <v>61.187777777777768</v>
      </c>
      <c r="E1707" s="25">
        <v>25.74</v>
      </c>
      <c r="F1707" s="380">
        <v>8.6442547998573538</v>
      </c>
      <c r="G1707" s="25">
        <v>52.62</v>
      </c>
      <c r="H1707" s="380">
        <v>6.6385354926328723</v>
      </c>
      <c r="I1707" s="25">
        <v>72.19</v>
      </c>
      <c r="J1707" s="380">
        <v>3.1740447907253988</v>
      </c>
    </row>
    <row r="1708" spans="1:10" x14ac:dyDescent="0.35">
      <c r="A1708" s="5">
        <v>1704</v>
      </c>
      <c r="B1708" s="5">
        <v>71</v>
      </c>
      <c r="C1708" s="5">
        <v>3</v>
      </c>
      <c r="D1708" s="380">
        <v>53.735555555555557</v>
      </c>
      <c r="E1708" s="25">
        <v>25.74</v>
      </c>
      <c r="F1708" s="380">
        <v>8.6435568198301418</v>
      </c>
      <c r="G1708" s="25">
        <v>51.14</v>
      </c>
      <c r="H1708" s="380">
        <v>6.6946306241923779</v>
      </c>
      <c r="I1708" s="25">
        <v>68.05</v>
      </c>
      <c r="J1708" s="380">
        <v>3.4762805992481307</v>
      </c>
    </row>
    <row r="1709" spans="1:10" x14ac:dyDescent="0.35">
      <c r="A1709" s="5">
        <v>1705</v>
      </c>
      <c r="B1709" s="5">
        <v>72</v>
      </c>
      <c r="C1709" s="5">
        <v>3</v>
      </c>
      <c r="D1709" s="380">
        <v>55.802777777777777</v>
      </c>
      <c r="E1709" s="25">
        <v>25.74</v>
      </c>
      <c r="F1709" s="380">
        <v>8.6323713514061104</v>
      </c>
      <c r="G1709" s="25">
        <v>47.46</v>
      </c>
      <c r="H1709" s="380">
        <v>7.0086109690111291</v>
      </c>
      <c r="I1709" s="25">
        <v>54.32</v>
      </c>
      <c r="J1709" s="380">
        <v>0.27777777777777779</v>
      </c>
    </row>
    <row r="1710" spans="1:10" x14ac:dyDescent="0.35">
      <c r="A1710" s="5">
        <v>1706</v>
      </c>
      <c r="B1710" s="5">
        <v>72</v>
      </c>
      <c r="C1710" s="5">
        <v>3</v>
      </c>
      <c r="D1710" s="380">
        <v>53.12833333333333</v>
      </c>
      <c r="E1710" s="25">
        <v>25.74</v>
      </c>
      <c r="F1710" s="380">
        <v>8.6767926338735908</v>
      </c>
      <c r="G1710" s="25">
        <v>47.46</v>
      </c>
      <c r="H1710" s="380">
        <v>7.169629531341009</v>
      </c>
      <c r="I1710" s="25">
        <v>53.77</v>
      </c>
      <c r="J1710" s="380">
        <v>0.27777777777777779</v>
      </c>
    </row>
    <row r="1711" spans="1:10" x14ac:dyDescent="0.35">
      <c r="A1711" s="5">
        <v>1707</v>
      </c>
      <c r="B1711" s="5">
        <v>72</v>
      </c>
      <c r="C1711" s="5">
        <v>3</v>
      </c>
      <c r="D1711" s="380">
        <v>48.436666666666667</v>
      </c>
      <c r="E1711" s="25">
        <v>24.99</v>
      </c>
      <c r="F1711" s="380">
        <v>8.6368143285118535</v>
      </c>
      <c r="G1711" s="25">
        <v>47.46</v>
      </c>
      <c r="H1711" s="380">
        <v>6.681222230618137</v>
      </c>
      <c r="I1711" s="25">
        <v>53.77</v>
      </c>
      <c r="J1711" s="380">
        <v>0.30475774704285569</v>
      </c>
    </row>
    <row r="1712" spans="1:10" x14ac:dyDescent="0.35">
      <c r="A1712" s="5">
        <v>1708</v>
      </c>
      <c r="B1712" s="5">
        <v>72</v>
      </c>
      <c r="C1712" s="5">
        <v>3</v>
      </c>
      <c r="D1712" s="380">
        <v>44.747777777777777</v>
      </c>
      <c r="E1712" s="25">
        <v>24.84</v>
      </c>
      <c r="F1712" s="380">
        <v>8.6702726614668801</v>
      </c>
      <c r="G1712" s="25">
        <v>47.46</v>
      </c>
      <c r="H1712" s="380">
        <v>7.4215824727511546</v>
      </c>
      <c r="I1712" s="25">
        <v>53.77</v>
      </c>
      <c r="J1712" s="380">
        <v>0.27777777777777779</v>
      </c>
    </row>
    <row r="1713" spans="1:10" x14ac:dyDescent="0.35">
      <c r="A1713" s="5">
        <v>1709</v>
      </c>
      <c r="B1713" s="5">
        <v>72</v>
      </c>
      <c r="C1713" s="5">
        <v>3</v>
      </c>
      <c r="D1713" s="380">
        <v>42.925555555555547</v>
      </c>
      <c r="E1713" s="25">
        <v>24.84</v>
      </c>
      <c r="F1713" s="380">
        <v>8.8687667598817974</v>
      </c>
      <c r="G1713" s="25">
        <v>47.46</v>
      </c>
      <c r="H1713" s="380">
        <v>7.0801567824147877</v>
      </c>
      <c r="I1713" s="25">
        <v>53.77</v>
      </c>
      <c r="J1713" s="380">
        <v>0.27777777777777779</v>
      </c>
    </row>
    <row r="1714" spans="1:10" x14ac:dyDescent="0.35">
      <c r="A1714" s="5">
        <v>1710</v>
      </c>
      <c r="B1714" s="5">
        <v>72</v>
      </c>
      <c r="C1714" s="5">
        <v>3</v>
      </c>
      <c r="D1714" s="380">
        <v>42.371111111111112</v>
      </c>
      <c r="E1714" s="25">
        <v>24.84</v>
      </c>
      <c r="F1714" s="380">
        <v>8.5931714921248794</v>
      </c>
      <c r="G1714" s="25">
        <v>47.46</v>
      </c>
      <c r="H1714" s="380">
        <v>6.4910902486964925</v>
      </c>
      <c r="I1714" s="25">
        <v>55.39</v>
      </c>
      <c r="J1714" s="380">
        <v>0.27777777777777779</v>
      </c>
    </row>
    <row r="1715" spans="1:10" x14ac:dyDescent="0.35">
      <c r="A1715" s="5">
        <v>1711</v>
      </c>
      <c r="B1715" s="5">
        <v>72</v>
      </c>
      <c r="C1715" s="5">
        <v>3</v>
      </c>
      <c r="D1715" s="380">
        <v>44.23555555555555</v>
      </c>
      <c r="E1715" s="25">
        <v>24.99</v>
      </c>
      <c r="F1715" s="380">
        <v>9.1283807540896635</v>
      </c>
      <c r="G1715" s="25">
        <v>47.46</v>
      </c>
      <c r="H1715" s="380">
        <v>7.3615680090658042</v>
      </c>
      <c r="I1715" s="25">
        <v>58.21</v>
      </c>
      <c r="J1715" s="380">
        <v>0.27777777777777779</v>
      </c>
    </row>
    <row r="1716" spans="1:10" x14ac:dyDescent="0.35">
      <c r="A1716" s="5">
        <v>1712</v>
      </c>
      <c r="B1716" s="5">
        <v>72</v>
      </c>
      <c r="C1716" s="5">
        <v>3</v>
      </c>
      <c r="D1716" s="380">
        <v>39.490555555555552</v>
      </c>
      <c r="E1716" s="25">
        <v>25.74</v>
      </c>
      <c r="F1716" s="380">
        <v>8.6312669329931921</v>
      </c>
      <c r="G1716" s="25">
        <v>47.46</v>
      </c>
      <c r="H1716" s="380">
        <v>5.2100991684587044</v>
      </c>
      <c r="I1716" s="25">
        <v>63.26</v>
      </c>
      <c r="J1716" s="380">
        <v>5.5803318539707876</v>
      </c>
    </row>
    <row r="1717" spans="1:10" x14ac:dyDescent="0.35">
      <c r="A1717" s="5">
        <v>1713</v>
      </c>
      <c r="B1717" s="5">
        <v>72</v>
      </c>
      <c r="C1717" s="5">
        <v>3</v>
      </c>
      <c r="D1717" s="380">
        <v>37.317777777777778</v>
      </c>
      <c r="E1717" s="25">
        <v>25.74</v>
      </c>
      <c r="F1717" s="380">
        <v>8.6631472630260422</v>
      </c>
      <c r="G1717" s="25">
        <v>47.46</v>
      </c>
      <c r="H1717" s="380">
        <v>7.7127685637617409</v>
      </c>
      <c r="I1717" s="25">
        <v>63.26</v>
      </c>
      <c r="J1717" s="380">
        <v>6.0103010304023012</v>
      </c>
    </row>
    <row r="1718" spans="1:10" x14ac:dyDescent="0.35">
      <c r="A1718" s="5">
        <v>1714</v>
      </c>
      <c r="B1718" s="5">
        <v>72</v>
      </c>
      <c r="C1718" s="5">
        <v>3</v>
      </c>
      <c r="D1718" s="380">
        <v>37.450555555555553</v>
      </c>
      <c r="E1718" s="25">
        <v>25.74</v>
      </c>
      <c r="F1718" s="380">
        <v>8.1174834595959577</v>
      </c>
      <c r="G1718" s="25">
        <v>47.46</v>
      </c>
      <c r="H1718" s="380">
        <v>6.6080092000457311</v>
      </c>
      <c r="I1718" s="25">
        <v>54.32</v>
      </c>
      <c r="J1718" s="380">
        <v>4.7492728921897251</v>
      </c>
    </row>
    <row r="1719" spans="1:10" x14ac:dyDescent="0.35">
      <c r="A1719" s="5">
        <v>1715</v>
      </c>
      <c r="B1719" s="5">
        <v>72</v>
      </c>
      <c r="C1719" s="5">
        <v>3</v>
      </c>
      <c r="D1719" s="380">
        <v>38.280555555555559</v>
      </c>
      <c r="E1719" s="25">
        <v>25.74</v>
      </c>
      <c r="F1719" s="380">
        <v>8.1174834595959577</v>
      </c>
      <c r="G1719" s="25">
        <v>47.46</v>
      </c>
      <c r="H1719" s="380">
        <v>6.0310298658231467</v>
      </c>
      <c r="I1719" s="25">
        <v>53.46</v>
      </c>
      <c r="J1719" s="380">
        <v>4.3530975553378486</v>
      </c>
    </row>
    <row r="1720" spans="1:10" x14ac:dyDescent="0.35">
      <c r="A1720" s="5">
        <v>1716</v>
      </c>
      <c r="B1720" s="5">
        <v>72</v>
      </c>
      <c r="C1720" s="5">
        <v>3</v>
      </c>
      <c r="D1720" s="380">
        <v>36.29</v>
      </c>
      <c r="E1720" s="25">
        <v>25.74</v>
      </c>
      <c r="F1720" s="380">
        <v>5.5427428871304736</v>
      </c>
      <c r="G1720" s="25">
        <v>46.98</v>
      </c>
      <c r="H1720" s="380">
        <v>5.9910705469499606</v>
      </c>
      <c r="I1720" s="25">
        <v>52.93</v>
      </c>
      <c r="J1720" s="380">
        <v>3.8041027322124705</v>
      </c>
    </row>
    <row r="1721" spans="1:10" x14ac:dyDescent="0.35">
      <c r="A1721" s="5">
        <v>1717</v>
      </c>
      <c r="B1721" s="5">
        <v>72</v>
      </c>
      <c r="C1721" s="5">
        <v>3</v>
      </c>
      <c r="D1721" s="380">
        <v>32.546666666666667</v>
      </c>
      <c r="E1721" s="25">
        <v>25.74</v>
      </c>
      <c r="F1721" s="380">
        <v>7.3374834595959619</v>
      </c>
      <c r="G1721" s="25">
        <v>46.11</v>
      </c>
      <c r="H1721" s="380">
        <v>5.9910705469499606</v>
      </c>
      <c r="I1721" s="25">
        <v>50.44</v>
      </c>
      <c r="J1721" s="380">
        <v>3.8041027322124705</v>
      </c>
    </row>
    <row r="1722" spans="1:10" x14ac:dyDescent="0.35">
      <c r="A1722" s="5">
        <v>1718</v>
      </c>
      <c r="B1722" s="5">
        <v>72</v>
      </c>
      <c r="C1722" s="5">
        <v>3</v>
      </c>
      <c r="D1722" s="380">
        <v>30.628888888888884</v>
      </c>
      <c r="E1722" s="25">
        <v>24.84</v>
      </c>
      <c r="F1722" s="380">
        <v>8.1174834595959595</v>
      </c>
      <c r="G1722" s="25">
        <v>46.03</v>
      </c>
      <c r="H1722" s="380">
        <v>5.7408003850770424</v>
      </c>
      <c r="I1722" s="25">
        <v>48.86</v>
      </c>
      <c r="J1722" s="380">
        <v>3.8041027322124705</v>
      </c>
    </row>
    <row r="1723" spans="1:10" x14ac:dyDescent="0.35">
      <c r="A1723" s="5">
        <v>1719</v>
      </c>
      <c r="B1723" s="5">
        <v>72</v>
      </c>
      <c r="C1723" s="5">
        <v>3</v>
      </c>
      <c r="D1723" s="380">
        <v>31.053888888888892</v>
      </c>
      <c r="E1723" s="25">
        <v>24.84</v>
      </c>
      <c r="F1723" s="380">
        <v>8.1174834595959595</v>
      </c>
      <c r="G1723" s="25">
        <v>44.74</v>
      </c>
      <c r="H1723" s="380">
        <v>5.9910705469499606</v>
      </c>
      <c r="I1723" s="25">
        <v>48.86</v>
      </c>
      <c r="J1723" s="380">
        <v>3.8041027322124705</v>
      </c>
    </row>
    <row r="1724" spans="1:10" x14ac:dyDescent="0.35">
      <c r="A1724" s="5">
        <v>1720</v>
      </c>
      <c r="B1724" s="5">
        <v>72</v>
      </c>
      <c r="C1724" s="5">
        <v>3</v>
      </c>
      <c r="D1724" s="380">
        <v>34.272222222222219</v>
      </c>
      <c r="E1724" s="25">
        <v>24.84</v>
      </c>
      <c r="F1724" s="380">
        <v>8.1174834595959577</v>
      </c>
      <c r="G1724" s="25">
        <v>44.74</v>
      </c>
      <c r="H1724" s="380">
        <v>6.0310298658231467</v>
      </c>
      <c r="I1724" s="25">
        <v>50.13</v>
      </c>
      <c r="J1724" s="380">
        <v>3.790999508907908</v>
      </c>
    </row>
    <row r="1725" spans="1:10" x14ac:dyDescent="0.35">
      <c r="A1725" s="5">
        <v>1721</v>
      </c>
      <c r="B1725" s="5">
        <v>72</v>
      </c>
      <c r="C1725" s="5">
        <v>3</v>
      </c>
      <c r="D1725" s="380">
        <v>45.591666666666654</v>
      </c>
      <c r="E1725" s="25">
        <v>24.84</v>
      </c>
      <c r="F1725" s="380">
        <v>8.2433761959309333</v>
      </c>
      <c r="G1725" s="25">
        <v>44.74</v>
      </c>
      <c r="H1725" s="380">
        <v>6.388532488206236</v>
      </c>
      <c r="I1725" s="25">
        <v>52.93</v>
      </c>
      <c r="J1725" s="380">
        <v>4.8490915093992077</v>
      </c>
    </row>
    <row r="1726" spans="1:10" x14ac:dyDescent="0.35">
      <c r="A1726" s="5">
        <v>1722</v>
      </c>
      <c r="B1726" s="5">
        <v>72</v>
      </c>
      <c r="C1726" s="5">
        <v>3</v>
      </c>
      <c r="D1726" s="380">
        <v>65.385555555555555</v>
      </c>
      <c r="E1726" s="25">
        <v>25.29</v>
      </c>
      <c r="F1726" s="380">
        <v>13.6993910389349</v>
      </c>
      <c r="G1726" s="25">
        <v>47.46</v>
      </c>
      <c r="H1726" s="380">
        <v>7.210516344891853</v>
      </c>
      <c r="I1726" s="25">
        <v>53.71</v>
      </c>
      <c r="J1726" s="380">
        <v>4.0394439981647059</v>
      </c>
    </row>
    <row r="1727" spans="1:10" x14ac:dyDescent="0.35">
      <c r="A1727" s="5">
        <v>1723</v>
      </c>
      <c r="B1727" s="5">
        <v>72</v>
      </c>
      <c r="C1727" s="5">
        <v>3</v>
      </c>
      <c r="D1727" s="380">
        <v>68.848333333333329</v>
      </c>
      <c r="E1727" s="25">
        <v>25.74</v>
      </c>
      <c r="F1727" s="380">
        <v>16.239476980181582</v>
      </c>
      <c r="G1727" s="25">
        <v>47.85</v>
      </c>
      <c r="H1727" s="380">
        <v>7.8258449230232667</v>
      </c>
      <c r="I1727" s="25">
        <v>62.96</v>
      </c>
      <c r="J1727" s="380">
        <v>3.6995222372372472</v>
      </c>
    </row>
    <row r="1728" spans="1:10" x14ac:dyDescent="0.35">
      <c r="A1728" s="5">
        <v>1724</v>
      </c>
      <c r="B1728" s="5">
        <v>72</v>
      </c>
      <c r="C1728" s="5">
        <v>3</v>
      </c>
      <c r="D1728" s="380">
        <v>72.054999999999993</v>
      </c>
      <c r="E1728" s="25">
        <v>25.74</v>
      </c>
      <c r="F1728" s="380">
        <v>13.390823536170828</v>
      </c>
      <c r="G1728" s="25">
        <v>52.64</v>
      </c>
      <c r="H1728" s="380">
        <v>7.5557830348483472</v>
      </c>
      <c r="I1728" s="25">
        <v>64.14</v>
      </c>
      <c r="J1728" s="380">
        <v>3.2518672302107507</v>
      </c>
    </row>
    <row r="1729" spans="1:10" x14ac:dyDescent="0.35">
      <c r="A1729" s="5">
        <v>1725</v>
      </c>
      <c r="B1729" s="5">
        <v>72</v>
      </c>
      <c r="C1729" s="5">
        <v>3</v>
      </c>
      <c r="D1729" s="380">
        <v>64.14</v>
      </c>
      <c r="E1729" s="25">
        <v>25.74</v>
      </c>
      <c r="F1729" s="380">
        <v>15.142259098750667</v>
      </c>
      <c r="G1729" s="25">
        <v>48.39</v>
      </c>
      <c r="H1729" s="380">
        <v>7.8077304757907084</v>
      </c>
      <c r="I1729" s="25">
        <v>62.27</v>
      </c>
      <c r="J1729" s="380">
        <v>5.3334901639439813</v>
      </c>
    </row>
    <row r="1730" spans="1:10" x14ac:dyDescent="0.35">
      <c r="A1730" s="5">
        <v>1726</v>
      </c>
      <c r="B1730" s="5">
        <v>72</v>
      </c>
      <c r="C1730" s="5">
        <v>3</v>
      </c>
      <c r="D1730" s="380">
        <v>62.898888888888884</v>
      </c>
      <c r="E1730" s="25">
        <v>25.74</v>
      </c>
      <c r="F1730" s="380">
        <v>10.98763389198314</v>
      </c>
      <c r="G1730" s="25">
        <v>47.46</v>
      </c>
      <c r="H1730" s="380">
        <v>7.0591404596809806</v>
      </c>
      <c r="I1730" s="25">
        <v>54.87</v>
      </c>
      <c r="J1730" s="380">
        <v>2.8460655544959135</v>
      </c>
    </row>
    <row r="1731" spans="1:10" x14ac:dyDescent="0.35">
      <c r="A1731" s="5">
        <v>1727</v>
      </c>
      <c r="B1731" s="5">
        <v>72</v>
      </c>
      <c r="C1731" s="5">
        <v>3</v>
      </c>
      <c r="D1731" s="380">
        <v>61.396666666666668</v>
      </c>
      <c r="E1731" s="25">
        <v>25.74</v>
      </c>
      <c r="F1731" s="380">
        <v>10.392060981398261</v>
      </c>
      <c r="G1731" s="25">
        <v>47.46</v>
      </c>
      <c r="H1731" s="380">
        <v>7.3075063911936411</v>
      </c>
      <c r="I1731" s="25">
        <v>54.87</v>
      </c>
      <c r="J1731" s="380">
        <v>0.88819262772536323</v>
      </c>
    </row>
    <row r="1732" spans="1:10" x14ac:dyDescent="0.35">
      <c r="A1732" s="5">
        <v>1728</v>
      </c>
      <c r="B1732" s="5">
        <v>72</v>
      </c>
      <c r="C1732" s="5">
        <v>3</v>
      </c>
      <c r="D1732" s="380">
        <v>60.125555555555572</v>
      </c>
      <c r="E1732" s="25">
        <v>25.74</v>
      </c>
      <c r="F1732" s="380">
        <v>9.155552701878289</v>
      </c>
      <c r="G1732" s="25">
        <v>47.46</v>
      </c>
      <c r="H1732" s="380">
        <v>7.744807966583183</v>
      </c>
      <c r="I1732" s="25">
        <v>54.05</v>
      </c>
      <c r="J1732" s="380">
        <v>3.4663317399790787</v>
      </c>
    </row>
    <row r="1733" spans="1:10" x14ac:dyDescent="0.35">
      <c r="A1733" s="5">
        <v>1729</v>
      </c>
      <c r="B1733" s="5">
        <v>73</v>
      </c>
      <c r="C1733" s="5">
        <v>3</v>
      </c>
      <c r="D1733" s="380">
        <v>57.593333333333334</v>
      </c>
      <c r="E1733" s="25">
        <v>24.99</v>
      </c>
      <c r="F1733" s="380">
        <v>8.6687147803992328</v>
      </c>
      <c r="G1733" s="25">
        <v>46.03</v>
      </c>
      <c r="H1733" s="380">
        <v>7.6469888282706826</v>
      </c>
      <c r="I1733" s="25">
        <v>50.29</v>
      </c>
      <c r="J1733" s="380">
        <v>2.2502191674475251</v>
      </c>
    </row>
    <row r="1734" spans="1:10" x14ac:dyDescent="0.35">
      <c r="A1734" s="5">
        <v>1730</v>
      </c>
      <c r="B1734" s="5">
        <v>73</v>
      </c>
      <c r="C1734" s="5">
        <v>3</v>
      </c>
      <c r="D1734" s="380">
        <v>57.395555555555546</v>
      </c>
      <c r="E1734" s="25">
        <v>24.84</v>
      </c>
      <c r="F1734" s="380">
        <v>8.653000463108091</v>
      </c>
      <c r="G1734" s="25">
        <v>44.45</v>
      </c>
      <c r="H1734" s="380">
        <v>7.437122036557497</v>
      </c>
      <c r="I1734" s="25">
        <v>48.86</v>
      </c>
      <c r="J1734" s="380">
        <v>0.27777777777777779</v>
      </c>
    </row>
    <row r="1735" spans="1:10" x14ac:dyDescent="0.35">
      <c r="A1735" s="5">
        <v>1731</v>
      </c>
      <c r="B1735" s="5">
        <v>73</v>
      </c>
      <c r="C1735" s="5">
        <v>3</v>
      </c>
      <c r="D1735" s="380">
        <v>56.200555555555546</v>
      </c>
      <c r="E1735" s="25">
        <v>24.84</v>
      </c>
      <c r="F1735" s="380">
        <v>8.647580040651123</v>
      </c>
      <c r="G1735" s="25">
        <v>43.56</v>
      </c>
      <c r="H1735" s="380">
        <v>6.8523645945945937</v>
      </c>
      <c r="I1735" s="25">
        <v>48.86</v>
      </c>
      <c r="J1735" s="380">
        <v>3.3903551037060122</v>
      </c>
    </row>
    <row r="1736" spans="1:10" x14ac:dyDescent="0.35">
      <c r="A1736" s="5">
        <v>1732</v>
      </c>
      <c r="B1736" s="5">
        <v>73</v>
      </c>
      <c r="C1736" s="5">
        <v>3</v>
      </c>
      <c r="D1736" s="380">
        <v>55.263888888888886</v>
      </c>
      <c r="E1736" s="25">
        <v>24.84</v>
      </c>
      <c r="F1736" s="380">
        <v>8.7419911268514241</v>
      </c>
      <c r="G1736" s="25">
        <v>43.56</v>
      </c>
      <c r="H1736" s="380">
        <v>6.9892937413755218</v>
      </c>
      <c r="I1736" s="25">
        <v>48.27</v>
      </c>
      <c r="J1736" s="380">
        <v>0.27777777777777779</v>
      </c>
    </row>
    <row r="1737" spans="1:10" x14ac:dyDescent="0.35">
      <c r="A1737" s="5">
        <v>1733</v>
      </c>
      <c r="B1737" s="5">
        <v>73</v>
      </c>
      <c r="C1737" s="5">
        <v>3</v>
      </c>
      <c r="D1737" s="380">
        <v>55.698333333333338</v>
      </c>
      <c r="E1737" s="25">
        <v>24.84</v>
      </c>
      <c r="F1737" s="380">
        <v>8.5987814240683029</v>
      </c>
      <c r="G1737" s="25">
        <v>43.56</v>
      </c>
      <c r="H1737" s="380">
        <v>6.9833480890833446</v>
      </c>
      <c r="I1737" s="25">
        <v>48.24</v>
      </c>
      <c r="J1737" s="380">
        <v>0.27777777777777779</v>
      </c>
    </row>
    <row r="1738" spans="1:10" x14ac:dyDescent="0.35">
      <c r="A1738" s="5">
        <v>1734</v>
      </c>
      <c r="B1738" s="5">
        <v>73</v>
      </c>
      <c r="C1738" s="5">
        <v>3</v>
      </c>
      <c r="D1738" s="380">
        <v>59.053333333333335</v>
      </c>
      <c r="E1738" s="25">
        <v>24.84</v>
      </c>
      <c r="F1738" s="380">
        <v>9.057442717744518</v>
      </c>
      <c r="G1738" s="25">
        <v>43.56</v>
      </c>
      <c r="H1738" s="380">
        <v>6.76169401182581</v>
      </c>
      <c r="I1738" s="25">
        <v>48.27</v>
      </c>
      <c r="J1738" s="380">
        <v>0.27777777777777779</v>
      </c>
    </row>
    <row r="1739" spans="1:10" x14ac:dyDescent="0.35">
      <c r="A1739" s="5">
        <v>1735</v>
      </c>
      <c r="B1739" s="5">
        <v>73</v>
      </c>
      <c r="C1739" s="5">
        <v>3</v>
      </c>
      <c r="D1739" s="380">
        <v>66.397777777777776</v>
      </c>
      <c r="E1739" s="25">
        <v>24.84</v>
      </c>
      <c r="F1739" s="380">
        <v>8.8579642157326859</v>
      </c>
      <c r="G1739" s="25">
        <v>43.56</v>
      </c>
      <c r="H1739" s="380">
        <v>7.6201357878734761</v>
      </c>
      <c r="I1739" s="25">
        <v>48.86</v>
      </c>
      <c r="J1739" s="380">
        <v>0.27777777777777779</v>
      </c>
    </row>
    <row r="1740" spans="1:10" x14ac:dyDescent="0.35">
      <c r="A1740" s="5">
        <v>1736</v>
      </c>
      <c r="B1740" s="5">
        <v>73</v>
      </c>
      <c r="C1740" s="5">
        <v>3</v>
      </c>
      <c r="D1740" s="380">
        <v>70.791666666666657</v>
      </c>
      <c r="E1740" s="25">
        <v>24.84</v>
      </c>
      <c r="F1740" s="380">
        <v>9.1879701573651005</v>
      </c>
      <c r="G1740" s="25">
        <v>43.56</v>
      </c>
      <c r="H1740" s="380">
        <v>7.2939186516417367</v>
      </c>
      <c r="I1740" s="25">
        <v>48.27</v>
      </c>
      <c r="J1740" s="380">
        <v>0.27777777777777779</v>
      </c>
    </row>
    <row r="1741" spans="1:10" x14ac:dyDescent="0.35">
      <c r="A1741" s="5">
        <v>1737</v>
      </c>
      <c r="B1741" s="5">
        <v>73</v>
      </c>
      <c r="C1741" s="5">
        <v>3</v>
      </c>
      <c r="D1741" s="380">
        <v>71.499999999999986</v>
      </c>
      <c r="E1741" s="25">
        <v>24.84</v>
      </c>
      <c r="F1741" s="380">
        <v>9.1709283131012871</v>
      </c>
      <c r="G1741" s="25">
        <v>43.99</v>
      </c>
      <c r="H1741" s="380">
        <v>4.799693804694658</v>
      </c>
      <c r="I1741" s="25">
        <v>48.86</v>
      </c>
      <c r="J1741" s="380">
        <v>0.27777777777777779</v>
      </c>
    </row>
    <row r="1742" spans="1:10" x14ac:dyDescent="0.35">
      <c r="A1742" s="5">
        <v>1738</v>
      </c>
      <c r="B1742" s="5">
        <v>73</v>
      </c>
      <c r="C1742" s="5">
        <v>3</v>
      </c>
      <c r="D1742" s="380">
        <v>64.373333333333335</v>
      </c>
      <c r="E1742" s="25">
        <v>24.84</v>
      </c>
      <c r="F1742" s="380">
        <v>8.1174834595959577</v>
      </c>
      <c r="G1742" s="25">
        <v>44.74</v>
      </c>
      <c r="H1742" s="380">
        <v>4.799693804694658</v>
      </c>
      <c r="I1742" s="25">
        <v>48.27</v>
      </c>
      <c r="J1742" s="380">
        <v>2.9929060277695334</v>
      </c>
    </row>
    <row r="1743" spans="1:10" x14ac:dyDescent="0.35">
      <c r="A1743" s="5">
        <v>1739</v>
      </c>
      <c r="B1743" s="5">
        <v>73</v>
      </c>
      <c r="C1743" s="5">
        <v>3</v>
      </c>
      <c r="D1743" s="380">
        <v>59.559444444444452</v>
      </c>
      <c r="E1743" s="25">
        <v>24.84</v>
      </c>
      <c r="F1743" s="380">
        <v>8.1174834595959577</v>
      </c>
      <c r="G1743" s="25">
        <v>43.99</v>
      </c>
      <c r="H1743" s="380">
        <v>6.1937131503695628</v>
      </c>
      <c r="I1743" s="25">
        <v>47.79</v>
      </c>
      <c r="J1743" s="380">
        <v>2.777777777777778E-2</v>
      </c>
    </row>
    <row r="1744" spans="1:10" x14ac:dyDescent="0.35">
      <c r="A1744" s="5">
        <v>1740</v>
      </c>
      <c r="B1744" s="5">
        <v>73</v>
      </c>
      <c r="C1744" s="5">
        <v>3</v>
      </c>
      <c r="D1744" s="380">
        <v>59.977777777777774</v>
      </c>
      <c r="E1744" s="25">
        <v>24.84</v>
      </c>
      <c r="F1744" s="380">
        <v>8.1174834595959595</v>
      </c>
      <c r="G1744" s="25">
        <v>43.82</v>
      </c>
      <c r="H1744" s="380">
        <v>5.8569523096164406</v>
      </c>
      <c r="I1744" s="25">
        <v>47.44</v>
      </c>
      <c r="J1744" s="380">
        <v>3.9361010071338689</v>
      </c>
    </row>
    <row r="1745" spans="1:10" x14ac:dyDescent="0.35">
      <c r="A1745" s="5">
        <v>1741</v>
      </c>
      <c r="B1745" s="5">
        <v>73</v>
      </c>
      <c r="C1745" s="5">
        <v>3</v>
      </c>
      <c r="D1745" s="380">
        <v>55.804444444444449</v>
      </c>
      <c r="E1745" s="25">
        <v>24.84</v>
      </c>
      <c r="F1745" s="380">
        <v>8.1174834595959577</v>
      </c>
      <c r="G1745" s="25">
        <v>43.56</v>
      </c>
      <c r="H1745" s="380">
        <v>6.1692277247015967</v>
      </c>
      <c r="I1745" s="25">
        <v>47.31</v>
      </c>
      <c r="J1745" s="380">
        <v>3.9319202391799308</v>
      </c>
    </row>
    <row r="1746" spans="1:10" x14ac:dyDescent="0.35">
      <c r="A1746" s="5">
        <v>1742</v>
      </c>
      <c r="B1746" s="5">
        <v>73</v>
      </c>
      <c r="C1746" s="5">
        <v>3</v>
      </c>
      <c r="D1746" s="380">
        <v>56.38388888888889</v>
      </c>
      <c r="E1746" s="25">
        <v>24.84</v>
      </c>
      <c r="F1746" s="380">
        <v>8.1174834595959577</v>
      </c>
      <c r="G1746" s="25">
        <v>43.56</v>
      </c>
      <c r="H1746" s="380">
        <v>6.7877293701750707</v>
      </c>
      <c r="I1746" s="25">
        <v>47.79</v>
      </c>
      <c r="J1746" s="380">
        <v>3.9319202391799308</v>
      </c>
    </row>
    <row r="1747" spans="1:10" x14ac:dyDescent="0.35">
      <c r="A1747" s="5">
        <v>1743</v>
      </c>
      <c r="B1747" s="5">
        <v>73</v>
      </c>
      <c r="C1747" s="5">
        <v>3</v>
      </c>
      <c r="D1747" s="380">
        <v>55.906111111111109</v>
      </c>
      <c r="E1747" s="25">
        <v>24.84</v>
      </c>
      <c r="F1747" s="380">
        <v>8.1174834595959577</v>
      </c>
      <c r="G1747" s="25">
        <v>43.56</v>
      </c>
      <c r="H1747" s="380">
        <v>7.315588643066544</v>
      </c>
      <c r="I1747" s="25">
        <v>46.06</v>
      </c>
      <c r="J1747" s="380">
        <v>0.34868660987813921</v>
      </c>
    </row>
    <row r="1748" spans="1:10" x14ac:dyDescent="0.35">
      <c r="A1748" s="5">
        <v>1744</v>
      </c>
      <c r="B1748" s="5">
        <v>73</v>
      </c>
      <c r="C1748" s="5">
        <v>3</v>
      </c>
      <c r="D1748" s="380">
        <v>61.49499999999999</v>
      </c>
      <c r="E1748" s="25">
        <v>24.84</v>
      </c>
      <c r="F1748" s="380">
        <v>8.4155422083333704</v>
      </c>
      <c r="G1748" s="25">
        <v>43.56</v>
      </c>
      <c r="H1748" s="380">
        <v>7.3569074595848454</v>
      </c>
      <c r="I1748" s="25">
        <v>47.79</v>
      </c>
      <c r="J1748" s="380">
        <v>3.3902258511351717</v>
      </c>
    </row>
    <row r="1749" spans="1:10" x14ac:dyDescent="0.35">
      <c r="A1749" s="5">
        <v>1745</v>
      </c>
      <c r="B1749" s="5">
        <v>73</v>
      </c>
      <c r="C1749" s="5">
        <v>3</v>
      </c>
      <c r="D1749" s="380">
        <v>62.562222222222218</v>
      </c>
      <c r="E1749" s="25">
        <v>24.84</v>
      </c>
      <c r="F1749" s="380">
        <v>9.4987463625478004</v>
      </c>
      <c r="G1749" s="25">
        <v>43.56</v>
      </c>
      <c r="H1749" s="380">
        <v>7.2019255691639552</v>
      </c>
      <c r="I1749" s="25">
        <v>48.24</v>
      </c>
      <c r="J1749" s="380">
        <v>3.7047096029111017</v>
      </c>
    </row>
    <row r="1750" spans="1:10" x14ac:dyDescent="0.35">
      <c r="A1750" s="5">
        <v>1746</v>
      </c>
      <c r="B1750" s="5">
        <v>73</v>
      </c>
      <c r="C1750" s="5">
        <v>3</v>
      </c>
      <c r="D1750" s="380">
        <v>80.943888888888878</v>
      </c>
      <c r="E1750" s="25">
        <v>24.84</v>
      </c>
      <c r="F1750" s="380">
        <v>10.061833629762237</v>
      </c>
      <c r="G1750" s="25">
        <v>43.56</v>
      </c>
      <c r="H1750" s="380">
        <v>7.4283044725759</v>
      </c>
      <c r="I1750" s="25">
        <v>48.73</v>
      </c>
      <c r="J1750" s="380">
        <v>0.35152100630444122</v>
      </c>
    </row>
    <row r="1751" spans="1:10" x14ac:dyDescent="0.35">
      <c r="A1751" s="5">
        <v>1747</v>
      </c>
      <c r="B1751" s="5">
        <v>73</v>
      </c>
      <c r="C1751" s="5">
        <v>3</v>
      </c>
      <c r="D1751" s="380">
        <v>89.25611111111111</v>
      </c>
      <c r="E1751" s="25">
        <v>25.74</v>
      </c>
      <c r="F1751" s="380">
        <v>10.021219080468155</v>
      </c>
      <c r="G1751" s="25">
        <v>46.11</v>
      </c>
      <c r="H1751" s="380">
        <v>7.4025674337546397</v>
      </c>
      <c r="I1751" s="25">
        <v>53.51</v>
      </c>
      <c r="J1751" s="380">
        <v>0.27777777777777779</v>
      </c>
    </row>
    <row r="1752" spans="1:10" x14ac:dyDescent="0.35">
      <c r="A1752" s="5">
        <v>1748</v>
      </c>
      <c r="B1752" s="5">
        <v>73</v>
      </c>
      <c r="C1752" s="5">
        <v>3</v>
      </c>
      <c r="D1752" s="380">
        <v>90.995555555555555</v>
      </c>
      <c r="E1752" s="25">
        <v>25.74</v>
      </c>
      <c r="F1752" s="380">
        <v>10.243717060092999</v>
      </c>
      <c r="G1752" s="25">
        <v>47.85</v>
      </c>
      <c r="H1752" s="380">
        <v>6.8720808470247725</v>
      </c>
      <c r="I1752" s="25">
        <v>54.32</v>
      </c>
      <c r="J1752" s="380">
        <v>0.27777777777777779</v>
      </c>
    </row>
    <row r="1753" spans="1:10" x14ac:dyDescent="0.35">
      <c r="A1753" s="5">
        <v>1749</v>
      </c>
      <c r="B1753" s="5">
        <v>73</v>
      </c>
      <c r="C1753" s="5">
        <v>3</v>
      </c>
      <c r="D1753" s="380">
        <v>78.104444444444454</v>
      </c>
      <c r="E1753" s="25">
        <v>25.74</v>
      </c>
      <c r="F1753" s="380">
        <v>10.187979037413639</v>
      </c>
      <c r="G1753" s="25">
        <v>47.85</v>
      </c>
      <c r="H1753" s="380">
        <v>6.6836532831285265</v>
      </c>
      <c r="I1753" s="25">
        <v>53.71</v>
      </c>
      <c r="J1753" s="380">
        <v>0.27777777777777779</v>
      </c>
    </row>
    <row r="1754" spans="1:10" x14ac:dyDescent="0.35">
      <c r="A1754" s="5">
        <v>1750</v>
      </c>
      <c r="B1754" s="5">
        <v>73</v>
      </c>
      <c r="C1754" s="5">
        <v>3</v>
      </c>
      <c r="D1754" s="380">
        <v>73.50611111111111</v>
      </c>
      <c r="E1754" s="25">
        <v>25.74</v>
      </c>
      <c r="F1754" s="380">
        <v>9.2467317645925586</v>
      </c>
      <c r="G1754" s="25">
        <v>47.46</v>
      </c>
      <c r="H1754" s="380">
        <v>6.9715379960184221</v>
      </c>
      <c r="I1754" s="25">
        <v>53.51</v>
      </c>
      <c r="J1754" s="380">
        <v>0.27777777777777779</v>
      </c>
    </row>
    <row r="1755" spans="1:10" x14ac:dyDescent="0.35">
      <c r="A1755" s="5">
        <v>1751</v>
      </c>
      <c r="B1755" s="5">
        <v>73</v>
      </c>
      <c r="C1755" s="5">
        <v>3</v>
      </c>
      <c r="D1755" s="380">
        <v>68.87</v>
      </c>
      <c r="E1755" s="25">
        <v>25.74</v>
      </c>
      <c r="F1755" s="380">
        <v>8.5849658788480472</v>
      </c>
      <c r="G1755" s="25">
        <v>47.46</v>
      </c>
      <c r="H1755" s="380">
        <v>7.0921683008655476</v>
      </c>
      <c r="I1755" s="25">
        <v>53.51</v>
      </c>
      <c r="J1755" s="380">
        <v>0.27777777777777779</v>
      </c>
    </row>
    <row r="1756" spans="1:10" x14ac:dyDescent="0.35">
      <c r="A1756" s="5">
        <v>1752</v>
      </c>
      <c r="B1756" s="5">
        <v>73</v>
      </c>
      <c r="C1756" s="5">
        <v>3</v>
      </c>
      <c r="D1756" s="380">
        <v>64.329444444444448</v>
      </c>
      <c r="E1756" s="25">
        <v>25.59</v>
      </c>
      <c r="F1756" s="380">
        <v>8.5968373400871751</v>
      </c>
      <c r="G1756" s="25">
        <v>46.98</v>
      </c>
      <c r="H1756" s="380">
        <v>7.2166105551900683</v>
      </c>
      <c r="I1756" s="25">
        <v>53.51</v>
      </c>
      <c r="J1756" s="380">
        <v>1.8631296154830304</v>
      </c>
    </row>
    <row r="1757" spans="1:10" x14ac:dyDescent="0.35">
      <c r="A1757" s="5">
        <v>1753</v>
      </c>
      <c r="B1757" s="5">
        <v>74</v>
      </c>
      <c r="C1757" s="5">
        <v>3</v>
      </c>
      <c r="D1757" s="380">
        <v>63.767777777777773</v>
      </c>
      <c r="E1757" s="25">
        <v>24.99</v>
      </c>
      <c r="F1757" s="380">
        <v>8.4822958163821109</v>
      </c>
      <c r="G1757" s="25">
        <v>47.46</v>
      </c>
      <c r="H1757" s="380">
        <v>6.877466663935369</v>
      </c>
      <c r="I1757" s="25">
        <v>53.71</v>
      </c>
      <c r="J1757" s="380">
        <v>0.27777777777777779</v>
      </c>
    </row>
    <row r="1758" spans="1:10" x14ac:dyDescent="0.35">
      <c r="A1758" s="5">
        <v>1754</v>
      </c>
      <c r="B1758" s="5">
        <v>74</v>
      </c>
      <c r="C1758" s="5">
        <v>3</v>
      </c>
      <c r="D1758" s="380">
        <v>65.023333333333326</v>
      </c>
      <c r="E1758" s="25">
        <v>24.84</v>
      </c>
      <c r="F1758" s="380">
        <v>8.554599700205948</v>
      </c>
      <c r="G1758" s="25">
        <v>46.11</v>
      </c>
      <c r="H1758" s="380">
        <v>6.8339369841116557</v>
      </c>
      <c r="I1758" s="25">
        <v>53.71</v>
      </c>
      <c r="J1758" s="380">
        <v>0.6754948420982676</v>
      </c>
    </row>
    <row r="1759" spans="1:10" x14ac:dyDescent="0.35">
      <c r="A1759" s="5">
        <v>1755</v>
      </c>
      <c r="B1759" s="5">
        <v>74</v>
      </c>
      <c r="C1759" s="5">
        <v>3</v>
      </c>
      <c r="D1759" s="380">
        <v>62.268333333333331</v>
      </c>
      <c r="E1759" s="25">
        <v>24.84</v>
      </c>
      <c r="F1759" s="380">
        <v>8.5279671592159172</v>
      </c>
      <c r="G1759" s="25">
        <v>46.11</v>
      </c>
      <c r="H1759" s="380">
        <v>7.1684180748560058</v>
      </c>
      <c r="I1759" s="25">
        <v>53.51</v>
      </c>
      <c r="J1759" s="380">
        <v>3.3246144886663287</v>
      </c>
    </row>
    <row r="1760" spans="1:10" x14ac:dyDescent="0.35">
      <c r="A1760" s="5">
        <v>1756</v>
      </c>
      <c r="B1760" s="5">
        <v>74</v>
      </c>
      <c r="C1760" s="5">
        <v>3</v>
      </c>
      <c r="D1760" s="380">
        <v>61.589999999999996</v>
      </c>
      <c r="E1760" s="25">
        <v>24.84</v>
      </c>
      <c r="F1760" s="380">
        <v>8.5782482913535087</v>
      </c>
      <c r="G1760" s="25">
        <v>46.03</v>
      </c>
      <c r="H1760" s="380">
        <v>7.0935661796260323</v>
      </c>
      <c r="I1760" s="25">
        <v>53.51</v>
      </c>
      <c r="J1760" s="380">
        <v>3.375733387761092</v>
      </c>
    </row>
    <row r="1761" spans="1:10" x14ac:dyDescent="0.35">
      <c r="A1761" s="5">
        <v>1757</v>
      </c>
      <c r="B1761" s="5">
        <v>74</v>
      </c>
      <c r="C1761" s="5">
        <v>3</v>
      </c>
      <c r="D1761" s="380">
        <v>63.992222222222217</v>
      </c>
      <c r="E1761" s="25">
        <v>24.84</v>
      </c>
      <c r="F1761" s="380">
        <v>8.5087838561212248</v>
      </c>
      <c r="G1761" s="25">
        <v>46.11</v>
      </c>
      <c r="H1761" s="380">
        <v>6.9408685432949131</v>
      </c>
      <c r="I1761" s="25">
        <v>53.51</v>
      </c>
      <c r="J1761" s="380">
        <v>3.3949652720091605</v>
      </c>
    </row>
    <row r="1762" spans="1:10" x14ac:dyDescent="0.35">
      <c r="A1762" s="5">
        <v>1758</v>
      </c>
      <c r="B1762" s="5">
        <v>74</v>
      </c>
      <c r="C1762" s="5">
        <v>3</v>
      </c>
      <c r="D1762" s="380">
        <v>68.171666666666653</v>
      </c>
      <c r="E1762" s="25">
        <v>25.59</v>
      </c>
      <c r="F1762" s="380">
        <v>8.9220390934647877</v>
      </c>
      <c r="G1762" s="25">
        <v>47.46</v>
      </c>
      <c r="H1762" s="380">
        <v>6.7773407661971463</v>
      </c>
      <c r="I1762" s="25">
        <v>54.12</v>
      </c>
      <c r="J1762" s="380">
        <v>0.27777777777777779</v>
      </c>
    </row>
    <row r="1763" spans="1:10" x14ac:dyDescent="0.35">
      <c r="A1763" s="5">
        <v>1759</v>
      </c>
      <c r="B1763" s="5">
        <v>74</v>
      </c>
      <c r="C1763" s="5">
        <v>3</v>
      </c>
      <c r="D1763" s="380">
        <v>76.061111111111103</v>
      </c>
      <c r="E1763" s="25">
        <v>25.74</v>
      </c>
      <c r="F1763" s="380">
        <v>8.8705790936922533</v>
      </c>
      <c r="G1763" s="25">
        <v>52.67</v>
      </c>
      <c r="H1763" s="380">
        <v>6.7629780670535338</v>
      </c>
      <c r="I1763" s="25">
        <v>62.96</v>
      </c>
      <c r="J1763" s="380">
        <v>2.0855228362327831</v>
      </c>
    </row>
    <row r="1764" spans="1:10" x14ac:dyDescent="0.35">
      <c r="A1764" s="5">
        <v>1760</v>
      </c>
      <c r="B1764" s="5">
        <v>74</v>
      </c>
      <c r="C1764" s="5">
        <v>3</v>
      </c>
      <c r="D1764" s="380">
        <v>85.042222222222222</v>
      </c>
      <c r="E1764" s="25">
        <v>26.84</v>
      </c>
      <c r="F1764" s="380">
        <v>9.0820086202341699</v>
      </c>
      <c r="G1764" s="25">
        <v>57.5</v>
      </c>
      <c r="H1764" s="380">
        <v>6.6279673348542527</v>
      </c>
      <c r="I1764" s="25">
        <v>66.06</v>
      </c>
      <c r="J1764" s="380">
        <v>0.27777777777777779</v>
      </c>
    </row>
    <row r="1765" spans="1:10" x14ac:dyDescent="0.35">
      <c r="A1765" s="5">
        <v>1761</v>
      </c>
      <c r="B1765" s="5">
        <v>74</v>
      </c>
      <c r="C1765" s="5">
        <v>3</v>
      </c>
      <c r="D1765" s="380">
        <v>87.360555555555536</v>
      </c>
      <c r="E1765" s="25">
        <v>28.12</v>
      </c>
      <c r="F1765" s="380">
        <v>8.9013312873999766</v>
      </c>
      <c r="G1765" s="25">
        <v>57.5</v>
      </c>
      <c r="H1765" s="380">
        <v>6.7333391998398469</v>
      </c>
      <c r="I1765" s="25">
        <v>66.06</v>
      </c>
      <c r="J1765" s="380">
        <v>6.3622063182093708E-2</v>
      </c>
    </row>
    <row r="1766" spans="1:10" x14ac:dyDescent="0.35">
      <c r="A1766" s="5">
        <v>1762</v>
      </c>
      <c r="B1766" s="5">
        <v>74</v>
      </c>
      <c r="C1766" s="5">
        <v>3</v>
      </c>
      <c r="D1766" s="380">
        <v>75.453888888888898</v>
      </c>
      <c r="E1766" s="25">
        <v>27.3</v>
      </c>
      <c r="F1766" s="380">
        <v>8.1174834595959595</v>
      </c>
      <c r="G1766" s="25">
        <v>54.25</v>
      </c>
      <c r="H1766" s="380">
        <v>4.7996938046946571</v>
      </c>
      <c r="I1766" s="25">
        <v>64.14</v>
      </c>
      <c r="J1766" s="380">
        <v>3.5604251670471814</v>
      </c>
    </row>
    <row r="1767" spans="1:10" x14ac:dyDescent="0.35">
      <c r="A1767" s="5">
        <v>1763</v>
      </c>
      <c r="B1767" s="5">
        <v>74</v>
      </c>
      <c r="C1767" s="5">
        <v>3</v>
      </c>
      <c r="D1767" s="380">
        <v>70.581111111111113</v>
      </c>
      <c r="E1767" s="25">
        <v>26.51</v>
      </c>
      <c r="F1767" s="380">
        <v>6.5926576229075282</v>
      </c>
      <c r="G1767" s="25">
        <v>52.67</v>
      </c>
      <c r="H1767" s="380">
        <v>4.5055635593646572</v>
      </c>
      <c r="I1767" s="25">
        <v>55.12</v>
      </c>
      <c r="J1767" s="380">
        <v>1.9078692035171105</v>
      </c>
    </row>
    <row r="1768" spans="1:10" x14ac:dyDescent="0.35">
      <c r="A1768" s="5">
        <v>1764</v>
      </c>
      <c r="B1768" s="5">
        <v>74</v>
      </c>
      <c r="C1768" s="5">
        <v>3</v>
      </c>
      <c r="D1768" s="380">
        <v>72.411111111111111</v>
      </c>
      <c r="E1768" s="25">
        <v>26.05</v>
      </c>
      <c r="F1768" s="380">
        <v>2.2950016841009022</v>
      </c>
      <c r="G1768" s="25">
        <v>49.37</v>
      </c>
      <c r="H1768" s="380">
        <v>4.6003199364943859</v>
      </c>
      <c r="I1768" s="25">
        <v>54.67</v>
      </c>
      <c r="J1768" s="380">
        <v>1.9078692035171105</v>
      </c>
    </row>
    <row r="1769" spans="1:10" x14ac:dyDescent="0.35">
      <c r="A1769" s="5">
        <v>1765</v>
      </c>
      <c r="B1769" s="5">
        <v>74</v>
      </c>
      <c r="C1769" s="5">
        <v>3</v>
      </c>
      <c r="D1769" s="380">
        <v>67.555555555555557</v>
      </c>
      <c r="E1769" s="25">
        <v>25.74</v>
      </c>
      <c r="F1769" s="380">
        <v>3.4748601244226776</v>
      </c>
      <c r="G1769" s="25">
        <v>47.85</v>
      </c>
      <c r="H1769" s="380">
        <v>0.55654547746151473</v>
      </c>
      <c r="I1769" s="25">
        <v>54.67</v>
      </c>
      <c r="J1769" s="380">
        <v>1.9078692035171105</v>
      </c>
    </row>
    <row r="1770" spans="1:10" x14ac:dyDescent="0.35">
      <c r="A1770" s="5">
        <v>1766</v>
      </c>
      <c r="B1770" s="5">
        <v>74</v>
      </c>
      <c r="C1770" s="5">
        <v>3</v>
      </c>
      <c r="D1770" s="380">
        <v>66.255555555555546</v>
      </c>
      <c r="E1770" s="25">
        <v>25.74</v>
      </c>
      <c r="F1770" s="380">
        <v>3.8638257555994029</v>
      </c>
      <c r="G1770" s="25">
        <v>47.85</v>
      </c>
      <c r="H1770" s="380">
        <v>0.55654547746151473</v>
      </c>
      <c r="I1770" s="25">
        <v>54.67</v>
      </c>
      <c r="J1770" s="380">
        <v>1.9078692035171105</v>
      </c>
    </row>
    <row r="1771" spans="1:10" x14ac:dyDescent="0.35">
      <c r="A1771" s="5">
        <v>1767</v>
      </c>
      <c r="B1771" s="5">
        <v>74</v>
      </c>
      <c r="C1771" s="5">
        <v>3</v>
      </c>
      <c r="D1771" s="380">
        <v>66.961666666666659</v>
      </c>
      <c r="E1771" s="25">
        <v>25.74</v>
      </c>
      <c r="F1771" s="380">
        <v>2.6138751714419586</v>
      </c>
      <c r="G1771" s="25">
        <v>47.85</v>
      </c>
      <c r="H1771" s="380">
        <v>4.6003199364943859</v>
      </c>
      <c r="I1771" s="25">
        <v>54.67</v>
      </c>
      <c r="J1771" s="380">
        <v>1.9078692035171105</v>
      </c>
    </row>
    <row r="1772" spans="1:10" x14ac:dyDescent="0.35">
      <c r="A1772" s="5">
        <v>1768</v>
      </c>
      <c r="B1772" s="5">
        <v>74</v>
      </c>
      <c r="C1772" s="5">
        <v>3</v>
      </c>
      <c r="D1772" s="380">
        <v>69.036111111111111</v>
      </c>
      <c r="E1772" s="25">
        <v>25.74</v>
      </c>
      <c r="F1772" s="380">
        <v>4.5815936642831936</v>
      </c>
      <c r="G1772" s="25">
        <v>47.85</v>
      </c>
      <c r="H1772" s="380">
        <v>4.6080290596520204</v>
      </c>
      <c r="I1772" s="25">
        <v>54.67</v>
      </c>
      <c r="J1772" s="380">
        <v>1.9078692035171105</v>
      </c>
    </row>
    <row r="1773" spans="1:10" x14ac:dyDescent="0.35">
      <c r="A1773" s="5">
        <v>1769</v>
      </c>
      <c r="B1773" s="5">
        <v>74</v>
      </c>
      <c r="C1773" s="5">
        <v>3</v>
      </c>
      <c r="D1773" s="380">
        <v>70.619444444444426</v>
      </c>
      <c r="E1773" s="25">
        <v>25.74</v>
      </c>
      <c r="F1773" s="380">
        <v>8.1174834595959613</v>
      </c>
      <c r="G1773" s="25">
        <v>47.85</v>
      </c>
      <c r="H1773" s="380">
        <v>0.60182451575464435</v>
      </c>
      <c r="I1773" s="25">
        <v>60.46</v>
      </c>
      <c r="J1773" s="380">
        <v>2.8534660038301438</v>
      </c>
    </row>
    <row r="1774" spans="1:10" x14ac:dyDescent="0.35">
      <c r="A1774" s="5">
        <v>1770</v>
      </c>
      <c r="B1774" s="5">
        <v>74</v>
      </c>
      <c r="C1774" s="5">
        <v>3</v>
      </c>
      <c r="D1774" s="380">
        <v>75.23944444444443</v>
      </c>
      <c r="E1774" s="25">
        <v>26.51</v>
      </c>
      <c r="F1774" s="380">
        <v>8.8637518721230428</v>
      </c>
      <c r="G1774" s="25">
        <v>48.2</v>
      </c>
      <c r="H1774" s="380">
        <v>0.95888977324924285</v>
      </c>
      <c r="I1774" s="25">
        <v>66.06</v>
      </c>
      <c r="J1774" s="380">
        <v>0.14480167642852412</v>
      </c>
    </row>
    <row r="1775" spans="1:10" x14ac:dyDescent="0.35">
      <c r="A1775" s="5">
        <v>1771</v>
      </c>
      <c r="B1775" s="5">
        <v>74</v>
      </c>
      <c r="C1775" s="5">
        <v>3</v>
      </c>
      <c r="D1775" s="380">
        <v>84.714444444444453</v>
      </c>
      <c r="E1775" s="25">
        <v>27.3</v>
      </c>
      <c r="F1775" s="380">
        <v>8.8959658900397134</v>
      </c>
      <c r="G1775" s="25">
        <v>56.29</v>
      </c>
      <c r="H1775" s="380">
        <v>0.72846978422401509</v>
      </c>
      <c r="I1775" s="25">
        <v>96.25</v>
      </c>
      <c r="J1775" s="380">
        <v>0.14480167642852412</v>
      </c>
    </row>
    <row r="1776" spans="1:10" x14ac:dyDescent="0.35">
      <c r="A1776" s="5">
        <v>1772</v>
      </c>
      <c r="B1776" s="5">
        <v>74</v>
      </c>
      <c r="C1776" s="5">
        <v>3</v>
      </c>
      <c r="D1776" s="380">
        <v>89.688888888888883</v>
      </c>
      <c r="E1776" s="25">
        <v>29.4</v>
      </c>
      <c r="F1776" s="380">
        <v>8.8918921044670007</v>
      </c>
      <c r="G1776" s="25">
        <v>62.12</v>
      </c>
      <c r="H1776" s="380">
        <v>0.72846978422401509</v>
      </c>
      <c r="I1776" s="25">
        <v>603.30999999999995</v>
      </c>
      <c r="J1776" s="380">
        <v>0.14480167642852412</v>
      </c>
    </row>
    <row r="1777" spans="1:10" x14ac:dyDescent="0.35">
      <c r="A1777" s="5">
        <v>1773</v>
      </c>
      <c r="B1777" s="5">
        <v>74</v>
      </c>
      <c r="C1777" s="5">
        <v>3</v>
      </c>
      <c r="D1777" s="380">
        <v>74.486666666666679</v>
      </c>
      <c r="E1777" s="25">
        <v>27.16</v>
      </c>
      <c r="F1777" s="380">
        <v>8.3190955292934081</v>
      </c>
      <c r="G1777" s="25">
        <v>56.29</v>
      </c>
      <c r="H1777" s="380">
        <v>0.72846978422401509</v>
      </c>
      <c r="I1777" s="25">
        <v>96.25</v>
      </c>
      <c r="J1777" s="380">
        <v>0.14480167642852412</v>
      </c>
    </row>
    <row r="1778" spans="1:10" x14ac:dyDescent="0.35">
      <c r="A1778" s="5">
        <v>1774</v>
      </c>
      <c r="B1778" s="5">
        <v>74</v>
      </c>
      <c r="C1778" s="5">
        <v>3</v>
      </c>
      <c r="D1778" s="380">
        <v>67.119444444444454</v>
      </c>
      <c r="E1778" s="25">
        <v>25.74</v>
      </c>
      <c r="F1778" s="380">
        <v>8.1174834595959595</v>
      </c>
      <c r="G1778" s="25">
        <v>50.35</v>
      </c>
      <c r="H1778" s="380">
        <v>0.60182451575464435</v>
      </c>
      <c r="I1778" s="25">
        <v>72.19</v>
      </c>
      <c r="J1778" s="380">
        <v>0.14480167642852412</v>
      </c>
    </row>
    <row r="1779" spans="1:10" x14ac:dyDescent="0.35">
      <c r="A1779" s="5">
        <v>1775</v>
      </c>
      <c r="B1779" s="5">
        <v>74</v>
      </c>
      <c r="C1779" s="5">
        <v>3</v>
      </c>
      <c r="D1779" s="380">
        <v>64.741111111111124</v>
      </c>
      <c r="E1779" s="25">
        <v>25.74</v>
      </c>
      <c r="F1779" s="380">
        <v>6.6769644062795566</v>
      </c>
      <c r="G1779" s="25">
        <v>50.35</v>
      </c>
      <c r="H1779" s="380">
        <v>0.60182451575464435</v>
      </c>
      <c r="I1779" s="25">
        <v>72.19</v>
      </c>
      <c r="J1779" s="380">
        <v>0.14480167642852412</v>
      </c>
    </row>
    <row r="1780" spans="1:10" x14ac:dyDescent="0.35">
      <c r="A1780" s="5">
        <v>1776</v>
      </c>
      <c r="B1780" s="5">
        <v>74</v>
      </c>
      <c r="C1780" s="5">
        <v>3</v>
      </c>
      <c r="D1780" s="380">
        <v>64.096666666666664</v>
      </c>
      <c r="E1780" s="25">
        <v>25.74</v>
      </c>
      <c r="F1780" s="380">
        <v>6.6416576811428305</v>
      </c>
      <c r="G1780" s="25">
        <v>47.85</v>
      </c>
      <c r="H1780" s="380">
        <v>0.60182451575464435</v>
      </c>
      <c r="I1780" s="25">
        <v>72.19</v>
      </c>
      <c r="J1780" s="380">
        <v>0.14480167642852412</v>
      </c>
    </row>
    <row r="1781" spans="1:10" x14ac:dyDescent="0.35">
      <c r="A1781" s="5">
        <v>1777</v>
      </c>
      <c r="B1781" s="5">
        <v>75</v>
      </c>
      <c r="C1781" s="5">
        <v>3</v>
      </c>
      <c r="D1781" s="380">
        <v>61.723333333333336</v>
      </c>
      <c r="E1781" s="25">
        <v>25.74</v>
      </c>
      <c r="F1781" s="380">
        <v>6.2717591198575295</v>
      </c>
      <c r="G1781" s="25">
        <v>47.85</v>
      </c>
      <c r="H1781" s="380">
        <v>0.60182451575464435</v>
      </c>
      <c r="I1781" s="25">
        <v>72.19</v>
      </c>
      <c r="J1781" s="380">
        <v>0.14480167642852412</v>
      </c>
    </row>
    <row r="1782" spans="1:10" x14ac:dyDescent="0.35">
      <c r="A1782" s="5">
        <v>1778</v>
      </c>
      <c r="B1782" s="5">
        <v>75</v>
      </c>
      <c r="C1782" s="5">
        <v>3</v>
      </c>
      <c r="D1782" s="380">
        <v>61.490000000000009</v>
      </c>
      <c r="E1782" s="25">
        <v>25.29</v>
      </c>
      <c r="F1782" s="380">
        <v>6.4100779797298308</v>
      </c>
      <c r="G1782" s="25">
        <v>47.85</v>
      </c>
      <c r="H1782" s="380">
        <v>0.60182451575464435</v>
      </c>
      <c r="I1782" s="25">
        <v>72.19</v>
      </c>
      <c r="J1782" s="380">
        <v>0.14480167642852412</v>
      </c>
    </row>
    <row r="1783" spans="1:10" x14ac:dyDescent="0.35">
      <c r="A1783" s="5">
        <v>1779</v>
      </c>
      <c r="B1783" s="5">
        <v>75</v>
      </c>
      <c r="C1783" s="5">
        <v>3</v>
      </c>
      <c r="D1783" s="380">
        <v>60.764999999999993</v>
      </c>
      <c r="E1783" s="25">
        <v>24.99</v>
      </c>
      <c r="F1783" s="380">
        <v>6.3127743487589125</v>
      </c>
      <c r="G1783" s="25">
        <v>47.85</v>
      </c>
      <c r="H1783" s="380">
        <v>0.99154797295021413</v>
      </c>
      <c r="I1783" s="25">
        <v>72.19</v>
      </c>
      <c r="J1783" s="380">
        <v>0.14480167642852412</v>
      </c>
    </row>
    <row r="1784" spans="1:10" x14ac:dyDescent="0.35">
      <c r="A1784" s="5">
        <v>1780</v>
      </c>
      <c r="B1784" s="5">
        <v>75</v>
      </c>
      <c r="C1784" s="5">
        <v>3</v>
      </c>
      <c r="D1784" s="380">
        <v>59.888888888888886</v>
      </c>
      <c r="E1784" s="25">
        <v>24.99</v>
      </c>
      <c r="F1784" s="380">
        <v>6.5500783691181779</v>
      </c>
      <c r="G1784" s="25">
        <v>47.85</v>
      </c>
      <c r="H1784" s="380">
        <v>1.3810024604280406</v>
      </c>
      <c r="I1784" s="25">
        <v>72.19</v>
      </c>
      <c r="J1784" s="380">
        <v>0.14480167642852412</v>
      </c>
    </row>
    <row r="1785" spans="1:10" x14ac:dyDescent="0.35">
      <c r="A1785" s="5">
        <v>1781</v>
      </c>
      <c r="B1785" s="5">
        <v>75</v>
      </c>
      <c r="C1785" s="5">
        <v>3</v>
      </c>
      <c r="D1785" s="380">
        <v>59.445</v>
      </c>
      <c r="E1785" s="25">
        <v>24.99</v>
      </c>
      <c r="F1785" s="380">
        <v>6.3288747037953028</v>
      </c>
      <c r="G1785" s="25">
        <v>47.85</v>
      </c>
      <c r="H1785" s="380">
        <v>0.93333900683703674</v>
      </c>
      <c r="I1785" s="25">
        <v>72.19</v>
      </c>
      <c r="J1785" s="380">
        <v>0.14480167642852412</v>
      </c>
    </row>
    <row r="1786" spans="1:10" x14ac:dyDescent="0.35">
      <c r="A1786" s="5">
        <v>1782</v>
      </c>
      <c r="B1786" s="5">
        <v>75</v>
      </c>
      <c r="C1786" s="5">
        <v>3</v>
      </c>
      <c r="D1786" s="380">
        <v>62.177222222222227</v>
      </c>
      <c r="E1786" s="25">
        <v>25.74</v>
      </c>
      <c r="F1786" s="380">
        <v>8.1174834595959595</v>
      </c>
      <c r="G1786" s="25">
        <v>49.84</v>
      </c>
      <c r="H1786" s="380">
        <v>0.72846978422401509</v>
      </c>
      <c r="I1786" s="25">
        <v>72.92</v>
      </c>
      <c r="J1786" s="380">
        <v>0.14480167642852412</v>
      </c>
    </row>
    <row r="1787" spans="1:10" x14ac:dyDescent="0.35">
      <c r="A1787" s="5">
        <v>1783</v>
      </c>
      <c r="B1787" s="5">
        <v>75</v>
      </c>
      <c r="C1787" s="5">
        <v>3</v>
      </c>
      <c r="D1787" s="380">
        <v>70.00055555555555</v>
      </c>
      <c r="E1787" s="25">
        <v>25.74</v>
      </c>
      <c r="F1787" s="380">
        <v>8.1174834595959595</v>
      </c>
      <c r="G1787" s="25">
        <v>53.34</v>
      </c>
      <c r="H1787" s="380">
        <v>1.8043043491746813</v>
      </c>
      <c r="I1787" s="25">
        <v>603.30999999999995</v>
      </c>
      <c r="J1787" s="380">
        <v>0.14480167642852412</v>
      </c>
    </row>
    <row r="1788" spans="1:10" x14ac:dyDescent="0.35">
      <c r="A1788" s="5">
        <v>1784</v>
      </c>
      <c r="B1788" s="5">
        <v>75</v>
      </c>
      <c r="C1788" s="5">
        <v>3</v>
      </c>
      <c r="D1788" s="380">
        <v>74.889444444444436</v>
      </c>
      <c r="E1788" s="25">
        <v>36.01</v>
      </c>
      <c r="F1788" s="380">
        <v>8.1174834595959613</v>
      </c>
      <c r="G1788" s="25">
        <v>62.12</v>
      </c>
      <c r="H1788" s="380">
        <v>0.14480167642852412</v>
      </c>
      <c r="I1788" s="25">
        <v>843.72</v>
      </c>
      <c r="J1788" s="380">
        <v>0.14480167642852412</v>
      </c>
    </row>
    <row r="1789" spans="1:10" x14ac:dyDescent="0.35">
      <c r="A1789" s="5">
        <v>1785</v>
      </c>
      <c r="B1789" s="5">
        <v>75</v>
      </c>
      <c r="C1789" s="5">
        <v>3</v>
      </c>
      <c r="D1789" s="380">
        <v>75.094999999999999</v>
      </c>
      <c r="E1789" s="25">
        <v>36.01</v>
      </c>
      <c r="F1789" s="380">
        <v>5.5608399825601404</v>
      </c>
      <c r="G1789" s="25">
        <v>62.12</v>
      </c>
      <c r="H1789" s="380">
        <v>4.8258162476922628</v>
      </c>
      <c r="I1789" s="25">
        <v>843.72</v>
      </c>
      <c r="J1789" s="380">
        <v>4.0496715170712445</v>
      </c>
    </row>
    <row r="1790" spans="1:10" x14ac:dyDescent="0.35">
      <c r="A1790" s="5">
        <v>1786</v>
      </c>
      <c r="B1790" s="5">
        <v>75</v>
      </c>
      <c r="C1790" s="5">
        <v>3</v>
      </c>
      <c r="D1790" s="380">
        <v>73.440555555555548</v>
      </c>
      <c r="E1790" s="25">
        <v>36.01</v>
      </c>
      <c r="F1790" s="380">
        <v>5.4018068668790553</v>
      </c>
      <c r="G1790" s="25">
        <v>62.12</v>
      </c>
      <c r="H1790" s="380">
        <v>4.6528169298648905</v>
      </c>
      <c r="I1790" s="25">
        <v>623.48</v>
      </c>
      <c r="J1790" s="380">
        <v>3.5290413270820653</v>
      </c>
    </row>
    <row r="1791" spans="1:10" x14ac:dyDescent="0.35">
      <c r="A1791" s="5">
        <v>1787</v>
      </c>
      <c r="B1791" s="5">
        <v>75</v>
      </c>
      <c r="C1791" s="5">
        <v>3</v>
      </c>
      <c r="D1791" s="380">
        <v>70.941666666666663</v>
      </c>
      <c r="E1791" s="25">
        <v>36.01</v>
      </c>
      <c r="F1791" s="380">
        <v>5.2083306482968252</v>
      </c>
      <c r="G1791" s="25">
        <v>57.56</v>
      </c>
      <c r="H1791" s="380">
        <v>4.4025467679919723</v>
      </c>
      <c r="I1791" s="25">
        <v>73.650000000000006</v>
      </c>
      <c r="J1791" s="380">
        <v>1.9078692035171105</v>
      </c>
    </row>
    <row r="1792" spans="1:10" x14ac:dyDescent="0.35">
      <c r="A1792" s="5">
        <v>1788</v>
      </c>
      <c r="B1792" s="5">
        <v>75</v>
      </c>
      <c r="C1792" s="5">
        <v>3</v>
      </c>
      <c r="D1792" s="380">
        <v>67.75500000000001</v>
      </c>
      <c r="E1792" s="25">
        <v>35.869999999999997</v>
      </c>
      <c r="F1792" s="380">
        <v>5.2083306482968252</v>
      </c>
      <c r="G1792" s="25">
        <v>54.25</v>
      </c>
      <c r="H1792" s="380">
        <v>4.2255674930820275</v>
      </c>
      <c r="I1792" s="25">
        <v>73.650000000000006</v>
      </c>
      <c r="J1792" s="380">
        <v>1.9593070082324751</v>
      </c>
    </row>
    <row r="1793" spans="1:10" x14ac:dyDescent="0.35">
      <c r="A1793" s="5">
        <v>1789</v>
      </c>
      <c r="B1793" s="5">
        <v>75</v>
      </c>
      <c r="C1793" s="5">
        <v>3</v>
      </c>
      <c r="D1793" s="380">
        <v>64.712777777777774</v>
      </c>
      <c r="E1793" s="25">
        <v>35.869999999999997</v>
      </c>
      <c r="F1793" s="380">
        <v>4.7923216281937044</v>
      </c>
      <c r="G1793" s="25">
        <v>53.34</v>
      </c>
      <c r="H1793" s="380">
        <v>4.2255674930820275</v>
      </c>
      <c r="I1793" s="25">
        <v>72.92</v>
      </c>
      <c r="J1793" s="380">
        <v>1.9657652058575394</v>
      </c>
    </row>
    <row r="1794" spans="1:10" x14ac:dyDescent="0.35">
      <c r="A1794" s="5">
        <v>1790</v>
      </c>
      <c r="B1794" s="5">
        <v>75</v>
      </c>
      <c r="C1794" s="5">
        <v>3</v>
      </c>
      <c r="D1794" s="380">
        <v>63.726111111111109</v>
      </c>
      <c r="E1794" s="25">
        <v>34.82</v>
      </c>
      <c r="F1794" s="380">
        <v>4.7666261420830081</v>
      </c>
      <c r="G1794" s="25">
        <v>52.8</v>
      </c>
      <c r="H1794" s="380">
        <v>4.2255674930820275</v>
      </c>
      <c r="I1794" s="25">
        <v>72.92</v>
      </c>
      <c r="J1794" s="380">
        <v>1.9657652058575394</v>
      </c>
    </row>
    <row r="1795" spans="1:10" x14ac:dyDescent="0.35">
      <c r="A1795" s="5">
        <v>1791</v>
      </c>
      <c r="B1795" s="5">
        <v>75</v>
      </c>
      <c r="C1795" s="5">
        <v>3</v>
      </c>
      <c r="D1795" s="380">
        <v>62.849444444444437</v>
      </c>
      <c r="E1795" s="25">
        <v>35.869999999999997</v>
      </c>
      <c r="F1795" s="380">
        <v>4.7666261420830081</v>
      </c>
      <c r="G1795" s="25">
        <v>52.8</v>
      </c>
      <c r="H1795" s="380">
        <v>4.2255674930820275</v>
      </c>
      <c r="I1795" s="25">
        <v>72.92</v>
      </c>
      <c r="J1795" s="380">
        <v>1.9657652058575394</v>
      </c>
    </row>
    <row r="1796" spans="1:10" x14ac:dyDescent="0.35">
      <c r="A1796" s="5">
        <v>1792</v>
      </c>
      <c r="B1796" s="5">
        <v>75</v>
      </c>
      <c r="C1796" s="5">
        <v>3</v>
      </c>
      <c r="D1796" s="380">
        <v>61.142777777777766</v>
      </c>
      <c r="E1796" s="25">
        <v>35.869999999999997</v>
      </c>
      <c r="F1796" s="380">
        <v>4.7923216281937044</v>
      </c>
      <c r="G1796" s="25">
        <v>52.8</v>
      </c>
      <c r="H1796" s="380">
        <v>4.2255674930820275</v>
      </c>
      <c r="I1796" s="25">
        <v>73.650000000000006</v>
      </c>
      <c r="J1796" s="380">
        <v>2.0067494327602646</v>
      </c>
    </row>
    <row r="1797" spans="1:10" x14ac:dyDescent="0.35">
      <c r="A1797" s="5">
        <v>1793</v>
      </c>
      <c r="B1797" s="5">
        <v>75</v>
      </c>
      <c r="C1797" s="5">
        <v>3</v>
      </c>
      <c r="D1797" s="380">
        <v>64.204999999999998</v>
      </c>
      <c r="E1797" s="25">
        <v>36.01</v>
      </c>
      <c r="F1797" s="380">
        <v>2.3990576344299437</v>
      </c>
      <c r="G1797" s="25">
        <v>62.12</v>
      </c>
      <c r="H1797" s="380">
        <v>4.4758376549549448</v>
      </c>
      <c r="I1797" s="25">
        <v>603.30999999999995</v>
      </c>
      <c r="J1797" s="380">
        <v>2.2919296762182699</v>
      </c>
    </row>
    <row r="1798" spans="1:10" x14ac:dyDescent="0.35">
      <c r="A1798" s="5">
        <v>1794</v>
      </c>
      <c r="B1798" s="5">
        <v>75</v>
      </c>
      <c r="C1798" s="5">
        <v>3</v>
      </c>
      <c r="D1798" s="380">
        <v>69.638333333333335</v>
      </c>
      <c r="E1798" s="25">
        <v>36.01</v>
      </c>
      <c r="F1798" s="380">
        <v>8.9518731266794838</v>
      </c>
      <c r="G1798" s="25">
        <v>62.12</v>
      </c>
      <c r="H1798" s="380">
        <v>7.764591909768062</v>
      </c>
      <c r="I1798" s="25">
        <v>709.78</v>
      </c>
      <c r="J1798" s="380">
        <v>6.4984780042137329</v>
      </c>
    </row>
    <row r="1799" spans="1:10" x14ac:dyDescent="0.35">
      <c r="A1799" s="5">
        <v>1795</v>
      </c>
      <c r="B1799" s="5">
        <v>75</v>
      </c>
      <c r="C1799" s="5">
        <v>3</v>
      </c>
      <c r="D1799" s="380">
        <v>74.577222222222204</v>
      </c>
      <c r="E1799" s="25">
        <v>37.090000000000003</v>
      </c>
      <c r="F1799" s="380">
        <v>9.4146225823885707</v>
      </c>
      <c r="G1799" s="25">
        <v>64.2</v>
      </c>
      <c r="H1799" s="380">
        <v>7.7427791896154368</v>
      </c>
      <c r="I1799" s="25">
        <v>869.03</v>
      </c>
      <c r="J1799" s="380">
        <v>6.9148247976448216</v>
      </c>
    </row>
    <row r="1800" spans="1:10" x14ac:dyDescent="0.35">
      <c r="A1800" s="5">
        <v>1796</v>
      </c>
      <c r="B1800" s="5">
        <v>75</v>
      </c>
      <c r="C1800" s="5">
        <v>3</v>
      </c>
      <c r="D1800" s="380">
        <v>74.655555555555551</v>
      </c>
      <c r="E1800" s="25">
        <v>599.36</v>
      </c>
      <c r="F1800" s="380">
        <v>8.9458151780548736</v>
      </c>
      <c r="G1800" s="25">
        <v>843.72</v>
      </c>
      <c r="H1800" s="380">
        <v>7.796150369787231</v>
      </c>
      <c r="I1800" s="25">
        <v>869.03</v>
      </c>
      <c r="J1800" s="380">
        <v>6.3081472197000732</v>
      </c>
    </row>
    <row r="1801" spans="1:10" x14ac:dyDescent="0.35">
      <c r="A1801" s="5">
        <v>1797</v>
      </c>
      <c r="B1801" s="5">
        <v>75</v>
      </c>
      <c r="C1801" s="5">
        <v>3</v>
      </c>
      <c r="D1801" s="380">
        <v>67.5</v>
      </c>
      <c r="E1801" s="25">
        <v>37.090000000000003</v>
      </c>
      <c r="F1801" s="380">
        <v>8.9511257017690493</v>
      </c>
      <c r="G1801" s="25">
        <v>62.33</v>
      </c>
      <c r="H1801" s="380">
        <v>7.8167445032801766</v>
      </c>
      <c r="I1801" s="25">
        <v>869.03</v>
      </c>
      <c r="J1801" s="380">
        <v>6.6800856883919426</v>
      </c>
    </row>
    <row r="1802" spans="1:10" x14ac:dyDescent="0.35">
      <c r="A1802" s="5">
        <v>1798</v>
      </c>
      <c r="B1802" s="5">
        <v>75</v>
      </c>
      <c r="C1802" s="5">
        <v>3</v>
      </c>
      <c r="D1802" s="380">
        <v>60.390555555555558</v>
      </c>
      <c r="E1802" s="25">
        <v>36.01</v>
      </c>
      <c r="F1802" s="380">
        <v>8.8181652371556574</v>
      </c>
      <c r="G1802" s="25">
        <v>62.12</v>
      </c>
      <c r="H1802" s="380">
        <v>7.7858308379616901</v>
      </c>
      <c r="I1802" s="25">
        <v>709.78</v>
      </c>
      <c r="J1802" s="380">
        <v>6.7099423299043712</v>
      </c>
    </row>
    <row r="1803" spans="1:10" x14ac:dyDescent="0.35">
      <c r="A1803" s="5">
        <v>1799</v>
      </c>
      <c r="B1803" s="5">
        <v>75</v>
      </c>
      <c r="C1803" s="5">
        <v>3</v>
      </c>
      <c r="D1803" s="380">
        <v>58.486111111111114</v>
      </c>
      <c r="E1803" s="25">
        <v>36.01</v>
      </c>
      <c r="F1803" s="380">
        <v>8.1174834595959577</v>
      </c>
      <c r="G1803" s="25">
        <v>62.12</v>
      </c>
      <c r="H1803" s="380">
        <v>7.7908615537756001</v>
      </c>
      <c r="I1803" s="25">
        <v>709.78</v>
      </c>
      <c r="J1803" s="380">
        <v>6.8660344398013446</v>
      </c>
    </row>
    <row r="1804" spans="1:10" x14ac:dyDescent="0.35">
      <c r="A1804" s="5">
        <v>1800</v>
      </c>
      <c r="B1804" s="5">
        <v>75</v>
      </c>
      <c r="C1804" s="5">
        <v>3</v>
      </c>
      <c r="D1804" s="380">
        <v>52.99444444444444</v>
      </c>
      <c r="E1804" s="25">
        <v>34.82</v>
      </c>
      <c r="F1804" s="380">
        <v>8.1174834595959577</v>
      </c>
      <c r="G1804" s="25">
        <v>62.12</v>
      </c>
      <c r="H1804" s="380">
        <v>7.7578350763069235</v>
      </c>
      <c r="I1804" s="25">
        <v>709.78</v>
      </c>
      <c r="J1804" s="380">
        <v>6.5900823843423133</v>
      </c>
    </row>
    <row r="1805" spans="1:10" x14ac:dyDescent="0.35">
      <c r="A1805" s="5">
        <v>1801</v>
      </c>
      <c r="B1805" s="5">
        <v>76</v>
      </c>
      <c r="C1805" s="5">
        <v>3</v>
      </c>
      <c r="D1805" s="380">
        <v>53.314999999999998</v>
      </c>
      <c r="E1805" s="25">
        <v>29.6</v>
      </c>
      <c r="F1805" s="380">
        <v>8.1174834595959577</v>
      </c>
      <c r="G1805" s="25">
        <v>58.16</v>
      </c>
      <c r="H1805" s="380">
        <v>7.8082073952081901</v>
      </c>
      <c r="I1805" s="25">
        <v>603.30999999999995</v>
      </c>
      <c r="J1805" s="380">
        <v>6.7515997328245669</v>
      </c>
    </row>
    <row r="1806" spans="1:10" x14ac:dyDescent="0.35">
      <c r="A1806" s="5">
        <v>1802</v>
      </c>
      <c r="B1806" s="5">
        <v>76</v>
      </c>
      <c r="C1806" s="5">
        <v>3</v>
      </c>
      <c r="D1806" s="380">
        <v>51.334444444444436</v>
      </c>
      <c r="E1806" s="25">
        <v>29.6</v>
      </c>
      <c r="F1806" s="380">
        <v>8.1174834595959577</v>
      </c>
      <c r="G1806" s="25">
        <v>52.98</v>
      </c>
      <c r="H1806" s="380">
        <v>7.854028839153993</v>
      </c>
      <c r="I1806" s="25">
        <v>603.30999999999995</v>
      </c>
      <c r="J1806" s="380">
        <v>7.0902600972235543</v>
      </c>
    </row>
    <row r="1807" spans="1:10" x14ac:dyDescent="0.35">
      <c r="A1807" s="5">
        <v>1803</v>
      </c>
      <c r="B1807" s="5">
        <v>76</v>
      </c>
      <c r="C1807" s="5">
        <v>3</v>
      </c>
      <c r="D1807" s="380">
        <v>47.751111111111115</v>
      </c>
      <c r="E1807" s="25">
        <v>25.74</v>
      </c>
      <c r="F1807" s="380">
        <v>8.1174834595959577</v>
      </c>
      <c r="G1807" s="25">
        <v>52.98</v>
      </c>
      <c r="H1807" s="380">
        <v>7.8174445202004499</v>
      </c>
      <c r="I1807" s="25">
        <v>603.30999999999995</v>
      </c>
      <c r="J1807" s="380">
        <v>6.8408292127945547</v>
      </c>
    </row>
    <row r="1808" spans="1:10" x14ac:dyDescent="0.35">
      <c r="A1808" s="5">
        <v>1804</v>
      </c>
      <c r="B1808" s="5">
        <v>76</v>
      </c>
      <c r="C1808" s="5">
        <v>3</v>
      </c>
      <c r="D1808" s="380">
        <v>47.445555555555558</v>
      </c>
      <c r="E1808" s="25">
        <v>25.29</v>
      </c>
      <c r="F1808" s="380">
        <v>8.1174834595959577</v>
      </c>
      <c r="G1808" s="25">
        <v>52.98</v>
      </c>
      <c r="H1808" s="380">
        <v>7.8628180881443921</v>
      </c>
      <c r="I1808" s="25">
        <v>603.30999999999995</v>
      </c>
      <c r="J1808" s="380">
        <v>6.8976625214359357</v>
      </c>
    </row>
    <row r="1809" spans="1:10" x14ac:dyDescent="0.35">
      <c r="A1809" s="5">
        <v>1805</v>
      </c>
      <c r="B1809" s="5">
        <v>76</v>
      </c>
      <c r="C1809" s="5">
        <v>3</v>
      </c>
      <c r="D1809" s="380">
        <v>44.074444444444438</v>
      </c>
      <c r="E1809" s="25">
        <v>25.29</v>
      </c>
      <c r="F1809" s="380">
        <v>8.4697741089194576</v>
      </c>
      <c r="G1809" s="25">
        <v>52.98</v>
      </c>
      <c r="H1809" s="380">
        <v>7.8416734296112223</v>
      </c>
      <c r="I1809" s="25">
        <v>603.30999999999995</v>
      </c>
      <c r="J1809" s="380">
        <v>7.0595982008859037</v>
      </c>
    </row>
    <row r="1810" spans="1:10" x14ac:dyDescent="0.35">
      <c r="A1810" s="5">
        <v>1806</v>
      </c>
      <c r="B1810" s="5">
        <v>76</v>
      </c>
      <c r="C1810" s="5">
        <v>3</v>
      </c>
      <c r="D1810" s="380">
        <v>49.182777777777773</v>
      </c>
      <c r="E1810" s="25">
        <v>26.51</v>
      </c>
      <c r="F1810" s="380">
        <v>8.3998347501817836</v>
      </c>
      <c r="G1810" s="25">
        <v>52.98</v>
      </c>
      <c r="H1810" s="380">
        <v>7.8771450743478093</v>
      </c>
      <c r="I1810" s="25">
        <v>603.30999999999995</v>
      </c>
      <c r="J1810" s="380">
        <v>6.8460384170947748</v>
      </c>
    </row>
    <row r="1811" spans="1:10" x14ac:dyDescent="0.35">
      <c r="A1811" s="5">
        <v>1807</v>
      </c>
      <c r="B1811" s="5">
        <v>76</v>
      </c>
      <c r="C1811" s="5">
        <v>3</v>
      </c>
      <c r="D1811" s="380">
        <v>54.358888888888885</v>
      </c>
      <c r="E1811" s="25">
        <v>29.6</v>
      </c>
      <c r="F1811" s="380">
        <v>8.6437607618429819</v>
      </c>
      <c r="G1811" s="25">
        <v>62.12</v>
      </c>
      <c r="H1811" s="380">
        <v>7.9293933758557857</v>
      </c>
      <c r="I1811" s="25">
        <v>709.78</v>
      </c>
      <c r="J1811" s="380">
        <v>6.5531969895802886</v>
      </c>
    </row>
    <row r="1812" spans="1:10" x14ac:dyDescent="0.35">
      <c r="A1812" s="5">
        <v>1808</v>
      </c>
      <c r="B1812" s="5">
        <v>76</v>
      </c>
      <c r="C1812" s="5">
        <v>3</v>
      </c>
      <c r="D1812" s="380">
        <v>59.684444444444438</v>
      </c>
      <c r="E1812" s="25">
        <v>34.82</v>
      </c>
      <c r="F1812" s="380">
        <v>8.5671696040814744</v>
      </c>
      <c r="G1812" s="25">
        <v>62.12</v>
      </c>
      <c r="H1812" s="380">
        <v>7.7639362823327147</v>
      </c>
      <c r="I1812" s="25">
        <v>843.72</v>
      </c>
      <c r="J1812" s="380">
        <v>6.5146120928407285</v>
      </c>
    </row>
    <row r="1813" spans="1:10" x14ac:dyDescent="0.35">
      <c r="A1813" s="5">
        <v>1809</v>
      </c>
      <c r="B1813" s="5">
        <v>76</v>
      </c>
      <c r="C1813" s="5">
        <v>3</v>
      </c>
      <c r="D1813" s="380">
        <v>60.879444444444445</v>
      </c>
      <c r="E1813" s="25">
        <v>34.82</v>
      </c>
      <c r="F1813" s="380">
        <v>8.1174834595959595</v>
      </c>
      <c r="G1813" s="25">
        <v>62.33</v>
      </c>
      <c r="H1813" s="380">
        <v>7.4735511318967678</v>
      </c>
      <c r="I1813" s="25">
        <v>843.72</v>
      </c>
      <c r="J1813" s="380">
        <v>2.2502191674475251</v>
      </c>
    </row>
    <row r="1814" spans="1:10" x14ac:dyDescent="0.35">
      <c r="A1814" s="5">
        <v>1810</v>
      </c>
      <c r="B1814" s="5">
        <v>76</v>
      </c>
      <c r="C1814" s="5">
        <v>3</v>
      </c>
      <c r="D1814" s="380">
        <v>56.717777777777769</v>
      </c>
      <c r="E1814" s="25">
        <v>34.82</v>
      </c>
      <c r="F1814" s="380">
        <v>0.47222222222222221</v>
      </c>
      <c r="G1814" s="25">
        <v>62.33</v>
      </c>
      <c r="H1814" s="380">
        <v>2.3124539596375233</v>
      </c>
      <c r="I1814" s="25">
        <v>597.28</v>
      </c>
      <c r="J1814" s="380">
        <v>2.2279767353669047</v>
      </c>
    </row>
    <row r="1815" spans="1:10" x14ac:dyDescent="0.35">
      <c r="A1815" s="5">
        <v>1811</v>
      </c>
      <c r="B1815" s="5">
        <v>76</v>
      </c>
      <c r="C1815" s="5">
        <v>3</v>
      </c>
      <c r="D1815" s="380">
        <v>53.492777777777775</v>
      </c>
      <c r="E1815" s="25">
        <v>29.6</v>
      </c>
      <c r="F1815" s="380">
        <v>5.2083306482968252</v>
      </c>
      <c r="G1815" s="25">
        <v>62.12</v>
      </c>
      <c r="H1815" s="380">
        <v>2.1481536614494119</v>
      </c>
      <c r="I1815" s="25">
        <v>335.56</v>
      </c>
      <c r="J1815" s="380">
        <v>2.1931573743101476</v>
      </c>
    </row>
    <row r="1816" spans="1:10" x14ac:dyDescent="0.35">
      <c r="A1816" s="5">
        <v>1812</v>
      </c>
      <c r="B1816" s="5">
        <v>76</v>
      </c>
      <c r="C1816" s="5">
        <v>3</v>
      </c>
      <c r="D1816" s="380">
        <v>52.88333333333334</v>
      </c>
      <c r="E1816" s="25">
        <v>29.6</v>
      </c>
      <c r="F1816" s="380">
        <v>5.2083306482968252</v>
      </c>
      <c r="G1816" s="25">
        <v>60.51</v>
      </c>
      <c r="H1816" s="380">
        <v>1.9290850608260639</v>
      </c>
      <c r="I1816" s="25">
        <v>147.82</v>
      </c>
      <c r="J1816" s="380">
        <v>0.31285292950283144</v>
      </c>
    </row>
    <row r="1817" spans="1:10" x14ac:dyDescent="0.35">
      <c r="A1817" s="5">
        <v>1813</v>
      </c>
      <c r="B1817" s="5">
        <v>76</v>
      </c>
      <c r="C1817" s="5">
        <v>3</v>
      </c>
      <c r="D1817" s="380">
        <v>48.631111111111103</v>
      </c>
      <c r="E1817" s="25">
        <v>29.6</v>
      </c>
      <c r="F1817" s="380">
        <v>5.2083306482968252</v>
      </c>
      <c r="G1817" s="25">
        <v>58.75</v>
      </c>
      <c r="H1817" s="380">
        <v>1.8809532438893337</v>
      </c>
      <c r="I1817" s="25">
        <v>147.82</v>
      </c>
      <c r="J1817" s="380">
        <v>0.93434307521735238</v>
      </c>
    </row>
    <row r="1818" spans="1:10" x14ac:dyDescent="0.35">
      <c r="A1818" s="5">
        <v>1814</v>
      </c>
      <c r="B1818" s="5">
        <v>76</v>
      </c>
      <c r="C1818" s="5">
        <v>3</v>
      </c>
      <c r="D1818" s="380">
        <v>48.269999999999996</v>
      </c>
      <c r="E1818" s="25">
        <v>29.6</v>
      </c>
      <c r="F1818" s="380">
        <v>5.2083306482968252</v>
      </c>
      <c r="G1818" s="25">
        <v>58.75</v>
      </c>
      <c r="H1818" s="380">
        <v>2.2866008836969729</v>
      </c>
      <c r="I1818" s="25">
        <v>72.92</v>
      </c>
      <c r="J1818" s="380">
        <v>1.0531420986760303</v>
      </c>
    </row>
    <row r="1819" spans="1:10" x14ac:dyDescent="0.35">
      <c r="A1819" s="5">
        <v>1815</v>
      </c>
      <c r="B1819" s="5">
        <v>76</v>
      </c>
      <c r="C1819" s="5">
        <v>3</v>
      </c>
      <c r="D1819" s="380">
        <v>47.662222222222219</v>
      </c>
      <c r="E1819" s="25">
        <v>29.6</v>
      </c>
      <c r="F1819" s="380">
        <v>5.2083306482968252</v>
      </c>
      <c r="G1819" s="25">
        <v>58.16</v>
      </c>
      <c r="H1819" s="380">
        <v>2.6696600679110678</v>
      </c>
      <c r="I1819" s="25">
        <v>147.82</v>
      </c>
      <c r="J1819" s="380">
        <v>1.0108667989217801</v>
      </c>
    </row>
    <row r="1820" spans="1:10" x14ac:dyDescent="0.35">
      <c r="A1820" s="5">
        <v>1816</v>
      </c>
      <c r="B1820" s="5">
        <v>76</v>
      </c>
      <c r="C1820" s="5">
        <v>3</v>
      </c>
      <c r="D1820" s="380">
        <v>51.168888888888887</v>
      </c>
      <c r="E1820" s="25">
        <v>29.6</v>
      </c>
      <c r="F1820" s="380">
        <v>5.3837097714493884</v>
      </c>
      <c r="G1820" s="25">
        <v>58.16</v>
      </c>
      <c r="H1820" s="380">
        <v>3.1369467281287928</v>
      </c>
      <c r="I1820" s="25">
        <v>529.96</v>
      </c>
      <c r="J1820" s="380">
        <v>0.70557340010548508</v>
      </c>
    </row>
    <row r="1821" spans="1:10" x14ac:dyDescent="0.35">
      <c r="A1821" s="5">
        <v>1817</v>
      </c>
      <c r="B1821" s="5">
        <v>76</v>
      </c>
      <c r="C1821" s="5">
        <v>3</v>
      </c>
      <c r="D1821" s="380">
        <v>52.744999999999997</v>
      </c>
      <c r="E1821" s="25">
        <v>34.82</v>
      </c>
      <c r="F1821" s="380">
        <v>8.1174834595959613</v>
      </c>
      <c r="G1821" s="25">
        <v>60.51</v>
      </c>
      <c r="H1821" s="380">
        <v>7.0976098076385012</v>
      </c>
      <c r="I1821" s="25">
        <v>597.28</v>
      </c>
      <c r="J1821" s="380">
        <v>4.5429529607497736</v>
      </c>
    </row>
    <row r="1822" spans="1:10" x14ac:dyDescent="0.35">
      <c r="A1822" s="5">
        <v>1818</v>
      </c>
      <c r="B1822" s="5">
        <v>76</v>
      </c>
      <c r="C1822" s="5">
        <v>3</v>
      </c>
      <c r="D1822" s="380">
        <v>59.875555555555565</v>
      </c>
      <c r="E1822" s="25">
        <v>34.82</v>
      </c>
      <c r="F1822" s="380">
        <v>19.205213342968584</v>
      </c>
      <c r="G1822" s="25">
        <v>62.33</v>
      </c>
      <c r="H1822" s="380">
        <v>10.759397843107006</v>
      </c>
      <c r="I1822" s="25">
        <v>623.48</v>
      </c>
      <c r="J1822" s="380">
        <v>7.5432987390554995</v>
      </c>
    </row>
    <row r="1823" spans="1:10" x14ac:dyDescent="0.35">
      <c r="A1823" s="5">
        <v>1819</v>
      </c>
      <c r="B1823" s="5">
        <v>76</v>
      </c>
      <c r="C1823" s="5">
        <v>3</v>
      </c>
      <c r="D1823" s="380">
        <v>69.863888888888894</v>
      </c>
      <c r="E1823" s="25">
        <v>34.82</v>
      </c>
      <c r="F1823" s="380">
        <v>19.26084510349148</v>
      </c>
      <c r="G1823" s="25">
        <v>843.72</v>
      </c>
      <c r="H1823" s="380">
        <v>10.797124015108702</v>
      </c>
      <c r="I1823" s="25">
        <v>869.03</v>
      </c>
      <c r="J1823" s="380">
        <v>7.1000623056858192</v>
      </c>
    </row>
    <row r="1824" spans="1:10" x14ac:dyDescent="0.35">
      <c r="A1824" s="5">
        <v>1820</v>
      </c>
      <c r="B1824" s="5">
        <v>76</v>
      </c>
      <c r="C1824" s="5">
        <v>3</v>
      </c>
      <c r="D1824" s="380">
        <v>67.674444444444447</v>
      </c>
      <c r="E1824" s="25">
        <v>37.090000000000003</v>
      </c>
      <c r="F1824" s="380">
        <v>18.771431303123098</v>
      </c>
      <c r="G1824" s="25">
        <v>843.72</v>
      </c>
      <c r="H1824" s="380">
        <v>10.792240533866842</v>
      </c>
      <c r="I1824" s="25">
        <v>869.03</v>
      </c>
      <c r="J1824" s="380">
        <v>6.9650017283811128</v>
      </c>
    </row>
    <row r="1825" spans="1:10" x14ac:dyDescent="0.35">
      <c r="A1825" s="5">
        <v>1821</v>
      </c>
      <c r="B1825" s="5">
        <v>76</v>
      </c>
      <c r="C1825" s="5">
        <v>3</v>
      </c>
      <c r="D1825" s="380">
        <v>59.823888888888881</v>
      </c>
      <c r="E1825" s="25">
        <v>34.82</v>
      </c>
      <c r="F1825" s="380">
        <v>19.289919654420665</v>
      </c>
      <c r="G1825" s="25">
        <v>64.2</v>
      </c>
      <c r="H1825" s="380">
        <v>10.085887045958023</v>
      </c>
      <c r="I1825" s="25">
        <v>843.72</v>
      </c>
      <c r="J1825" s="380">
        <v>7.0843391666517439</v>
      </c>
    </row>
    <row r="1826" spans="1:10" x14ac:dyDescent="0.35">
      <c r="A1826" s="5">
        <v>1822</v>
      </c>
      <c r="B1826" s="5">
        <v>76</v>
      </c>
      <c r="C1826" s="5">
        <v>3</v>
      </c>
      <c r="D1826" s="380">
        <v>56.106111111111119</v>
      </c>
      <c r="E1826" s="25">
        <v>34.82</v>
      </c>
      <c r="F1826" s="380">
        <v>18.288629933867639</v>
      </c>
      <c r="G1826" s="25">
        <v>62.33</v>
      </c>
      <c r="H1826" s="380">
        <v>10.360512904393874</v>
      </c>
      <c r="I1826" s="25">
        <v>623.48</v>
      </c>
      <c r="J1826" s="380">
        <v>7.241000068055607</v>
      </c>
    </row>
    <row r="1827" spans="1:10" x14ac:dyDescent="0.35">
      <c r="A1827" s="5">
        <v>1823</v>
      </c>
      <c r="B1827" s="5">
        <v>76</v>
      </c>
      <c r="C1827" s="5">
        <v>3</v>
      </c>
      <c r="D1827" s="380">
        <v>54.627777777777773</v>
      </c>
      <c r="E1827" s="25">
        <v>34.82</v>
      </c>
      <c r="F1827" s="380">
        <v>18.288629933867639</v>
      </c>
      <c r="G1827" s="25">
        <v>62.12</v>
      </c>
      <c r="H1827" s="380">
        <v>10.130169052099953</v>
      </c>
      <c r="I1827" s="25">
        <v>623.48</v>
      </c>
      <c r="J1827" s="380">
        <v>7.3094999991842018</v>
      </c>
    </row>
    <row r="1828" spans="1:10" x14ac:dyDescent="0.35">
      <c r="A1828" s="5">
        <v>1824</v>
      </c>
      <c r="B1828" s="5">
        <v>76</v>
      </c>
      <c r="C1828" s="5">
        <v>3</v>
      </c>
      <c r="D1828" s="380">
        <v>51.559999999999995</v>
      </c>
      <c r="E1828" s="25">
        <v>34.82</v>
      </c>
      <c r="F1828" s="380">
        <v>18.288629933867639</v>
      </c>
      <c r="G1828" s="25">
        <v>62.12</v>
      </c>
      <c r="H1828" s="380">
        <v>10.18347590445668</v>
      </c>
      <c r="I1828" s="25">
        <v>623.48</v>
      </c>
      <c r="J1828" s="380">
        <v>7.203024746103873</v>
      </c>
    </row>
    <row r="1829" spans="1:10" x14ac:dyDescent="0.35">
      <c r="A1829" s="5">
        <v>1825</v>
      </c>
      <c r="B1829" s="5">
        <v>77</v>
      </c>
      <c r="C1829" s="5">
        <v>3</v>
      </c>
      <c r="D1829" s="380">
        <v>44.847777777777779</v>
      </c>
      <c r="E1829" s="25">
        <v>34.82</v>
      </c>
      <c r="F1829" s="380">
        <v>19.008442986758379</v>
      </c>
      <c r="G1829" s="25">
        <v>55.38</v>
      </c>
      <c r="H1829" s="380">
        <v>10.059044611252748</v>
      </c>
      <c r="I1829" s="25">
        <v>603.30999999999995</v>
      </c>
      <c r="J1829" s="380">
        <v>7.2654453339506668</v>
      </c>
    </row>
    <row r="1830" spans="1:10" x14ac:dyDescent="0.35">
      <c r="A1830" s="5">
        <v>1826</v>
      </c>
      <c r="B1830" s="5">
        <v>77</v>
      </c>
      <c r="C1830" s="5">
        <v>3</v>
      </c>
      <c r="D1830" s="380">
        <v>48.054999999999993</v>
      </c>
      <c r="E1830" s="25">
        <v>25.74</v>
      </c>
      <c r="F1830" s="380">
        <v>18.880144067218392</v>
      </c>
      <c r="G1830" s="25">
        <v>52.88</v>
      </c>
      <c r="H1830" s="380">
        <v>10.253025179355095</v>
      </c>
      <c r="I1830" s="25">
        <v>158.41</v>
      </c>
      <c r="J1830" s="380">
        <v>7.2916143216050271</v>
      </c>
    </row>
    <row r="1831" spans="1:10" x14ac:dyDescent="0.35">
      <c r="A1831" s="5">
        <v>1827</v>
      </c>
      <c r="B1831" s="5">
        <v>77</v>
      </c>
      <c r="C1831" s="5">
        <v>3</v>
      </c>
      <c r="D1831" s="380">
        <v>48.408888888888882</v>
      </c>
      <c r="E1831" s="25">
        <v>25.74</v>
      </c>
      <c r="F1831" s="380">
        <v>18.483152350778393</v>
      </c>
      <c r="G1831" s="25">
        <v>52.67</v>
      </c>
      <c r="H1831" s="380">
        <v>10.067210088504375</v>
      </c>
      <c r="I1831" s="25">
        <v>156.82</v>
      </c>
      <c r="J1831" s="380">
        <v>7.132874270989074</v>
      </c>
    </row>
    <row r="1832" spans="1:10" x14ac:dyDescent="0.35">
      <c r="A1832" s="5">
        <v>1828</v>
      </c>
      <c r="B1832" s="5">
        <v>77</v>
      </c>
      <c r="C1832" s="5">
        <v>3</v>
      </c>
      <c r="D1832" s="380">
        <v>47.867222222222217</v>
      </c>
      <c r="E1832" s="25">
        <v>25.74</v>
      </c>
      <c r="F1832" s="380">
        <v>17.598540395429694</v>
      </c>
      <c r="G1832" s="25">
        <v>52.88</v>
      </c>
      <c r="H1832" s="380">
        <v>9.8261848479823399</v>
      </c>
      <c r="I1832" s="25">
        <v>156.82</v>
      </c>
      <c r="J1832" s="380">
        <v>7.2221420598526329</v>
      </c>
    </row>
    <row r="1833" spans="1:10" x14ac:dyDescent="0.35">
      <c r="A1833" s="5">
        <v>1829</v>
      </c>
      <c r="B1833" s="5">
        <v>77</v>
      </c>
      <c r="C1833" s="5">
        <v>3</v>
      </c>
      <c r="D1833" s="380">
        <v>48.91</v>
      </c>
      <c r="E1833" s="25">
        <v>25.74</v>
      </c>
      <c r="F1833" s="380">
        <v>16.655393376044145</v>
      </c>
      <c r="G1833" s="25">
        <v>52.88</v>
      </c>
      <c r="H1833" s="380">
        <v>9.561828082411246</v>
      </c>
      <c r="I1833" s="25">
        <v>156.82</v>
      </c>
      <c r="J1833" s="380">
        <v>7.2167595381587155</v>
      </c>
    </row>
    <row r="1834" spans="1:10" x14ac:dyDescent="0.35">
      <c r="A1834" s="5">
        <v>1830</v>
      </c>
      <c r="B1834" s="5">
        <v>77</v>
      </c>
      <c r="C1834" s="5">
        <v>3</v>
      </c>
      <c r="D1834" s="380">
        <v>52.25611111111111</v>
      </c>
      <c r="E1834" s="25">
        <v>25.74</v>
      </c>
      <c r="F1834" s="380">
        <v>16.647955044273729</v>
      </c>
      <c r="G1834" s="25">
        <v>52.88</v>
      </c>
      <c r="H1834" s="380">
        <v>9.351998577945599</v>
      </c>
      <c r="I1834" s="25">
        <v>158.41</v>
      </c>
      <c r="J1834" s="380">
        <v>7.2207177621205254</v>
      </c>
    </row>
    <row r="1835" spans="1:10" x14ac:dyDescent="0.35">
      <c r="A1835" s="5">
        <v>1831</v>
      </c>
      <c r="B1835" s="5">
        <v>77</v>
      </c>
      <c r="C1835" s="5">
        <v>3</v>
      </c>
      <c r="D1835" s="380">
        <v>60.078888888888891</v>
      </c>
      <c r="E1835" s="25">
        <v>28.12</v>
      </c>
      <c r="F1835" s="380">
        <v>16.568916786853386</v>
      </c>
      <c r="G1835" s="25">
        <v>60.51</v>
      </c>
      <c r="H1835" s="380">
        <v>8.7539757464879067</v>
      </c>
      <c r="I1835" s="25">
        <v>190.03</v>
      </c>
      <c r="J1835" s="380">
        <v>7.1185804389796985</v>
      </c>
    </row>
    <row r="1836" spans="1:10" x14ac:dyDescent="0.35">
      <c r="A1836" s="5">
        <v>1832</v>
      </c>
      <c r="B1836" s="5">
        <v>77</v>
      </c>
      <c r="C1836" s="5">
        <v>3</v>
      </c>
      <c r="D1836" s="380">
        <v>64.884444444444441</v>
      </c>
      <c r="E1836" s="25">
        <v>29.23</v>
      </c>
      <c r="F1836" s="380">
        <v>14.676270413767735</v>
      </c>
      <c r="G1836" s="25">
        <v>62.21</v>
      </c>
      <c r="H1836" s="380">
        <v>7.7659161625932116</v>
      </c>
      <c r="I1836" s="25">
        <v>843.72</v>
      </c>
      <c r="J1836" s="380">
        <v>5.6709537527935119</v>
      </c>
    </row>
    <row r="1837" spans="1:10" x14ac:dyDescent="0.35">
      <c r="A1837" s="5">
        <v>1833</v>
      </c>
      <c r="B1837" s="5">
        <v>77</v>
      </c>
      <c r="C1837" s="5">
        <v>3</v>
      </c>
      <c r="D1837" s="380">
        <v>63.86055555555555</v>
      </c>
      <c r="E1837" s="25">
        <v>29.23</v>
      </c>
      <c r="F1837" s="380">
        <v>9.3078161254488574</v>
      </c>
      <c r="G1837" s="25">
        <v>62.33</v>
      </c>
      <c r="H1837" s="380">
        <v>7.4542620209751602</v>
      </c>
      <c r="I1837" s="25">
        <v>843.72</v>
      </c>
      <c r="J1837" s="380">
        <v>0.27777777777777779</v>
      </c>
    </row>
    <row r="1838" spans="1:10" x14ac:dyDescent="0.35">
      <c r="A1838" s="5">
        <v>1834</v>
      </c>
      <c r="B1838" s="5">
        <v>77</v>
      </c>
      <c r="C1838" s="5">
        <v>3</v>
      </c>
      <c r="D1838" s="380">
        <v>56.761111111111106</v>
      </c>
      <c r="E1838" s="25">
        <v>28.12</v>
      </c>
      <c r="F1838" s="380">
        <v>8.3432157918223915</v>
      </c>
      <c r="G1838" s="25">
        <v>60.51</v>
      </c>
      <c r="H1838" s="380">
        <v>1.9963090344468828</v>
      </c>
      <c r="I1838" s="25">
        <v>184.5</v>
      </c>
      <c r="J1838" s="380">
        <v>4.2481077808692404E-2</v>
      </c>
    </row>
    <row r="1839" spans="1:10" x14ac:dyDescent="0.35">
      <c r="A1839" s="5">
        <v>1835</v>
      </c>
      <c r="B1839" s="5">
        <v>77</v>
      </c>
      <c r="C1839" s="5">
        <v>3</v>
      </c>
      <c r="D1839" s="380">
        <v>51.949999999999996</v>
      </c>
      <c r="E1839" s="25">
        <v>27.29</v>
      </c>
      <c r="F1839" s="380">
        <v>2.9132864032977315</v>
      </c>
      <c r="G1839" s="25">
        <v>58.75</v>
      </c>
      <c r="H1839" s="380">
        <v>1.4071123111610118</v>
      </c>
      <c r="I1839" s="25">
        <v>158.41</v>
      </c>
      <c r="J1839" s="380">
        <v>2.777777777777778E-2</v>
      </c>
    </row>
    <row r="1840" spans="1:10" x14ac:dyDescent="0.35">
      <c r="A1840" s="5">
        <v>1836</v>
      </c>
      <c r="B1840" s="5">
        <v>77</v>
      </c>
      <c r="C1840" s="5">
        <v>3</v>
      </c>
      <c r="D1840" s="380">
        <v>48.566666666666663</v>
      </c>
      <c r="E1840" s="25">
        <v>26.51</v>
      </c>
      <c r="F1840" s="380">
        <v>2.8645720337636735</v>
      </c>
      <c r="G1840" s="25">
        <v>53.77</v>
      </c>
      <c r="H1840" s="380">
        <v>1.0021976130992438</v>
      </c>
      <c r="I1840" s="25">
        <v>153.79</v>
      </c>
      <c r="J1840" s="380">
        <v>2.777777777777778E-2</v>
      </c>
    </row>
    <row r="1841" spans="1:10" x14ac:dyDescent="0.35">
      <c r="A1841" s="5">
        <v>1837</v>
      </c>
      <c r="B1841" s="5">
        <v>77</v>
      </c>
      <c r="C1841" s="5">
        <v>3</v>
      </c>
      <c r="D1841" s="380">
        <v>48.165555555555557</v>
      </c>
      <c r="E1841" s="25">
        <v>25.74</v>
      </c>
      <c r="F1841" s="380">
        <v>0.13713830416439374</v>
      </c>
      <c r="G1841" s="25">
        <v>52.88</v>
      </c>
      <c r="H1841" s="380">
        <v>1.4996095027277077</v>
      </c>
      <c r="I1841" s="25">
        <v>147.82</v>
      </c>
      <c r="J1841" s="380">
        <v>5.65006439610196E-2</v>
      </c>
    </row>
    <row r="1842" spans="1:10" x14ac:dyDescent="0.35">
      <c r="A1842" s="5">
        <v>1838</v>
      </c>
      <c r="B1842" s="5">
        <v>77</v>
      </c>
      <c r="C1842" s="5">
        <v>3</v>
      </c>
      <c r="D1842" s="380">
        <v>47.235555555555557</v>
      </c>
      <c r="E1842" s="25">
        <v>25.74</v>
      </c>
      <c r="F1842" s="380">
        <v>4.4199605613181383</v>
      </c>
      <c r="G1842" s="25">
        <v>52.88</v>
      </c>
      <c r="H1842" s="380">
        <v>1.9579881047580379</v>
      </c>
      <c r="I1842" s="25">
        <v>72.19</v>
      </c>
      <c r="J1842" s="380">
        <v>4.8929826472114801E-2</v>
      </c>
    </row>
    <row r="1843" spans="1:10" x14ac:dyDescent="0.35">
      <c r="A1843" s="5">
        <v>1839</v>
      </c>
      <c r="B1843" s="5">
        <v>77</v>
      </c>
      <c r="C1843" s="5">
        <v>3</v>
      </c>
      <c r="D1843" s="380">
        <v>46.687222222222225</v>
      </c>
      <c r="E1843" s="25">
        <v>25.74</v>
      </c>
      <c r="F1843" s="380">
        <v>5.0973527193556203</v>
      </c>
      <c r="G1843" s="25">
        <v>52.88</v>
      </c>
      <c r="H1843" s="380">
        <v>3.036890069860176</v>
      </c>
      <c r="I1843" s="25">
        <v>72.19</v>
      </c>
      <c r="J1843" s="380">
        <v>7.281317089553592E-2</v>
      </c>
    </row>
    <row r="1844" spans="1:10" x14ac:dyDescent="0.35">
      <c r="A1844" s="5">
        <v>1840</v>
      </c>
      <c r="B1844" s="5">
        <v>77</v>
      </c>
      <c r="C1844" s="5">
        <v>3</v>
      </c>
      <c r="D1844" s="380">
        <v>46.523333333333333</v>
      </c>
      <c r="E1844" s="25">
        <v>26.5</v>
      </c>
      <c r="F1844" s="380">
        <v>5.0973527193556203</v>
      </c>
      <c r="G1844" s="25">
        <v>52.88</v>
      </c>
      <c r="H1844" s="380">
        <v>2.2845988506875137</v>
      </c>
      <c r="I1844" s="25">
        <v>72.19</v>
      </c>
      <c r="J1844" s="380">
        <v>4.2195193018832997E-2</v>
      </c>
    </row>
    <row r="1845" spans="1:10" x14ac:dyDescent="0.35">
      <c r="A1845" s="5">
        <v>1841</v>
      </c>
      <c r="B1845" s="5">
        <v>77</v>
      </c>
      <c r="C1845" s="5">
        <v>3</v>
      </c>
      <c r="D1845" s="380">
        <v>50.593888888888884</v>
      </c>
      <c r="E1845" s="25">
        <v>27.3</v>
      </c>
      <c r="F1845" s="380">
        <v>8.8657852674915123</v>
      </c>
      <c r="G1845" s="25">
        <v>52.88</v>
      </c>
      <c r="H1845" s="380">
        <v>5.0132462368920505</v>
      </c>
      <c r="I1845" s="25">
        <v>156.82</v>
      </c>
      <c r="J1845" s="380">
        <v>0.14693871794649346</v>
      </c>
    </row>
    <row r="1846" spans="1:10" x14ac:dyDescent="0.35">
      <c r="A1846" s="5">
        <v>1842</v>
      </c>
      <c r="B1846" s="5">
        <v>77</v>
      </c>
      <c r="C1846" s="5">
        <v>3</v>
      </c>
      <c r="D1846" s="380">
        <v>56.308888888888887</v>
      </c>
      <c r="E1846" s="25">
        <v>28.37</v>
      </c>
      <c r="F1846" s="380">
        <v>22.796923977620477</v>
      </c>
      <c r="G1846" s="25">
        <v>60.31</v>
      </c>
      <c r="H1846" s="380">
        <v>10.232772626601717</v>
      </c>
      <c r="I1846" s="25">
        <v>173.91</v>
      </c>
      <c r="J1846" s="380">
        <v>6.1044438374877821</v>
      </c>
    </row>
    <row r="1847" spans="1:10" x14ac:dyDescent="0.35">
      <c r="A1847" s="5">
        <v>1843</v>
      </c>
      <c r="B1847" s="5">
        <v>77</v>
      </c>
      <c r="C1847" s="5">
        <v>3</v>
      </c>
      <c r="D1847" s="380">
        <v>61.367777777777768</v>
      </c>
      <c r="E1847" s="25">
        <v>30.28</v>
      </c>
      <c r="F1847" s="380">
        <v>22.377036052275741</v>
      </c>
      <c r="G1847" s="25">
        <v>62.12</v>
      </c>
      <c r="H1847" s="380">
        <v>10.034313426319004</v>
      </c>
      <c r="I1847" s="25">
        <v>843.72</v>
      </c>
      <c r="J1847" s="380">
        <v>5.6680305631464956</v>
      </c>
    </row>
    <row r="1848" spans="1:10" x14ac:dyDescent="0.35">
      <c r="A1848" s="5">
        <v>1844</v>
      </c>
      <c r="B1848" s="5">
        <v>77</v>
      </c>
      <c r="C1848" s="5">
        <v>3</v>
      </c>
      <c r="D1848" s="380">
        <v>60.823888888888881</v>
      </c>
      <c r="E1848" s="25">
        <v>30.91</v>
      </c>
      <c r="F1848" s="380">
        <v>22.299314105135764</v>
      </c>
      <c r="G1848" s="25">
        <v>64.2</v>
      </c>
      <c r="H1848" s="380">
        <v>10.322374856067563</v>
      </c>
      <c r="I1848" s="25">
        <v>843.72</v>
      </c>
      <c r="J1848" s="380">
        <v>5.3817681439136207</v>
      </c>
    </row>
    <row r="1849" spans="1:10" x14ac:dyDescent="0.35">
      <c r="A1849" s="5">
        <v>1845</v>
      </c>
      <c r="B1849" s="5">
        <v>77</v>
      </c>
      <c r="C1849" s="5">
        <v>3</v>
      </c>
      <c r="D1849" s="380">
        <v>55.744444444444447</v>
      </c>
      <c r="E1849" s="25">
        <v>29.23</v>
      </c>
      <c r="F1849" s="380">
        <v>22.464654048034138</v>
      </c>
      <c r="G1849" s="25">
        <v>62.12</v>
      </c>
      <c r="H1849" s="380">
        <v>10.010662662213651</v>
      </c>
      <c r="I1849" s="25">
        <v>843.72</v>
      </c>
      <c r="J1849" s="380">
        <v>4.9093136664136887</v>
      </c>
    </row>
    <row r="1850" spans="1:10" x14ac:dyDescent="0.35">
      <c r="A1850" s="5">
        <v>1846</v>
      </c>
      <c r="B1850" s="5">
        <v>77</v>
      </c>
      <c r="C1850" s="5">
        <v>3</v>
      </c>
      <c r="D1850" s="380">
        <v>52.707777777777771</v>
      </c>
      <c r="E1850" s="25">
        <v>29.23</v>
      </c>
      <c r="F1850" s="380">
        <v>22.342116334427359</v>
      </c>
      <c r="G1850" s="25">
        <v>57.98</v>
      </c>
      <c r="H1850" s="380">
        <v>8.9498278634780863</v>
      </c>
      <c r="I1850" s="25">
        <v>179.12</v>
      </c>
      <c r="J1850" s="380">
        <v>2.2502191674475251</v>
      </c>
    </row>
    <row r="1851" spans="1:10" x14ac:dyDescent="0.35">
      <c r="A1851" s="5">
        <v>1847</v>
      </c>
      <c r="B1851" s="5">
        <v>77</v>
      </c>
      <c r="C1851" s="5">
        <v>3</v>
      </c>
      <c r="D1851" s="380">
        <v>52.375</v>
      </c>
      <c r="E1851" s="25">
        <v>28.12</v>
      </c>
      <c r="F1851" s="380">
        <v>20.853203569567619</v>
      </c>
      <c r="G1851" s="25">
        <v>57.04</v>
      </c>
      <c r="H1851" s="380">
        <v>10.173003385415214</v>
      </c>
      <c r="I1851" s="25">
        <v>179.12</v>
      </c>
      <c r="J1851" s="380">
        <v>2.2502191674475251</v>
      </c>
    </row>
    <row r="1852" spans="1:10" x14ac:dyDescent="0.35">
      <c r="A1852" s="5">
        <v>1848</v>
      </c>
      <c r="B1852" s="5">
        <v>77</v>
      </c>
      <c r="C1852" s="5">
        <v>3</v>
      </c>
      <c r="D1852" s="380">
        <v>48.523888888888884</v>
      </c>
      <c r="E1852" s="25">
        <v>27.3</v>
      </c>
      <c r="F1852" s="380">
        <v>20.906175559190245</v>
      </c>
      <c r="G1852" s="25">
        <v>53.77</v>
      </c>
      <c r="H1852" s="380">
        <v>11.169331514550253</v>
      </c>
      <c r="I1852" s="25">
        <v>179.12</v>
      </c>
      <c r="J1852" s="380">
        <v>5.3817681439136207</v>
      </c>
    </row>
    <row r="1853" spans="1:10" x14ac:dyDescent="0.35">
      <c r="A1853" s="5">
        <v>1849</v>
      </c>
      <c r="B1853" s="5">
        <v>78</v>
      </c>
      <c r="C1853" s="5">
        <v>3</v>
      </c>
      <c r="D1853" s="380">
        <v>50.491666666666667</v>
      </c>
      <c r="E1853" s="25">
        <v>25.74</v>
      </c>
      <c r="F1853" s="380">
        <v>22.085759801871966</v>
      </c>
      <c r="G1853" s="25">
        <v>53.77</v>
      </c>
      <c r="H1853" s="380">
        <v>8.1203652206769465</v>
      </c>
      <c r="I1853" s="25">
        <v>179.12</v>
      </c>
      <c r="J1853" s="380">
        <v>5.3572903988556329</v>
      </c>
    </row>
    <row r="1854" spans="1:10" x14ac:dyDescent="0.35">
      <c r="A1854" s="5">
        <v>1850</v>
      </c>
      <c r="B1854" s="5">
        <v>78</v>
      </c>
      <c r="C1854" s="5">
        <v>3</v>
      </c>
      <c r="D1854" s="380">
        <v>51.912222222222226</v>
      </c>
      <c r="E1854" s="25">
        <v>25.74</v>
      </c>
      <c r="F1854" s="380">
        <v>22.108059609624476</v>
      </c>
      <c r="G1854" s="25">
        <v>52.67</v>
      </c>
      <c r="H1854" s="380">
        <v>10.339182158947313</v>
      </c>
      <c r="I1854" s="25">
        <v>179.12</v>
      </c>
      <c r="J1854" s="380">
        <v>5.3817681439136207</v>
      </c>
    </row>
    <row r="1855" spans="1:10" x14ac:dyDescent="0.35">
      <c r="A1855" s="5">
        <v>1851</v>
      </c>
      <c r="B1855" s="5">
        <v>78</v>
      </c>
      <c r="C1855" s="5">
        <v>3</v>
      </c>
      <c r="D1855" s="380">
        <v>50.364444444444437</v>
      </c>
      <c r="E1855" s="25">
        <v>25.74</v>
      </c>
      <c r="F1855" s="380">
        <v>21.873849328426694</v>
      </c>
      <c r="G1855" s="25">
        <v>52.67</v>
      </c>
      <c r="H1855" s="380">
        <v>10.867708012375839</v>
      </c>
      <c r="I1855" s="25">
        <v>179.12</v>
      </c>
      <c r="J1855" s="380">
        <v>5.7944765126300952</v>
      </c>
    </row>
    <row r="1856" spans="1:10" x14ac:dyDescent="0.35">
      <c r="A1856" s="5">
        <v>1852</v>
      </c>
      <c r="B1856" s="5">
        <v>78</v>
      </c>
      <c r="C1856" s="5">
        <v>3</v>
      </c>
      <c r="D1856" s="380">
        <v>48.152777777777771</v>
      </c>
      <c r="E1856" s="25">
        <v>25.74</v>
      </c>
      <c r="F1856" s="380">
        <v>22.155820752324097</v>
      </c>
      <c r="G1856" s="25">
        <v>52.67</v>
      </c>
      <c r="H1856" s="380">
        <v>9.832494058645123</v>
      </c>
      <c r="I1856" s="25">
        <v>179.12</v>
      </c>
      <c r="J1856" s="380">
        <v>2.3868644631342639</v>
      </c>
    </row>
    <row r="1857" spans="1:10" x14ac:dyDescent="0.35">
      <c r="A1857" s="5">
        <v>1853</v>
      </c>
      <c r="B1857" s="5">
        <v>78</v>
      </c>
      <c r="C1857" s="5">
        <v>3</v>
      </c>
      <c r="D1857" s="380">
        <v>48.229444444444447</v>
      </c>
      <c r="E1857" s="25">
        <v>25.74</v>
      </c>
      <c r="F1857" s="380">
        <v>21.949915565465115</v>
      </c>
      <c r="G1857" s="25">
        <v>52.88</v>
      </c>
      <c r="H1857" s="380">
        <v>9.6278418764870306</v>
      </c>
      <c r="I1857" s="25">
        <v>179.12</v>
      </c>
      <c r="J1857" s="380">
        <v>4.3883479765245506</v>
      </c>
    </row>
    <row r="1858" spans="1:10" x14ac:dyDescent="0.35">
      <c r="A1858" s="5">
        <v>1854</v>
      </c>
      <c r="B1858" s="5">
        <v>78</v>
      </c>
      <c r="C1858" s="5">
        <v>3</v>
      </c>
      <c r="D1858" s="380">
        <v>49.512777777777778</v>
      </c>
      <c r="E1858" s="25">
        <v>25.74</v>
      </c>
      <c r="F1858" s="380">
        <v>21.755426734255472</v>
      </c>
      <c r="G1858" s="25">
        <v>52.88</v>
      </c>
      <c r="H1858" s="380">
        <v>10.311165027150638</v>
      </c>
      <c r="I1858" s="25">
        <v>210.73</v>
      </c>
      <c r="J1858" s="380">
        <v>2.2502191674475251</v>
      </c>
    </row>
    <row r="1859" spans="1:10" x14ac:dyDescent="0.35">
      <c r="A1859" s="5">
        <v>1855</v>
      </c>
      <c r="B1859" s="5">
        <v>78</v>
      </c>
      <c r="C1859" s="5">
        <v>3</v>
      </c>
      <c r="D1859" s="380">
        <v>52.148888888888891</v>
      </c>
      <c r="E1859" s="25">
        <v>27.3</v>
      </c>
      <c r="F1859" s="380">
        <v>21.826608531831724</v>
      </c>
      <c r="G1859" s="25">
        <v>58.75</v>
      </c>
      <c r="H1859" s="380">
        <v>6.8551959714829023</v>
      </c>
      <c r="I1859" s="25">
        <v>843.72</v>
      </c>
      <c r="J1859" s="380">
        <v>2.3607189057439681</v>
      </c>
    </row>
    <row r="1860" spans="1:10" x14ac:dyDescent="0.35">
      <c r="A1860" s="5">
        <v>1856</v>
      </c>
      <c r="B1860" s="5">
        <v>78</v>
      </c>
      <c r="C1860" s="5">
        <v>3</v>
      </c>
      <c r="D1860" s="380">
        <v>52.943888888888893</v>
      </c>
      <c r="E1860" s="25">
        <v>31.84</v>
      </c>
      <c r="F1860" s="380">
        <v>21.826608531831724</v>
      </c>
      <c r="G1860" s="25">
        <v>62.12</v>
      </c>
      <c r="H1860" s="380">
        <v>9.6886822948480411</v>
      </c>
      <c r="I1860" s="25">
        <v>843.72</v>
      </c>
      <c r="J1860" s="380">
        <v>5.4410323630986941</v>
      </c>
    </row>
    <row r="1861" spans="1:10" x14ac:dyDescent="0.35">
      <c r="A1861" s="5">
        <v>1857</v>
      </c>
      <c r="B1861" s="5">
        <v>78</v>
      </c>
      <c r="C1861" s="5">
        <v>3</v>
      </c>
      <c r="D1861" s="380">
        <v>54.023333333333326</v>
      </c>
      <c r="E1861" s="25">
        <v>34.82</v>
      </c>
      <c r="F1861" s="380">
        <v>21.328407677504618</v>
      </c>
      <c r="G1861" s="25">
        <v>62.21</v>
      </c>
      <c r="H1861" s="380">
        <v>4.799693804694658</v>
      </c>
      <c r="I1861" s="25">
        <v>843.72</v>
      </c>
      <c r="J1861" s="380">
        <v>6.7625207184436604</v>
      </c>
    </row>
    <row r="1862" spans="1:10" x14ac:dyDescent="0.35">
      <c r="A1862" s="5">
        <v>1858</v>
      </c>
      <c r="B1862" s="5">
        <v>78</v>
      </c>
      <c r="C1862" s="5">
        <v>3</v>
      </c>
      <c r="D1862" s="380">
        <v>44.63055555555556</v>
      </c>
      <c r="E1862" s="25">
        <v>34.82</v>
      </c>
      <c r="F1862" s="380">
        <v>12.143183549793434</v>
      </c>
      <c r="G1862" s="25">
        <v>62.21</v>
      </c>
      <c r="H1862" s="380">
        <v>4.799693804694658</v>
      </c>
      <c r="I1862" s="25">
        <v>843.72</v>
      </c>
      <c r="J1862" s="380">
        <v>4.483389914875981</v>
      </c>
    </row>
    <row r="1863" spans="1:10" x14ac:dyDescent="0.35">
      <c r="A1863" s="5">
        <v>1859</v>
      </c>
      <c r="B1863" s="5">
        <v>78</v>
      </c>
      <c r="C1863" s="5">
        <v>3</v>
      </c>
      <c r="D1863" s="380">
        <v>36.260555555555555</v>
      </c>
      <c r="E1863" s="25">
        <v>34.82</v>
      </c>
      <c r="F1863" s="380">
        <v>0.47222222222222221</v>
      </c>
      <c r="G1863" s="25">
        <v>62.21</v>
      </c>
      <c r="H1863" s="380">
        <v>5.7356047581302159</v>
      </c>
      <c r="I1863" s="25">
        <v>843.72</v>
      </c>
      <c r="J1863" s="380">
        <v>4.2706485490179924</v>
      </c>
    </row>
    <row r="1864" spans="1:10" x14ac:dyDescent="0.35">
      <c r="A1864" s="5">
        <v>1860</v>
      </c>
      <c r="B1864" s="5">
        <v>78</v>
      </c>
      <c r="C1864" s="5">
        <v>3</v>
      </c>
      <c r="D1864" s="380">
        <v>31.526666666666667</v>
      </c>
      <c r="E1864" s="25">
        <v>34.82</v>
      </c>
      <c r="F1864" s="380">
        <v>8.9948662101595058</v>
      </c>
      <c r="G1864" s="25">
        <v>62.12</v>
      </c>
      <c r="H1864" s="380">
        <v>5.7356047581302159</v>
      </c>
      <c r="I1864" s="25">
        <v>843.72</v>
      </c>
      <c r="J1864" s="380">
        <v>3.8408254728607827</v>
      </c>
    </row>
    <row r="1865" spans="1:10" x14ac:dyDescent="0.35">
      <c r="A1865" s="5">
        <v>1861</v>
      </c>
      <c r="B1865" s="5">
        <v>78</v>
      </c>
      <c r="C1865" s="5">
        <v>3</v>
      </c>
      <c r="D1865" s="380">
        <v>27.154444444444444</v>
      </c>
      <c r="E1865" s="25">
        <v>34.82</v>
      </c>
      <c r="F1865" s="380">
        <v>2.4330890599022057</v>
      </c>
      <c r="G1865" s="25">
        <v>62.12</v>
      </c>
      <c r="H1865" s="380">
        <v>5.7245116093187791</v>
      </c>
      <c r="I1865" s="25">
        <v>819.14</v>
      </c>
      <c r="J1865" s="380">
        <v>3.8408254728607827</v>
      </c>
    </row>
    <row r="1866" spans="1:10" x14ac:dyDescent="0.35">
      <c r="A1866" s="5">
        <v>1862</v>
      </c>
      <c r="B1866" s="5">
        <v>78</v>
      </c>
      <c r="C1866" s="5">
        <v>3</v>
      </c>
      <c r="D1866" s="380">
        <v>20.876666666666665</v>
      </c>
      <c r="E1866" s="25">
        <v>34.82</v>
      </c>
      <c r="F1866" s="380">
        <v>8.5053339921880404</v>
      </c>
      <c r="G1866" s="25">
        <v>62.12</v>
      </c>
      <c r="H1866" s="380">
        <v>5.6351609498539146</v>
      </c>
      <c r="I1866" s="25">
        <v>810.95</v>
      </c>
      <c r="J1866" s="380">
        <v>3.8205052743709085</v>
      </c>
    </row>
    <row r="1867" spans="1:10" x14ac:dyDescent="0.35">
      <c r="A1867" s="5">
        <v>1863</v>
      </c>
      <c r="B1867" s="5">
        <v>78</v>
      </c>
      <c r="C1867" s="5">
        <v>3</v>
      </c>
      <c r="D1867" s="380">
        <v>22.261111111111116</v>
      </c>
      <c r="E1867" s="25">
        <v>34.82</v>
      </c>
      <c r="F1867" s="380">
        <v>8.2189811594776288</v>
      </c>
      <c r="G1867" s="25">
        <v>60.51</v>
      </c>
      <c r="H1867" s="380">
        <v>5.6351609498539164</v>
      </c>
      <c r="I1867" s="25">
        <v>810.95</v>
      </c>
      <c r="J1867" s="380">
        <v>3.8205052743709085</v>
      </c>
    </row>
    <row r="1868" spans="1:10" x14ac:dyDescent="0.35">
      <c r="A1868" s="5">
        <v>1864</v>
      </c>
      <c r="B1868" s="5">
        <v>78</v>
      </c>
      <c r="C1868" s="5">
        <v>3</v>
      </c>
      <c r="D1868" s="380">
        <v>28.608333333333327</v>
      </c>
      <c r="E1868" s="25">
        <v>29.6</v>
      </c>
      <c r="F1868" s="380">
        <v>3.5620912711876822</v>
      </c>
      <c r="G1868" s="25">
        <v>60.51</v>
      </c>
      <c r="H1868" s="380">
        <v>5.6351609498539146</v>
      </c>
      <c r="I1868" s="25">
        <v>819.14</v>
      </c>
      <c r="J1868" s="380">
        <v>3.8205052743709085</v>
      </c>
    </row>
    <row r="1869" spans="1:10" x14ac:dyDescent="0.35">
      <c r="A1869" s="5">
        <v>1865</v>
      </c>
      <c r="B1869" s="5">
        <v>78</v>
      </c>
      <c r="C1869" s="5">
        <v>3</v>
      </c>
      <c r="D1869" s="380">
        <v>37.222222222222221</v>
      </c>
      <c r="E1869" s="25">
        <v>34.82</v>
      </c>
      <c r="F1869" s="380">
        <v>10.965640750421192</v>
      </c>
      <c r="G1869" s="25">
        <v>62.12</v>
      </c>
      <c r="H1869" s="380">
        <v>6.6942118738346794</v>
      </c>
      <c r="I1869" s="25">
        <v>843.72</v>
      </c>
      <c r="J1869" s="380">
        <v>0.27777777777777779</v>
      </c>
    </row>
    <row r="1870" spans="1:10" x14ac:dyDescent="0.35">
      <c r="A1870" s="5">
        <v>1866</v>
      </c>
      <c r="B1870" s="5">
        <v>78</v>
      </c>
      <c r="C1870" s="5">
        <v>3</v>
      </c>
      <c r="D1870" s="380">
        <v>45.501111111111108</v>
      </c>
      <c r="E1870" s="25">
        <v>34.82</v>
      </c>
      <c r="F1870" s="380">
        <v>23.753725155175314</v>
      </c>
      <c r="G1870" s="25">
        <v>62.21</v>
      </c>
      <c r="H1870" s="380">
        <v>13.560445190079445</v>
      </c>
      <c r="I1870" s="25">
        <v>843.72</v>
      </c>
      <c r="J1870" s="380">
        <v>6.6762164331333711</v>
      </c>
    </row>
    <row r="1871" spans="1:10" x14ac:dyDescent="0.35">
      <c r="A1871" s="5">
        <v>1867</v>
      </c>
      <c r="B1871" s="5">
        <v>78</v>
      </c>
      <c r="C1871" s="5">
        <v>3</v>
      </c>
      <c r="D1871" s="380">
        <v>54.347222222222221</v>
      </c>
      <c r="E1871" s="25">
        <v>36.94</v>
      </c>
      <c r="F1871" s="380">
        <v>23.619158758587179</v>
      </c>
      <c r="G1871" s="25">
        <v>819.14</v>
      </c>
      <c r="H1871" s="380">
        <v>18.482504568531358</v>
      </c>
      <c r="I1871" s="25">
        <v>843.72</v>
      </c>
      <c r="J1871" s="380">
        <v>3.2386603783254508</v>
      </c>
    </row>
    <row r="1872" spans="1:10" x14ac:dyDescent="0.35">
      <c r="A1872" s="5">
        <v>1868</v>
      </c>
      <c r="B1872" s="5">
        <v>78</v>
      </c>
      <c r="C1872" s="5">
        <v>3</v>
      </c>
      <c r="D1872" s="380">
        <v>50.037777777777784</v>
      </c>
      <c r="E1872" s="25">
        <v>37.090000000000003</v>
      </c>
      <c r="F1872" s="380">
        <v>24.84862192778747</v>
      </c>
      <c r="G1872" s="25">
        <v>819.14</v>
      </c>
      <c r="H1872" s="380">
        <v>20.127679907454407</v>
      </c>
      <c r="I1872" s="25">
        <v>869.03</v>
      </c>
      <c r="J1872" s="380">
        <v>2.2502191674475251</v>
      </c>
    </row>
    <row r="1873" spans="1:10" x14ac:dyDescent="0.35">
      <c r="A1873" s="5">
        <v>1869</v>
      </c>
      <c r="B1873" s="5">
        <v>78</v>
      </c>
      <c r="C1873" s="5">
        <v>3</v>
      </c>
      <c r="D1873" s="380">
        <v>38.552222222222227</v>
      </c>
      <c r="E1873" s="25">
        <v>34.82</v>
      </c>
      <c r="F1873" s="380">
        <v>24.728205863671878</v>
      </c>
      <c r="G1873" s="25">
        <v>62.21</v>
      </c>
      <c r="H1873" s="380">
        <v>20.426604868926152</v>
      </c>
      <c r="I1873" s="25">
        <v>843.72</v>
      </c>
      <c r="J1873" s="380">
        <v>5.8190061785822724</v>
      </c>
    </row>
    <row r="1874" spans="1:10" x14ac:dyDescent="0.35">
      <c r="A1874" s="5">
        <v>1870</v>
      </c>
      <c r="B1874" s="5">
        <v>78</v>
      </c>
      <c r="C1874" s="5">
        <v>3</v>
      </c>
      <c r="D1874" s="380">
        <v>34.56666666666667</v>
      </c>
      <c r="E1874" s="25">
        <v>29.23</v>
      </c>
      <c r="F1874" s="380">
        <v>25.31488738271932</v>
      </c>
      <c r="G1874" s="25">
        <v>62.12</v>
      </c>
      <c r="H1874" s="380">
        <v>20.837915869480572</v>
      </c>
      <c r="I1874" s="25">
        <v>843.72</v>
      </c>
      <c r="J1874" s="380">
        <v>5.9750450263683961</v>
      </c>
    </row>
    <row r="1875" spans="1:10" x14ac:dyDescent="0.35">
      <c r="A1875" s="5">
        <v>1871</v>
      </c>
      <c r="B1875" s="5">
        <v>78</v>
      </c>
      <c r="C1875" s="5">
        <v>3</v>
      </c>
      <c r="D1875" s="380">
        <v>37.986111111111107</v>
      </c>
      <c r="E1875" s="25">
        <v>29.23</v>
      </c>
      <c r="F1875" s="380">
        <v>22.995298499092243</v>
      </c>
      <c r="G1875" s="25">
        <v>58.75</v>
      </c>
      <c r="H1875" s="380">
        <v>20.397289093769938</v>
      </c>
      <c r="I1875" s="25">
        <v>819.14</v>
      </c>
      <c r="J1875" s="380">
        <v>6.1545743947064055</v>
      </c>
    </row>
    <row r="1876" spans="1:10" x14ac:dyDescent="0.35">
      <c r="A1876" s="5">
        <v>1872</v>
      </c>
      <c r="B1876" s="5">
        <v>78</v>
      </c>
      <c r="C1876" s="5">
        <v>3</v>
      </c>
      <c r="D1876" s="380">
        <v>40.080555555555556</v>
      </c>
      <c r="E1876" s="25">
        <v>28.12</v>
      </c>
      <c r="F1876" s="380">
        <v>19.829629394908956</v>
      </c>
      <c r="G1876" s="25">
        <v>58.75</v>
      </c>
      <c r="H1876" s="380">
        <v>19.870483873313184</v>
      </c>
      <c r="I1876" s="25">
        <v>810.95</v>
      </c>
      <c r="J1876" s="380">
        <v>7.1065637902451444</v>
      </c>
    </row>
    <row r="1877" spans="1:10" x14ac:dyDescent="0.35">
      <c r="A1877" s="5">
        <v>1873</v>
      </c>
      <c r="B1877" s="5">
        <v>79</v>
      </c>
      <c r="C1877" s="5">
        <v>3</v>
      </c>
      <c r="D1877" s="380">
        <v>32.683333333333337</v>
      </c>
      <c r="E1877" s="25">
        <v>27.3</v>
      </c>
      <c r="F1877" s="380">
        <v>18.555896891150947</v>
      </c>
      <c r="G1877" s="25">
        <v>52.67</v>
      </c>
      <c r="H1877" s="380">
        <v>20.1726834402455</v>
      </c>
      <c r="I1877" s="25">
        <v>173.91</v>
      </c>
      <c r="J1877" s="380">
        <v>6.8549890694987585</v>
      </c>
    </row>
    <row r="1878" spans="1:10" x14ac:dyDescent="0.35">
      <c r="A1878" s="5">
        <v>1874</v>
      </c>
      <c r="B1878" s="5">
        <v>79</v>
      </c>
      <c r="C1878" s="5">
        <v>3</v>
      </c>
      <c r="D1878" s="380">
        <v>39.653333333333336</v>
      </c>
      <c r="E1878" s="25">
        <v>25.74</v>
      </c>
      <c r="F1878" s="380">
        <v>20.253949044775041</v>
      </c>
      <c r="G1878" s="25">
        <v>48.97</v>
      </c>
      <c r="H1878" s="380">
        <v>19.699942167874202</v>
      </c>
      <c r="I1878" s="25">
        <v>147.82</v>
      </c>
      <c r="J1878" s="380">
        <v>6.2506266393669128</v>
      </c>
    </row>
    <row r="1879" spans="1:10" x14ac:dyDescent="0.35">
      <c r="A1879" s="5">
        <v>1875</v>
      </c>
      <c r="B1879" s="5">
        <v>79</v>
      </c>
      <c r="C1879" s="5">
        <v>3</v>
      </c>
      <c r="D1879" s="380">
        <v>38.75833333333334</v>
      </c>
      <c r="E1879" s="25">
        <v>25.29</v>
      </c>
      <c r="F1879" s="380">
        <v>19.263852919211342</v>
      </c>
      <c r="G1879" s="25">
        <v>48.48</v>
      </c>
      <c r="H1879" s="380">
        <v>20.1726834402455</v>
      </c>
      <c r="I1879" s="25">
        <v>146.34</v>
      </c>
      <c r="J1879" s="380">
        <v>6.1776323602353891</v>
      </c>
    </row>
    <row r="1880" spans="1:10" x14ac:dyDescent="0.35">
      <c r="A1880" s="5">
        <v>1876</v>
      </c>
      <c r="B1880" s="5">
        <v>79</v>
      </c>
      <c r="C1880" s="5">
        <v>3</v>
      </c>
      <c r="D1880" s="380">
        <v>37.225555555555552</v>
      </c>
      <c r="E1880" s="25">
        <v>24.99</v>
      </c>
      <c r="F1880" s="380">
        <v>20.473802563698353</v>
      </c>
      <c r="G1880" s="25">
        <v>48.48</v>
      </c>
      <c r="H1880" s="380">
        <v>19.868965988541472</v>
      </c>
      <c r="I1880" s="25">
        <v>146.34</v>
      </c>
      <c r="J1880" s="380">
        <v>6.221474616561542</v>
      </c>
    </row>
    <row r="1881" spans="1:10" x14ac:dyDescent="0.35">
      <c r="A1881" s="5">
        <v>1877</v>
      </c>
      <c r="B1881" s="5">
        <v>79</v>
      </c>
      <c r="C1881" s="5">
        <v>3</v>
      </c>
      <c r="D1881" s="380">
        <v>37.207222222222221</v>
      </c>
      <c r="E1881" s="25">
        <v>24.84</v>
      </c>
      <c r="F1881" s="380">
        <v>19.498639444976458</v>
      </c>
      <c r="G1881" s="25">
        <v>48.48</v>
      </c>
      <c r="H1881" s="380">
        <v>19.741579597166339</v>
      </c>
      <c r="I1881" s="25">
        <v>146.34</v>
      </c>
      <c r="J1881" s="380">
        <v>6.3527729413038045</v>
      </c>
    </row>
    <row r="1882" spans="1:10" x14ac:dyDescent="0.35">
      <c r="A1882" s="5">
        <v>1878</v>
      </c>
      <c r="B1882" s="5">
        <v>79</v>
      </c>
      <c r="C1882" s="5">
        <v>3</v>
      </c>
      <c r="D1882" s="380">
        <v>38.398333333333333</v>
      </c>
      <c r="E1882" s="25">
        <v>24.84</v>
      </c>
      <c r="F1882" s="380">
        <v>19.294991108874633</v>
      </c>
      <c r="G1882" s="25">
        <v>48.48</v>
      </c>
      <c r="H1882" s="380">
        <v>18.508180021067695</v>
      </c>
      <c r="I1882" s="25">
        <v>146.34</v>
      </c>
      <c r="J1882" s="380">
        <v>6.5198295845575345</v>
      </c>
    </row>
    <row r="1883" spans="1:10" x14ac:dyDescent="0.35">
      <c r="A1883" s="5">
        <v>1879</v>
      </c>
      <c r="B1883" s="5">
        <v>79</v>
      </c>
      <c r="C1883" s="5">
        <v>3</v>
      </c>
      <c r="D1883" s="380">
        <v>39.315555555555555</v>
      </c>
      <c r="E1883" s="25">
        <v>24.99</v>
      </c>
      <c r="F1883" s="380">
        <v>18.202067425229384</v>
      </c>
      <c r="G1883" s="25">
        <v>48.48</v>
      </c>
      <c r="H1883" s="380">
        <v>19.287607782345308</v>
      </c>
      <c r="I1883" s="25">
        <v>146.34</v>
      </c>
      <c r="J1883" s="380">
        <v>7.3472234121306998</v>
      </c>
    </row>
    <row r="1884" spans="1:10" x14ac:dyDescent="0.35">
      <c r="A1884" s="5">
        <v>1880</v>
      </c>
      <c r="B1884" s="5">
        <v>79</v>
      </c>
      <c r="C1884" s="5">
        <v>3</v>
      </c>
      <c r="D1884" s="380">
        <v>33.895555555555553</v>
      </c>
      <c r="E1884" s="25">
        <v>25.74</v>
      </c>
      <c r="F1884" s="380">
        <v>22.158002986045666</v>
      </c>
      <c r="G1884" s="25">
        <v>48.48</v>
      </c>
      <c r="H1884" s="380">
        <v>19.494704709821178</v>
      </c>
      <c r="I1884" s="25">
        <v>147.82</v>
      </c>
      <c r="J1884" s="380">
        <v>6.8997017947414223</v>
      </c>
    </row>
    <row r="1885" spans="1:10" x14ac:dyDescent="0.35">
      <c r="A1885" s="5">
        <v>1881</v>
      </c>
      <c r="B1885" s="5">
        <v>79</v>
      </c>
      <c r="C1885" s="5">
        <v>3</v>
      </c>
      <c r="D1885" s="380">
        <v>34.149999999999991</v>
      </c>
      <c r="E1885" s="25">
        <v>26.51</v>
      </c>
      <c r="F1885" s="380">
        <v>26.267943590253253</v>
      </c>
      <c r="G1885" s="25">
        <v>52.67</v>
      </c>
      <c r="H1885" s="380">
        <v>21.867732595975777</v>
      </c>
      <c r="I1885" s="25">
        <v>147.82</v>
      </c>
      <c r="J1885" s="380">
        <v>7.3956308648891245</v>
      </c>
    </row>
    <row r="1886" spans="1:10" x14ac:dyDescent="0.35">
      <c r="A1886" s="5">
        <v>1882</v>
      </c>
      <c r="B1886" s="5">
        <v>79</v>
      </c>
      <c r="C1886" s="5">
        <v>3</v>
      </c>
      <c r="D1886" s="380">
        <v>34.742777777777775</v>
      </c>
      <c r="E1886" s="25">
        <v>27.3</v>
      </c>
      <c r="F1886" s="380">
        <v>17.390022834823665</v>
      </c>
      <c r="G1886" s="25">
        <v>52.67</v>
      </c>
      <c r="H1886" s="380">
        <v>6.458882236193805</v>
      </c>
      <c r="I1886" s="25">
        <v>146.34</v>
      </c>
      <c r="J1886" s="380">
        <v>4.5952004753026019</v>
      </c>
    </row>
    <row r="1887" spans="1:10" x14ac:dyDescent="0.35">
      <c r="A1887" s="5">
        <v>1883</v>
      </c>
      <c r="B1887" s="5">
        <v>79</v>
      </c>
      <c r="C1887" s="5">
        <v>3</v>
      </c>
      <c r="D1887" s="380">
        <v>30.767222222222227</v>
      </c>
      <c r="E1887" s="25">
        <v>28.12</v>
      </c>
      <c r="F1887" s="380">
        <v>8.1174834595959595</v>
      </c>
      <c r="G1887" s="25">
        <v>57.04</v>
      </c>
      <c r="H1887" s="380">
        <v>7.8339530684916401</v>
      </c>
      <c r="I1887" s="25">
        <v>173.91</v>
      </c>
      <c r="J1887" s="380">
        <v>5.1783935152437461</v>
      </c>
    </row>
    <row r="1888" spans="1:10" x14ac:dyDescent="0.35">
      <c r="A1888" s="5">
        <v>1884</v>
      </c>
      <c r="B1888" s="5">
        <v>79</v>
      </c>
      <c r="C1888" s="5">
        <v>3</v>
      </c>
      <c r="D1888" s="380">
        <v>30.293333333333337</v>
      </c>
      <c r="E1888" s="25">
        <v>26.51</v>
      </c>
      <c r="F1888" s="380">
        <v>10.111226046538958</v>
      </c>
      <c r="G1888" s="25">
        <v>52.2</v>
      </c>
      <c r="H1888" s="380">
        <v>8.7702667757938801</v>
      </c>
      <c r="I1888" s="25">
        <v>146.34</v>
      </c>
      <c r="J1888" s="380">
        <v>5.8209888610635288</v>
      </c>
    </row>
    <row r="1889" spans="1:10" x14ac:dyDescent="0.35">
      <c r="A1889" s="5">
        <v>1885</v>
      </c>
      <c r="B1889" s="5">
        <v>79</v>
      </c>
      <c r="C1889" s="5">
        <v>3</v>
      </c>
      <c r="D1889" s="380">
        <v>29.451111111111111</v>
      </c>
      <c r="E1889" s="25">
        <v>25.74</v>
      </c>
      <c r="F1889" s="380">
        <v>7.8158604836872145</v>
      </c>
      <c r="G1889" s="25">
        <v>48.48</v>
      </c>
      <c r="H1889" s="380">
        <v>8.6850506041751352</v>
      </c>
      <c r="I1889" s="25">
        <v>146.34</v>
      </c>
      <c r="J1889" s="380">
        <v>5.8039132304761143</v>
      </c>
    </row>
    <row r="1890" spans="1:10" x14ac:dyDescent="0.35">
      <c r="A1890" s="5">
        <v>1886</v>
      </c>
      <c r="B1890" s="5">
        <v>79</v>
      </c>
      <c r="C1890" s="5">
        <v>3</v>
      </c>
      <c r="D1890" s="380">
        <v>29.709999999999997</v>
      </c>
      <c r="E1890" s="25">
        <v>24.99</v>
      </c>
      <c r="F1890" s="380">
        <v>5.477998954989113</v>
      </c>
      <c r="G1890" s="25">
        <v>48.48</v>
      </c>
      <c r="H1890" s="380">
        <v>8.5466376410823361</v>
      </c>
      <c r="I1890" s="25">
        <v>146.34</v>
      </c>
      <c r="J1890" s="380">
        <v>5.6767356927084487</v>
      </c>
    </row>
    <row r="1891" spans="1:10" x14ac:dyDescent="0.35">
      <c r="A1891" s="5">
        <v>1887</v>
      </c>
      <c r="B1891" s="5">
        <v>79</v>
      </c>
      <c r="C1891" s="5">
        <v>3</v>
      </c>
      <c r="D1891" s="380">
        <v>31.606111111111108</v>
      </c>
      <c r="E1891" s="25">
        <v>24.84</v>
      </c>
      <c r="F1891" s="380">
        <v>7.4424655969058602</v>
      </c>
      <c r="G1891" s="25">
        <v>48.48</v>
      </c>
      <c r="H1891" s="380">
        <v>8.0791494818018883</v>
      </c>
      <c r="I1891" s="25">
        <v>146.34</v>
      </c>
      <c r="J1891" s="380">
        <v>4.8857546055008765</v>
      </c>
    </row>
    <row r="1892" spans="1:10" x14ac:dyDescent="0.35">
      <c r="A1892" s="5">
        <v>1888</v>
      </c>
      <c r="B1892" s="5">
        <v>79</v>
      </c>
      <c r="C1892" s="5">
        <v>3</v>
      </c>
      <c r="D1892" s="380">
        <v>34.076111111111111</v>
      </c>
      <c r="E1892" s="25">
        <v>24.99</v>
      </c>
      <c r="F1892" s="380">
        <v>2.3410139852686731</v>
      </c>
      <c r="G1892" s="25">
        <v>48.48</v>
      </c>
      <c r="H1892" s="380">
        <v>8.7227148867339537</v>
      </c>
      <c r="I1892" s="25">
        <v>146.34</v>
      </c>
      <c r="J1892" s="380">
        <v>5.4533584111564171</v>
      </c>
    </row>
    <row r="1893" spans="1:10" x14ac:dyDescent="0.35">
      <c r="A1893" s="5">
        <v>1889</v>
      </c>
      <c r="B1893" s="5">
        <v>79</v>
      </c>
      <c r="C1893" s="5">
        <v>3</v>
      </c>
      <c r="D1893" s="380">
        <v>38.199444444444438</v>
      </c>
      <c r="E1893" s="25">
        <v>26.51</v>
      </c>
      <c r="F1893" s="380">
        <v>12.610476269356761</v>
      </c>
      <c r="G1893" s="25">
        <v>52.2</v>
      </c>
      <c r="H1893" s="380">
        <v>11.54817598167511</v>
      </c>
      <c r="I1893" s="25">
        <v>147.82</v>
      </c>
      <c r="J1893" s="380">
        <v>6.954351683992904</v>
      </c>
    </row>
    <row r="1894" spans="1:10" x14ac:dyDescent="0.35">
      <c r="A1894" s="5">
        <v>1890</v>
      </c>
      <c r="B1894" s="5">
        <v>79</v>
      </c>
      <c r="C1894" s="5">
        <v>3</v>
      </c>
      <c r="D1894" s="380">
        <v>45.261111111111113</v>
      </c>
      <c r="E1894" s="25">
        <v>28.12</v>
      </c>
      <c r="F1894" s="380">
        <v>25.023807367999286</v>
      </c>
      <c r="G1894" s="25">
        <v>57.04</v>
      </c>
      <c r="H1894" s="380">
        <v>10.679429484602599</v>
      </c>
      <c r="I1894" s="25">
        <v>173.91</v>
      </c>
      <c r="J1894" s="380">
        <v>7.0909815541384393</v>
      </c>
    </row>
    <row r="1895" spans="1:10" x14ac:dyDescent="0.35">
      <c r="A1895" s="5">
        <v>1891</v>
      </c>
      <c r="B1895" s="5">
        <v>79</v>
      </c>
      <c r="C1895" s="5">
        <v>3</v>
      </c>
      <c r="D1895" s="380">
        <v>57.5</v>
      </c>
      <c r="E1895" s="25">
        <v>29.23</v>
      </c>
      <c r="F1895" s="380">
        <v>22.779284185722648</v>
      </c>
      <c r="G1895" s="25">
        <v>57.04</v>
      </c>
      <c r="H1895" s="380">
        <v>13.717013682882623</v>
      </c>
      <c r="I1895" s="25">
        <v>603.30999999999995</v>
      </c>
      <c r="J1895" s="380">
        <v>7.0909815541384393</v>
      </c>
    </row>
    <row r="1896" spans="1:10" x14ac:dyDescent="0.35">
      <c r="A1896" s="5">
        <v>1892</v>
      </c>
      <c r="B1896" s="5">
        <v>79</v>
      </c>
      <c r="C1896" s="5">
        <v>3</v>
      </c>
      <c r="D1896" s="380">
        <v>60.957222222222221</v>
      </c>
      <c r="E1896" s="25">
        <v>29.23</v>
      </c>
      <c r="F1896" s="380">
        <v>22.779284185722648</v>
      </c>
      <c r="G1896" s="25">
        <v>60.51</v>
      </c>
      <c r="H1896" s="380">
        <v>13.301762681695726</v>
      </c>
      <c r="I1896" s="25">
        <v>843.72</v>
      </c>
      <c r="J1896" s="380">
        <v>7.0909815541384393</v>
      </c>
    </row>
    <row r="1897" spans="1:10" x14ac:dyDescent="0.35">
      <c r="A1897" s="5">
        <v>1893</v>
      </c>
      <c r="B1897" s="5">
        <v>79</v>
      </c>
      <c r="C1897" s="5">
        <v>3</v>
      </c>
      <c r="D1897" s="380">
        <v>51.085555555555558</v>
      </c>
      <c r="E1897" s="25">
        <v>29.23</v>
      </c>
      <c r="F1897" s="380">
        <v>23.724831380207977</v>
      </c>
      <c r="G1897" s="25">
        <v>57.04</v>
      </c>
      <c r="H1897" s="380">
        <v>13.803507092263892</v>
      </c>
      <c r="I1897" s="25">
        <v>184.5</v>
      </c>
      <c r="J1897" s="380">
        <v>7.0909815541384393</v>
      </c>
    </row>
    <row r="1898" spans="1:10" x14ac:dyDescent="0.35">
      <c r="A1898" s="5">
        <v>1894</v>
      </c>
      <c r="B1898" s="5">
        <v>79</v>
      </c>
      <c r="C1898" s="5">
        <v>3</v>
      </c>
      <c r="D1898" s="380">
        <v>47.505555555555553</v>
      </c>
      <c r="E1898" s="25">
        <v>27.96</v>
      </c>
      <c r="F1898" s="380">
        <v>24.136801203651931</v>
      </c>
      <c r="G1898" s="25">
        <v>55.88</v>
      </c>
      <c r="H1898" s="380">
        <v>8.5290162396882394</v>
      </c>
      <c r="I1898" s="25">
        <v>172.17</v>
      </c>
      <c r="J1898" s="380">
        <v>7.0909815541384393</v>
      </c>
    </row>
    <row r="1899" spans="1:10" x14ac:dyDescent="0.35">
      <c r="A1899" s="5">
        <v>1895</v>
      </c>
      <c r="B1899" s="5">
        <v>79</v>
      </c>
      <c r="C1899" s="5">
        <v>3</v>
      </c>
      <c r="D1899" s="380">
        <v>48.048333333333332</v>
      </c>
      <c r="E1899" s="25">
        <v>26.51</v>
      </c>
      <c r="F1899" s="380">
        <v>17.575571256661789</v>
      </c>
      <c r="G1899" s="25">
        <v>55.88</v>
      </c>
      <c r="H1899" s="380">
        <v>10.268603273070378</v>
      </c>
      <c r="I1899" s="25">
        <v>152.25</v>
      </c>
      <c r="J1899" s="380">
        <v>7.0909815541384393</v>
      </c>
    </row>
    <row r="1900" spans="1:10" x14ac:dyDescent="0.35">
      <c r="A1900" s="5">
        <v>1896</v>
      </c>
      <c r="B1900" s="5">
        <v>79</v>
      </c>
      <c r="C1900" s="5">
        <v>3</v>
      </c>
      <c r="D1900" s="380">
        <v>46.196666666666673</v>
      </c>
      <c r="E1900" s="25">
        <v>25.74</v>
      </c>
      <c r="F1900" s="380">
        <v>13.452238141811563</v>
      </c>
      <c r="G1900" s="25">
        <v>52.14</v>
      </c>
      <c r="H1900" s="380">
        <v>9.7218500883072387</v>
      </c>
      <c r="I1900" s="25">
        <v>150.72999999999999</v>
      </c>
      <c r="J1900" s="380">
        <v>6.7913870846195952</v>
      </c>
    </row>
    <row r="1901" spans="1:10" x14ac:dyDescent="0.35">
      <c r="A1901" s="5">
        <v>1897</v>
      </c>
      <c r="B1901" s="5">
        <v>80</v>
      </c>
      <c r="C1901" s="5">
        <v>3</v>
      </c>
      <c r="D1901" s="380">
        <v>48.234444444444442</v>
      </c>
      <c r="E1901" s="25">
        <v>25.29</v>
      </c>
      <c r="F1901" s="380">
        <v>16.486503920475119</v>
      </c>
      <c r="G1901" s="25">
        <v>47.85</v>
      </c>
      <c r="H1901" s="380">
        <v>10.053485698406012</v>
      </c>
      <c r="I1901" s="25">
        <v>70.09</v>
      </c>
      <c r="J1901" s="380">
        <v>6.7616336170324924</v>
      </c>
    </row>
    <row r="1902" spans="1:10" x14ac:dyDescent="0.35">
      <c r="A1902" s="5">
        <v>1898</v>
      </c>
      <c r="B1902" s="5">
        <v>80</v>
      </c>
      <c r="C1902" s="5">
        <v>3</v>
      </c>
      <c r="D1902" s="380">
        <v>48.206666666666671</v>
      </c>
      <c r="E1902" s="25">
        <v>24.84</v>
      </c>
      <c r="F1902" s="380">
        <v>15.903534665685564</v>
      </c>
      <c r="G1902" s="25">
        <v>47.41</v>
      </c>
      <c r="H1902" s="380">
        <v>10.956575916822704</v>
      </c>
      <c r="I1902" s="25">
        <v>68.05</v>
      </c>
      <c r="J1902" s="380">
        <v>6.9106747248352178</v>
      </c>
    </row>
    <row r="1903" spans="1:10" x14ac:dyDescent="0.35">
      <c r="A1903" s="5">
        <v>1899</v>
      </c>
      <c r="B1903" s="5">
        <v>80</v>
      </c>
      <c r="C1903" s="5">
        <v>3</v>
      </c>
      <c r="D1903" s="380">
        <v>47.154444444444444</v>
      </c>
      <c r="E1903" s="25">
        <v>24.84</v>
      </c>
      <c r="F1903" s="380">
        <v>15.175635358950109</v>
      </c>
      <c r="G1903" s="25">
        <v>44.69</v>
      </c>
      <c r="H1903" s="380">
        <v>11.909572531797021</v>
      </c>
      <c r="I1903" s="25">
        <v>62.27</v>
      </c>
      <c r="J1903" s="380">
        <v>6.4677462170994371</v>
      </c>
    </row>
    <row r="1904" spans="1:10" x14ac:dyDescent="0.35">
      <c r="A1904" s="5">
        <v>1900</v>
      </c>
      <c r="B1904" s="5">
        <v>80</v>
      </c>
      <c r="C1904" s="5">
        <v>3</v>
      </c>
      <c r="D1904" s="380">
        <v>46.526111111111113</v>
      </c>
      <c r="E1904" s="25">
        <v>24.84</v>
      </c>
      <c r="F1904" s="380">
        <v>16.096902204342133</v>
      </c>
      <c r="G1904" s="25">
        <v>43.56</v>
      </c>
      <c r="H1904" s="380">
        <v>10.304716109829807</v>
      </c>
      <c r="I1904" s="25">
        <v>53.27</v>
      </c>
      <c r="J1904" s="380">
        <v>5.9606679550632711</v>
      </c>
    </row>
    <row r="1905" spans="1:10" x14ac:dyDescent="0.35">
      <c r="A1905" s="5">
        <v>1901</v>
      </c>
      <c r="B1905" s="5">
        <v>80</v>
      </c>
      <c r="C1905" s="5">
        <v>3</v>
      </c>
      <c r="D1905" s="380">
        <v>47.753888888888888</v>
      </c>
      <c r="E1905" s="25">
        <v>24.84</v>
      </c>
      <c r="F1905" s="380">
        <v>14.862265148908218</v>
      </c>
      <c r="G1905" s="25">
        <v>43.56</v>
      </c>
      <c r="H1905" s="380">
        <v>9.0222589432262925</v>
      </c>
      <c r="I1905" s="25">
        <v>51.02</v>
      </c>
      <c r="J1905" s="380">
        <v>5.0882748499221666</v>
      </c>
    </row>
    <row r="1906" spans="1:10" x14ac:dyDescent="0.35">
      <c r="A1906" s="5">
        <v>1902</v>
      </c>
      <c r="B1906" s="5">
        <v>80</v>
      </c>
      <c r="C1906" s="5">
        <v>3</v>
      </c>
      <c r="D1906" s="380">
        <v>52.853888888888896</v>
      </c>
      <c r="E1906" s="25">
        <v>24.84</v>
      </c>
      <c r="F1906" s="380">
        <v>12.344721519316238</v>
      </c>
      <c r="G1906" s="25">
        <v>43.39</v>
      </c>
      <c r="H1906" s="380">
        <v>10.060859762303943</v>
      </c>
      <c r="I1906" s="25">
        <v>50.03</v>
      </c>
      <c r="J1906" s="380">
        <v>5.3817681439136207</v>
      </c>
    </row>
    <row r="1907" spans="1:10" x14ac:dyDescent="0.35">
      <c r="A1907" s="5">
        <v>1903</v>
      </c>
      <c r="B1907" s="5">
        <v>80</v>
      </c>
      <c r="C1907" s="5">
        <v>3</v>
      </c>
      <c r="D1907" s="380">
        <v>60.401111111111113</v>
      </c>
      <c r="E1907" s="25">
        <v>24.84</v>
      </c>
      <c r="F1907" s="380">
        <v>14.04785020115567</v>
      </c>
      <c r="G1907" s="25">
        <v>43.39</v>
      </c>
      <c r="H1907" s="380">
        <v>7.9380995174655977</v>
      </c>
      <c r="I1907" s="25">
        <v>49.53</v>
      </c>
      <c r="J1907" s="380">
        <v>5.3817681439136207</v>
      </c>
    </row>
    <row r="1908" spans="1:10" x14ac:dyDescent="0.35">
      <c r="A1908" s="5">
        <v>1904</v>
      </c>
      <c r="B1908" s="5">
        <v>80</v>
      </c>
      <c r="C1908" s="5">
        <v>3</v>
      </c>
      <c r="D1908" s="380">
        <v>62.670555555555566</v>
      </c>
      <c r="E1908" s="25">
        <v>24.84</v>
      </c>
      <c r="F1908" s="380">
        <v>14.059218670616254</v>
      </c>
      <c r="G1908" s="25">
        <v>43.39</v>
      </c>
      <c r="H1908" s="380">
        <v>7.4434498127975592</v>
      </c>
      <c r="I1908" s="25">
        <v>49.63</v>
      </c>
      <c r="J1908" s="380">
        <v>0.27777777777777779</v>
      </c>
    </row>
    <row r="1909" spans="1:10" x14ac:dyDescent="0.35">
      <c r="A1909" s="5">
        <v>1905</v>
      </c>
      <c r="B1909" s="5">
        <v>80</v>
      </c>
      <c r="C1909" s="5">
        <v>3</v>
      </c>
      <c r="D1909" s="380">
        <v>59.802777777777791</v>
      </c>
      <c r="E1909" s="25">
        <v>24.84</v>
      </c>
      <c r="F1909" s="380">
        <v>12.670715908132911</v>
      </c>
      <c r="G1909" s="25">
        <v>43.82</v>
      </c>
      <c r="H1909" s="380">
        <v>5.5727793891004973</v>
      </c>
      <c r="I1909" s="25">
        <v>49.53</v>
      </c>
      <c r="J1909" s="380">
        <v>0.27777777777777779</v>
      </c>
    </row>
    <row r="1910" spans="1:10" x14ac:dyDescent="0.35">
      <c r="A1910" s="5">
        <v>1906</v>
      </c>
      <c r="B1910" s="5">
        <v>80</v>
      </c>
      <c r="C1910" s="5">
        <v>3</v>
      </c>
      <c r="D1910" s="380">
        <v>55.080555555555563</v>
      </c>
      <c r="E1910" s="25">
        <v>24.84</v>
      </c>
      <c r="F1910" s="380">
        <v>9.0466436700606305</v>
      </c>
      <c r="G1910" s="25">
        <v>44.69</v>
      </c>
      <c r="H1910" s="380">
        <v>8.3972666540046816</v>
      </c>
      <c r="I1910" s="25">
        <v>49.53</v>
      </c>
      <c r="J1910" s="380">
        <v>1.40616708996203</v>
      </c>
    </row>
    <row r="1911" spans="1:10" x14ac:dyDescent="0.35">
      <c r="A1911" s="5">
        <v>1907</v>
      </c>
      <c r="B1911" s="5">
        <v>80</v>
      </c>
      <c r="C1911" s="5">
        <v>3</v>
      </c>
      <c r="D1911" s="380">
        <v>46.383888888888897</v>
      </c>
      <c r="E1911" s="25">
        <v>24.84</v>
      </c>
      <c r="F1911" s="380">
        <v>8.1174834595959595</v>
      </c>
      <c r="G1911" s="25">
        <v>44.69</v>
      </c>
      <c r="H1911" s="380">
        <v>6.4901576034618236</v>
      </c>
      <c r="I1911" s="25">
        <v>48.2</v>
      </c>
      <c r="J1911" s="380">
        <v>4.6497324928303092</v>
      </c>
    </row>
    <row r="1912" spans="1:10" x14ac:dyDescent="0.35">
      <c r="A1912" s="5">
        <v>1908</v>
      </c>
      <c r="B1912" s="5">
        <v>80</v>
      </c>
      <c r="C1912" s="5">
        <v>3</v>
      </c>
      <c r="D1912" s="380">
        <v>46.654444444444444</v>
      </c>
      <c r="E1912" s="25">
        <v>24.84</v>
      </c>
      <c r="F1912" s="380">
        <v>8.1174834595959595</v>
      </c>
      <c r="G1912" s="25">
        <v>44.69</v>
      </c>
      <c r="H1912" s="380">
        <v>5.3145556562779168</v>
      </c>
      <c r="I1912" s="25">
        <v>47.16</v>
      </c>
      <c r="J1912" s="380">
        <v>4.6497324928303092</v>
      </c>
    </row>
    <row r="1913" spans="1:10" x14ac:dyDescent="0.35">
      <c r="A1913" s="5">
        <v>1909</v>
      </c>
      <c r="B1913" s="5">
        <v>80</v>
      </c>
      <c r="C1913" s="5">
        <v>3</v>
      </c>
      <c r="D1913" s="380">
        <v>44.544999999999995</v>
      </c>
      <c r="E1913" s="25">
        <v>24.84</v>
      </c>
      <c r="F1913" s="380">
        <v>8.1174834595959613</v>
      </c>
      <c r="G1913" s="25">
        <v>43.56</v>
      </c>
      <c r="H1913" s="380">
        <v>6.5698477539971751</v>
      </c>
      <c r="I1913" s="25">
        <v>47.16</v>
      </c>
      <c r="J1913" s="380">
        <v>0.82810185272592862</v>
      </c>
    </row>
    <row r="1914" spans="1:10" x14ac:dyDescent="0.35">
      <c r="A1914" s="5">
        <v>1910</v>
      </c>
      <c r="B1914" s="5">
        <v>80</v>
      </c>
      <c r="C1914" s="5">
        <v>3</v>
      </c>
      <c r="D1914" s="380">
        <v>44.507777777777783</v>
      </c>
      <c r="E1914" s="25">
        <v>24.84</v>
      </c>
      <c r="F1914" s="380">
        <v>8.1174834595959613</v>
      </c>
      <c r="G1914" s="25">
        <v>43.39</v>
      </c>
      <c r="H1914" s="380">
        <v>5.5138601975255943</v>
      </c>
      <c r="I1914" s="25">
        <v>47.16</v>
      </c>
      <c r="J1914" s="380">
        <v>2.0112969901804476</v>
      </c>
    </row>
    <row r="1915" spans="1:10" x14ac:dyDescent="0.35">
      <c r="A1915" s="5">
        <v>1911</v>
      </c>
      <c r="B1915" s="5">
        <v>80</v>
      </c>
      <c r="C1915" s="5">
        <v>3</v>
      </c>
      <c r="D1915" s="380">
        <v>44.688333333333325</v>
      </c>
      <c r="E1915" s="25">
        <v>24.84</v>
      </c>
      <c r="F1915" s="380">
        <v>8.1174834595959595</v>
      </c>
      <c r="G1915" s="25">
        <v>43.39</v>
      </c>
      <c r="H1915" s="380">
        <v>5.3526380369046862</v>
      </c>
      <c r="I1915" s="25">
        <v>47.16</v>
      </c>
      <c r="J1915" s="380">
        <v>2.6340760414127451</v>
      </c>
    </row>
    <row r="1916" spans="1:10" x14ac:dyDescent="0.35">
      <c r="A1916" s="5">
        <v>1912</v>
      </c>
      <c r="B1916" s="5">
        <v>80</v>
      </c>
      <c r="C1916" s="5">
        <v>3</v>
      </c>
      <c r="D1916" s="380">
        <v>52.530555555555551</v>
      </c>
      <c r="E1916" s="25">
        <v>24.84</v>
      </c>
      <c r="F1916" s="380">
        <v>8.1174834595959595</v>
      </c>
      <c r="G1916" s="25">
        <v>43.39</v>
      </c>
      <c r="H1916" s="380">
        <v>7.0339350115807253</v>
      </c>
      <c r="I1916" s="25">
        <v>46.69</v>
      </c>
      <c r="J1916" s="380">
        <v>3.2234887641927283</v>
      </c>
    </row>
    <row r="1917" spans="1:10" x14ac:dyDescent="0.35">
      <c r="A1917" s="5">
        <v>1913</v>
      </c>
      <c r="B1917" s="5">
        <v>80</v>
      </c>
      <c r="C1917" s="5">
        <v>3</v>
      </c>
      <c r="D1917" s="380">
        <v>57.078888888888883</v>
      </c>
      <c r="E1917" s="25">
        <v>24.84</v>
      </c>
      <c r="F1917" s="380">
        <v>8.1174834595959595</v>
      </c>
      <c r="G1917" s="25">
        <v>43.39</v>
      </c>
      <c r="H1917" s="380">
        <v>7.0165848488765867</v>
      </c>
      <c r="I1917" s="25">
        <v>47.16</v>
      </c>
      <c r="J1917" s="380">
        <v>3.1660152511595223</v>
      </c>
    </row>
    <row r="1918" spans="1:10" x14ac:dyDescent="0.35">
      <c r="A1918" s="5">
        <v>1914</v>
      </c>
      <c r="B1918" s="5">
        <v>80</v>
      </c>
      <c r="C1918" s="5">
        <v>3</v>
      </c>
      <c r="D1918" s="380">
        <v>63.453888888888898</v>
      </c>
      <c r="E1918" s="25">
        <v>24.84</v>
      </c>
      <c r="F1918" s="380">
        <v>8.9757239428733371</v>
      </c>
      <c r="G1918" s="25">
        <v>43.39</v>
      </c>
      <c r="H1918" s="380">
        <v>9.1087983922462179</v>
      </c>
      <c r="I1918" s="25">
        <v>47.16</v>
      </c>
      <c r="J1918" s="380">
        <v>4.2591786242944147</v>
      </c>
    </row>
    <row r="1919" spans="1:10" x14ac:dyDescent="0.35">
      <c r="A1919" s="5">
        <v>1915</v>
      </c>
      <c r="B1919" s="5">
        <v>80</v>
      </c>
      <c r="C1919" s="5">
        <v>3</v>
      </c>
      <c r="D1919" s="380">
        <v>70.214444444444439</v>
      </c>
      <c r="E1919" s="25">
        <v>24.99</v>
      </c>
      <c r="F1919" s="380">
        <v>9.6299890432008173</v>
      </c>
      <c r="G1919" s="25">
        <v>44.74</v>
      </c>
      <c r="H1919" s="380">
        <v>8.9016192499804472</v>
      </c>
      <c r="I1919" s="25">
        <v>48.79</v>
      </c>
      <c r="J1919" s="380">
        <v>1.1201038464857354</v>
      </c>
    </row>
    <row r="1920" spans="1:10" x14ac:dyDescent="0.35">
      <c r="A1920" s="5">
        <v>1916</v>
      </c>
      <c r="B1920" s="5">
        <v>80</v>
      </c>
      <c r="C1920" s="5">
        <v>3</v>
      </c>
      <c r="D1920" s="380">
        <v>71.810555555555567</v>
      </c>
      <c r="E1920" s="25">
        <v>25.74</v>
      </c>
      <c r="F1920" s="380">
        <v>9.6593435954273499</v>
      </c>
      <c r="G1920" s="25">
        <v>46.21</v>
      </c>
      <c r="H1920" s="380">
        <v>9.1403024258634442</v>
      </c>
      <c r="I1920" s="25">
        <v>51.2</v>
      </c>
      <c r="J1920" s="380">
        <v>0.89057111182821447</v>
      </c>
    </row>
    <row r="1921" spans="1:10" x14ac:dyDescent="0.35">
      <c r="A1921" s="5">
        <v>1917</v>
      </c>
      <c r="B1921" s="5">
        <v>80</v>
      </c>
      <c r="C1921" s="5">
        <v>3</v>
      </c>
      <c r="D1921" s="380">
        <v>61.352777777777767</v>
      </c>
      <c r="E1921" s="25">
        <v>25.29</v>
      </c>
      <c r="F1921" s="380">
        <v>9.6863745752468056</v>
      </c>
      <c r="G1921" s="25">
        <v>46.11</v>
      </c>
      <c r="H1921" s="380">
        <v>9.6029880839889525</v>
      </c>
      <c r="I1921" s="25">
        <v>48.86</v>
      </c>
      <c r="J1921" s="380">
        <v>3.3236003441077613</v>
      </c>
    </row>
    <row r="1922" spans="1:10" x14ac:dyDescent="0.35">
      <c r="A1922" s="5">
        <v>1918</v>
      </c>
      <c r="B1922" s="5">
        <v>80</v>
      </c>
      <c r="C1922" s="5">
        <v>3</v>
      </c>
      <c r="D1922" s="380">
        <v>55.922777777777775</v>
      </c>
      <c r="E1922" s="25">
        <v>24.99</v>
      </c>
      <c r="F1922" s="380">
        <v>9.5191553551061716</v>
      </c>
      <c r="G1922" s="25">
        <v>43.56</v>
      </c>
      <c r="H1922" s="380">
        <v>8.4817884526037712</v>
      </c>
      <c r="I1922" s="25">
        <v>47.16</v>
      </c>
      <c r="J1922" s="380">
        <v>1.9360688438211369</v>
      </c>
    </row>
    <row r="1923" spans="1:10" x14ac:dyDescent="0.35">
      <c r="A1923" s="5">
        <v>1919</v>
      </c>
      <c r="B1923" s="5">
        <v>80</v>
      </c>
      <c r="C1923" s="5">
        <v>3</v>
      </c>
      <c r="D1923" s="380">
        <v>51.988888888888887</v>
      </c>
      <c r="E1923" s="25">
        <v>24.99</v>
      </c>
      <c r="F1923" s="380">
        <v>9.1598088082200189</v>
      </c>
      <c r="G1923" s="25">
        <v>43.56</v>
      </c>
      <c r="H1923" s="380">
        <v>10.035269839535884</v>
      </c>
      <c r="I1923" s="25">
        <v>47.16</v>
      </c>
      <c r="J1923" s="380">
        <v>0.70456539465792778</v>
      </c>
    </row>
    <row r="1924" spans="1:10" x14ac:dyDescent="0.35">
      <c r="A1924" s="5">
        <v>1920</v>
      </c>
      <c r="B1924" s="5">
        <v>80</v>
      </c>
      <c r="C1924" s="5">
        <v>3</v>
      </c>
      <c r="D1924" s="380">
        <v>51.007222222222225</v>
      </c>
      <c r="E1924" s="25">
        <v>24.84</v>
      </c>
      <c r="F1924" s="380">
        <v>9.1078537316572028</v>
      </c>
      <c r="G1924" s="25">
        <v>43.56</v>
      </c>
      <c r="H1924" s="380">
        <v>10.692952004167351</v>
      </c>
      <c r="I1924" s="25">
        <v>47.44</v>
      </c>
      <c r="J1924" s="380">
        <v>5.172484259334527</v>
      </c>
    </row>
    <row r="1925" spans="1:10" x14ac:dyDescent="0.35">
      <c r="A1925" s="5">
        <v>1921</v>
      </c>
      <c r="B1925" s="5">
        <v>81</v>
      </c>
      <c r="C1925" s="5">
        <v>3</v>
      </c>
      <c r="D1925" s="380">
        <v>53.166111111111114</v>
      </c>
      <c r="E1925" s="25">
        <v>24.84</v>
      </c>
      <c r="F1925" s="380">
        <v>9.2091979752120832</v>
      </c>
      <c r="G1925" s="25">
        <v>43.56</v>
      </c>
      <c r="H1925" s="380">
        <v>10.635502313029287</v>
      </c>
      <c r="I1925" s="25">
        <v>49.53</v>
      </c>
      <c r="J1925" s="380">
        <v>4.7560889792672514</v>
      </c>
    </row>
    <row r="1926" spans="1:10" x14ac:dyDescent="0.35">
      <c r="A1926" s="5">
        <v>1922</v>
      </c>
      <c r="B1926" s="5">
        <v>81</v>
      </c>
      <c r="C1926" s="5">
        <v>3</v>
      </c>
      <c r="D1926" s="380">
        <v>52.442777777777778</v>
      </c>
      <c r="E1926" s="25">
        <v>24.84</v>
      </c>
      <c r="F1926" s="380">
        <v>9.2006193335705309</v>
      </c>
      <c r="G1926" s="25">
        <v>43.56</v>
      </c>
      <c r="H1926" s="380">
        <v>11.019399723891754</v>
      </c>
      <c r="I1926" s="25">
        <v>49.53</v>
      </c>
      <c r="J1926" s="380">
        <v>5.7222309010999712</v>
      </c>
    </row>
    <row r="1927" spans="1:10" x14ac:dyDescent="0.35">
      <c r="A1927" s="5">
        <v>1923</v>
      </c>
      <c r="B1927" s="5">
        <v>81</v>
      </c>
      <c r="C1927" s="5">
        <v>3</v>
      </c>
      <c r="D1927" s="380">
        <v>51.217777777777783</v>
      </c>
      <c r="E1927" s="25">
        <v>24.84</v>
      </c>
      <c r="F1927" s="380">
        <v>9.1595392665928319</v>
      </c>
      <c r="G1927" s="25">
        <v>43.56</v>
      </c>
      <c r="H1927" s="380">
        <v>10.807194522463629</v>
      </c>
      <c r="I1927" s="25">
        <v>49.53</v>
      </c>
      <c r="J1927" s="380">
        <v>5.8844616926579718</v>
      </c>
    </row>
    <row r="1928" spans="1:10" x14ac:dyDescent="0.35">
      <c r="A1928" s="5">
        <v>1924</v>
      </c>
      <c r="B1928" s="5">
        <v>81</v>
      </c>
      <c r="C1928" s="5">
        <v>3</v>
      </c>
      <c r="D1928" s="380">
        <v>51.323333333333338</v>
      </c>
      <c r="E1928" s="25">
        <v>24.84</v>
      </c>
      <c r="F1928" s="380">
        <v>9.7175829201269153</v>
      </c>
      <c r="G1928" s="25">
        <v>43.39</v>
      </c>
      <c r="H1928" s="380">
        <v>10.403155788188515</v>
      </c>
      <c r="I1928" s="25">
        <v>49.53</v>
      </c>
      <c r="J1928" s="380">
        <v>6.4558803156871933</v>
      </c>
    </row>
    <row r="1929" spans="1:10" x14ac:dyDescent="0.35">
      <c r="A1929" s="5">
        <v>1925</v>
      </c>
      <c r="B1929" s="5">
        <v>81</v>
      </c>
      <c r="C1929" s="5">
        <v>3</v>
      </c>
      <c r="D1929" s="380">
        <v>51.467777777777783</v>
      </c>
      <c r="E1929" s="25">
        <v>24.84</v>
      </c>
      <c r="F1929" s="380">
        <v>12.060058999714872</v>
      </c>
      <c r="G1929" s="25">
        <v>44.29</v>
      </c>
      <c r="H1929" s="380">
        <v>11.36871113619546</v>
      </c>
      <c r="I1929" s="25">
        <v>53.27</v>
      </c>
      <c r="J1929" s="380">
        <v>6.5613468698557114</v>
      </c>
    </row>
    <row r="1930" spans="1:10" x14ac:dyDescent="0.35">
      <c r="A1930" s="5">
        <v>1926</v>
      </c>
      <c r="B1930" s="5">
        <v>81</v>
      </c>
      <c r="C1930" s="5">
        <v>3</v>
      </c>
      <c r="D1930" s="380">
        <v>55.598888888888887</v>
      </c>
      <c r="E1930" s="25">
        <v>24.84</v>
      </c>
      <c r="F1930" s="380">
        <v>11.641466853174046</v>
      </c>
      <c r="G1930" s="25">
        <v>46.03</v>
      </c>
      <c r="H1930" s="380">
        <v>11.721455046324486</v>
      </c>
      <c r="I1930" s="25">
        <v>64.14</v>
      </c>
      <c r="J1930" s="380">
        <v>6.5880206625017177</v>
      </c>
    </row>
    <row r="1931" spans="1:10" x14ac:dyDescent="0.35">
      <c r="A1931" s="5">
        <v>1927</v>
      </c>
      <c r="B1931" s="5">
        <v>81</v>
      </c>
      <c r="C1931" s="5">
        <v>3</v>
      </c>
      <c r="D1931" s="380">
        <v>63.754999999999988</v>
      </c>
      <c r="E1931" s="25">
        <v>25.74</v>
      </c>
      <c r="F1931" s="380">
        <v>10.96936932706641</v>
      </c>
      <c r="G1931" s="25">
        <v>52.67</v>
      </c>
      <c r="H1931" s="380">
        <v>11.864752748820514</v>
      </c>
      <c r="I1931" s="25">
        <v>139.33000000000001</v>
      </c>
      <c r="J1931" s="380">
        <v>6.6296515602234809</v>
      </c>
    </row>
    <row r="1932" spans="1:10" x14ac:dyDescent="0.35">
      <c r="A1932" s="5">
        <v>1928</v>
      </c>
      <c r="B1932" s="5">
        <v>81</v>
      </c>
      <c r="C1932" s="5">
        <v>3</v>
      </c>
      <c r="D1932" s="380">
        <v>66.328333333333333</v>
      </c>
      <c r="E1932" s="25">
        <v>27.29</v>
      </c>
      <c r="F1932" s="380">
        <v>13.608655891444904</v>
      </c>
      <c r="G1932" s="25">
        <v>55.38</v>
      </c>
      <c r="H1932" s="380">
        <v>11.469996836468146</v>
      </c>
      <c r="I1932" s="25">
        <v>147.82</v>
      </c>
      <c r="J1932" s="380">
        <v>5.3817681439136207</v>
      </c>
    </row>
    <row r="1933" spans="1:10" x14ac:dyDescent="0.35">
      <c r="A1933" s="5">
        <v>1929</v>
      </c>
      <c r="B1933" s="5">
        <v>81</v>
      </c>
      <c r="C1933" s="5">
        <v>3</v>
      </c>
      <c r="D1933" s="380">
        <v>67.043888888888887</v>
      </c>
      <c r="E1933" s="25">
        <v>28.12</v>
      </c>
      <c r="F1933" s="380">
        <v>12.95842189013571</v>
      </c>
      <c r="G1933" s="25">
        <v>57.04</v>
      </c>
      <c r="H1933" s="380">
        <v>10.055806344901656</v>
      </c>
      <c r="I1933" s="25">
        <v>152.25</v>
      </c>
      <c r="J1933" s="380">
        <v>5.3817681439136207</v>
      </c>
    </row>
    <row r="1934" spans="1:10" x14ac:dyDescent="0.35">
      <c r="A1934" s="5">
        <v>1930</v>
      </c>
      <c r="B1934" s="5">
        <v>81</v>
      </c>
      <c r="C1934" s="5">
        <v>3</v>
      </c>
      <c r="D1934" s="380">
        <v>58.909444444444439</v>
      </c>
      <c r="E1934" s="25">
        <v>28.12</v>
      </c>
      <c r="F1934" s="380">
        <v>9.4981105055240587</v>
      </c>
      <c r="G1934" s="25">
        <v>58.75</v>
      </c>
      <c r="H1934" s="380">
        <v>10.802436537351303</v>
      </c>
      <c r="I1934" s="25">
        <v>143.51</v>
      </c>
      <c r="J1934" s="380">
        <v>5.9159767783293757</v>
      </c>
    </row>
    <row r="1935" spans="1:10" x14ac:dyDescent="0.35">
      <c r="A1935" s="5">
        <v>1931</v>
      </c>
      <c r="B1935" s="5">
        <v>81</v>
      </c>
      <c r="C1935" s="5">
        <v>3</v>
      </c>
      <c r="D1935" s="380">
        <v>50.336666666666659</v>
      </c>
      <c r="E1935" s="25">
        <v>28.12</v>
      </c>
      <c r="F1935" s="380">
        <v>8.1174834595959595</v>
      </c>
      <c r="G1935" s="25">
        <v>58.75</v>
      </c>
      <c r="H1935" s="380">
        <v>6.6023872862257731</v>
      </c>
      <c r="I1935" s="25">
        <v>143.51</v>
      </c>
      <c r="J1935" s="380">
        <v>2.2502191674475251</v>
      </c>
    </row>
    <row r="1936" spans="1:10" x14ac:dyDescent="0.35">
      <c r="A1936" s="5">
        <v>1932</v>
      </c>
      <c r="B1936" s="5">
        <v>81</v>
      </c>
      <c r="C1936" s="5">
        <v>3</v>
      </c>
      <c r="D1936" s="380">
        <v>48.141111111111108</v>
      </c>
      <c r="E1936" s="25">
        <v>28.12</v>
      </c>
      <c r="F1936" s="380">
        <v>8.1174834595959595</v>
      </c>
      <c r="G1936" s="25">
        <v>58.75</v>
      </c>
      <c r="H1936" s="380">
        <v>6.4771139571059368</v>
      </c>
      <c r="I1936" s="25">
        <v>143.51</v>
      </c>
      <c r="J1936" s="380">
        <v>2.2502191674475251</v>
      </c>
    </row>
    <row r="1937" spans="1:10" x14ac:dyDescent="0.35">
      <c r="A1937" s="5">
        <v>1933</v>
      </c>
      <c r="B1937" s="5">
        <v>81</v>
      </c>
      <c r="C1937" s="5">
        <v>3</v>
      </c>
      <c r="D1937" s="380">
        <v>46.366111111111103</v>
      </c>
      <c r="E1937" s="25">
        <v>28.12</v>
      </c>
      <c r="F1937" s="380">
        <v>0.47222222222222221</v>
      </c>
      <c r="G1937" s="25">
        <v>58.75</v>
      </c>
      <c r="H1937" s="380">
        <v>7.5578023557636245</v>
      </c>
      <c r="I1937" s="25">
        <v>143.51</v>
      </c>
      <c r="J1937" s="380">
        <v>3.2659001442327757</v>
      </c>
    </row>
    <row r="1938" spans="1:10" x14ac:dyDescent="0.35">
      <c r="A1938" s="5">
        <v>1934</v>
      </c>
      <c r="B1938" s="5">
        <v>81</v>
      </c>
      <c r="C1938" s="5">
        <v>3</v>
      </c>
      <c r="D1938" s="380">
        <v>47.214444444444446</v>
      </c>
      <c r="E1938" s="25">
        <v>28.12</v>
      </c>
      <c r="F1938" s="380">
        <v>0.47222222222222221</v>
      </c>
      <c r="G1938" s="25">
        <v>58.75</v>
      </c>
      <c r="H1938" s="380">
        <v>7.7949054452603574</v>
      </c>
      <c r="I1938" s="25">
        <v>143.51</v>
      </c>
      <c r="J1938" s="380">
        <v>3.6224159852389866</v>
      </c>
    </row>
    <row r="1939" spans="1:10" x14ac:dyDescent="0.35">
      <c r="A1939" s="5">
        <v>1935</v>
      </c>
      <c r="B1939" s="5">
        <v>81</v>
      </c>
      <c r="C1939" s="5">
        <v>3</v>
      </c>
      <c r="D1939" s="380">
        <v>49.411111111111111</v>
      </c>
      <c r="E1939" s="25">
        <v>28.12</v>
      </c>
      <c r="F1939" s="380">
        <v>8.1174834595959595</v>
      </c>
      <c r="G1939" s="25">
        <v>58.75</v>
      </c>
      <c r="H1939" s="380">
        <v>7.4963783489197322</v>
      </c>
      <c r="I1939" s="25">
        <v>143.51</v>
      </c>
      <c r="J1939" s="380">
        <v>5.7902389341340639</v>
      </c>
    </row>
    <row r="1940" spans="1:10" x14ac:dyDescent="0.35">
      <c r="A1940" s="5">
        <v>1936</v>
      </c>
      <c r="B1940" s="5">
        <v>81</v>
      </c>
      <c r="C1940" s="5">
        <v>3</v>
      </c>
      <c r="D1940" s="380">
        <v>50.801666666666669</v>
      </c>
      <c r="E1940" s="25">
        <v>28.97</v>
      </c>
      <c r="F1940" s="380">
        <v>8.1174834595959595</v>
      </c>
      <c r="G1940" s="25">
        <v>58.75</v>
      </c>
      <c r="H1940" s="380">
        <v>7.4897935248849015</v>
      </c>
      <c r="I1940" s="25">
        <v>603.30999999999995</v>
      </c>
      <c r="J1940" s="380">
        <v>6.0521832627509591</v>
      </c>
    </row>
    <row r="1941" spans="1:10" x14ac:dyDescent="0.35">
      <c r="A1941" s="5">
        <v>1937</v>
      </c>
      <c r="B1941" s="5">
        <v>81</v>
      </c>
      <c r="C1941" s="5">
        <v>3</v>
      </c>
      <c r="D1941" s="380">
        <v>55.901666666666671</v>
      </c>
      <c r="E1941" s="25">
        <v>31.19</v>
      </c>
      <c r="F1941" s="380">
        <v>9.617576360489867</v>
      </c>
      <c r="G1941" s="25">
        <v>62.12</v>
      </c>
      <c r="H1941" s="380">
        <v>7.4897935248849015</v>
      </c>
      <c r="I1941" s="25">
        <v>819.14</v>
      </c>
      <c r="J1941" s="380">
        <v>7.1564819177337862</v>
      </c>
    </row>
    <row r="1942" spans="1:10" x14ac:dyDescent="0.35">
      <c r="A1942" s="5">
        <v>1938</v>
      </c>
      <c r="B1942" s="5">
        <v>81</v>
      </c>
      <c r="C1942" s="5">
        <v>3</v>
      </c>
      <c r="D1942" s="380">
        <v>61.923333333333325</v>
      </c>
      <c r="E1942" s="25">
        <v>31.84</v>
      </c>
      <c r="F1942" s="380">
        <v>24.426716256928806</v>
      </c>
      <c r="G1942" s="25">
        <v>62.12</v>
      </c>
      <c r="H1942" s="380">
        <v>11.921181704511687</v>
      </c>
      <c r="I1942" s="25">
        <v>843.72</v>
      </c>
      <c r="J1942" s="380">
        <v>7.4430025476674224</v>
      </c>
    </row>
    <row r="1943" spans="1:10" x14ac:dyDescent="0.35">
      <c r="A1943" s="5">
        <v>1939</v>
      </c>
      <c r="B1943" s="5">
        <v>81</v>
      </c>
      <c r="C1943" s="5">
        <v>3</v>
      </c>
      <c r="D1943" s="380">
        <v>68.909444444444432</v>
      </c>
      <c r="E1943" s="25">
        <v>35.869999999999997</v>
      </c>
      <c r="F1943" s="380">
        <v>19.376560317401712</v>
      </c>
      <c r="G1943" s="25">
        <v>65.739999999999995</v>
      </c>
      <c r="H1943" s="380">
        <v>19.350173157667243</v>
      </c>
      <c r="I1943" s="25">
        <v>843.72</v>
      </c>
      <c r="J1943" s="380">
        <v>7.0909815541384393</v>
      </c>
    </row>
    <row r="1944" spans="1:10" x14ac:dyDescent="0.35">
      <c r="A1944" s="5">
        <v>1940</v>
      </c>
      <c r="B1944" s="5">
        <v>81</v>
      </c>
      <c r="C1944" s="5">
        <v>3</v>
      </c>
      <c r="D1944" s="380">
        <v>72.99944444444445</v>
      </c>
      <c r="E1944" s="25">
        <v>36.94</v>
      </c>
      <c r="F1944" s="380">
        <v>20.222372730480132</v>
      </c>
      <c r="G1944" s="25">
        <v>819.14</v>
      </c>
      <c r="H1944" s="380">
        <v>21.061575469318814</v>
      </c>
      <c r="I1944" s="25">
        <v>869.03</v>
      </c>
      <c r="J1944" s="380">
        <v>7.0909815541384393</v>
      </c>
    </row>
    <row r="1945" spans="1:10" x14ac:dyDescent="0.35">
      <c r="A1945" s="5">
        <v>1941</v>
      </c>
      <c r="B1945" s="5">
        <v>81</v>
      </c>
      <c r="C1945" s="5">
        <v>3</v>
      </c>
      <c r="D1945" s="380">
        <v>63.309999999999995</v>
      </c>
      <c r="E1945" s="25">
        <v>31.84</v>
      </c>
      <c r="F1945" s="380">
        <v>22.259673176112816</v>
      </c>
      <c r="G1945" s="25">
        <v>64.2</v>
      </c>
      <c r="H1945" s="380">
        <v>21.092123979876927</v>
      </c>
      <c r="I1945" s="25">
        <v>869.03</v>
      </c>
      <c r="J1945" s="380">
        <v>7.0909815541384393</v>
      </c>
    </row>
    <row r="1946" spans="1:10" x14ac:dyDescent="0.35">
      <c r="A1946" s="5">
        <v>1942</v>
      </c>
      <c r="B1946" s="5">
        <v>81</v>
      </c>
      <c r="C1946" s="5">
        <v>3</v>
      </c>
      <c r="D1946" s="380">
        <v>58.82555555555556</v>
      </c>
      <c r="E1946" s="25">
        <v>31.19</v>
      </c>
      <c r="F1946" s="380">
        <v>19.826270139294376</v>
      </c>
      <c r="G1946" s="25">
        <v>62.12</v>
      </c>
      <c r="H1946" s="380">
        <v>18.758461093658248</v>
      </c>
      <c r="I1946" s="25">
        <v>843.72</v>
      </c>
      <c r="J1946" s="380">
        <v>7.3670750782118386</v>
      </c>
    </row>
    <row r="1947" spans="1:10" x14ac:dyDescent="0.35">
      <c r="A1947" s="5">
        <v>1943</v>
      </c>
      <c r="B1947" s="5">
        <v>81</v>
      </c>
      <c r="C1947" s="5">
        <v>3</v>
      </c>
      <c r="D1947" s="380">
        <v>56.388333333333328</v>
      </c>
      <c r="E1947" s="25">
        <v>31.19</v>
      </c>
      <c r="F1947" s="380">
        <v>18.159382541850743</v>
      </c>
      <c r="G1947" s="25">
        <v>62.12</v>
      </c>
      <c r="H1947" s="380">
        <v>14.757632785245667</v>
      </c>
      <c r="I1947" s="25">
        <v>843.72</v>
      </c>
      <c r="J1947" s="380">
        <v>7.3030130733518765</v>
      </c>
    </row>
    <row r="1948" spans="1:10" x14ac:dyDescent="0.35">
      <c r="A1948" s="5">
        <v>1944</v>
      </c>
      <c r="B1948" s="5">
        <v>81</v>
      </c>
      <c r="C1948" s="5">
        <v>3</v>
      </c>
      <c r="D1948" s="380">
        <v>53.916111111111114</v>
      </c>
      <c r="E1948" s="25">
        <v>29.6</v>
      </c>
      <c r="F1948" s="380">
        <v>16.347024043146355</v>
      </c>
      <c r="G1948" s="25">
        <v>57.04</v>
      </c>
      <c r="H1948" s="380">
        <v>17.161994069332163</v>
      </c>
      <c r="I1948" s="25">
        <v>843.72</v>
      </c>
      <c r="J1948" s="380">
        <v>6.2963496091450954</v>
      </c>
    </row>
    <row r="1949" spans="1:10" x14ac:dyDescent="0.35">
      <c r="A1949" s="5">
        <v>1945</v>
      </c>
      <c r="B1949" s="5">
        <v>82</v>
      </c>
      <c r="C1949" s="5">
        <v>3</v>
      </c>
      <c r="D1949" s="380">
        <v>54.664444444444435</v>
      </c>
      <c r="E1949" s="25">
        <v>26.51</v>
      </c>
      <c r="F1949" s="380">
        <v>9.6921658992952047</v>
      </c>
      <c r="G1949" s="25">
        <v>57.56</v>
      </c>
      <c r="H1949" s="380">
        <v>16.480795800841783</v>
      </c>
      <c r="I1949" s="25">
        <v>717.16</v>
      </c>
      <c r="J1949" s="380">
        <v>5.6235143472894604</v>
      </c>
    </row>
    <row r="1950" spans="1:10" x14ac:dyDescent="0.35">
      <c r="A1950" s="5">
        <v>1946</v>
      </c>
      <c r="B1950" s="5">
        <v>82</v>
      </c>
      <c r="C1950" s="5">
        <v>3</v>
      </c>
      <c r="D1950" s="380">
        <v>52.779999999999994</v>
      </c>
      <c r="E1950" s="25">
        <v>25.74</v>
      </c>
      <c r="F1950" s="380">
        <v>12.842312052605013</v>
      </c>
      <c r="G1950" s="25">
        <v>55.88</v>
      </c>
      <c r="H1950" s="380">
        <v>14.464376390698344</v>
      </c>
      <c r="I1950" s="25">
        <v>717.16</v>
      </c>
      <c r="J1950" s="380">
        <v>5.2763647050270235</v>
      </c>
    </row>
    <row r="1951" spans="1:10" x14ac:dyDescent="0.35">
      <c r="A1951" s="5">
        <v>1947</v>
      </c>
      <c r="B1951" s="5">
        <v>82</v>
      </c>
      <c r="C1951" s="5">
        <v>3</v>
      </c>
      <c r="D1951" s="380">
        <v>52.608888888888885</v>
      </c>
      <c r="E1951" s="25">
        <v>25.59</v>
      </c>
      <c r="F1951" s="380">
        <v>12.425580821479896</v>
      </c>
      <c r="G1951" s="25">
        <v>55.88</v>
      </c>
      <c r="H1951" s="380">
        <v>10.099661951879536</v>
      </c>
      <c r="I1951" s="25">
        <v>717.16</v>
      </c>
      <c r="J1951" s="380">
        <v>4.859877526413241</v>
      </c>
    </row>
    <row r="1952" spans="1:10" x14ac:dyDescent="0.35">
      <c r="A1952" s="5">
        <v>1948</v>
      </c>
      <c r="B1952" s="5">
        <v>82</v>
      </c>
      <c r="C1952" s="5">
        <v>3</v>
      </c>
      <c r="D1952" s="380">
        <v>52.358888888888892</v>
      </c>
      <c r="E1952" s="25">
        <v>25.59</v>
      </c>
      <c r="F1952" s="380">
        <v>13.15945100107183</v>
      </c>
      <c r="G1952" s="25">
        <v>55.88</v>
      </c>
      <c r="H1952" s="380">
        <v>8.7265326561794758</v>
      </c>
      <c r="I1952" s="25">
        <v>717.16</v>
      </c>
      <c r="J1952" s="380">
        <v>4.7877234584049608</v>
      </c>
    </row>
    <row r="1953" spans="1:10" x14ac:dyDescent="0.35">
      <c r="A1953" s="5">
        <v>1949</v>
      </c>
      <c r="B1953" s="5">
        <v>82</v>
      </c>
      <c r="C1953" s="5">
        <v>3</v>
      </c>
      <c r="D1953" s="380">
        <v>56.717777777777776</v>
      </c>
      <c r="E1953" s="25">
        <v>25.59</v>
      </c>
      <c r="F1953" s="380">
        <v>11.205135920578194</v>
      </c>
      <c r="G1953" s="25">
        <v>57.56</v>
      </c>
      <c r="H1953" s="380">
        <v>8.811796345514928</v>
      </c>
      <c r="I1953" s="25">
        <v>717.16</v>
      </c>
      <c r="J1953" s="380">
        <v>5.1129696884021643</v>
      </c>
    </row>
    <row r="1954" spans="1:10" x14ac:dyDescent="0.35">
      <c r="A1954" s="5">
        <v>1950</v>
      </c>
      <c r="B1954" s="5">
        <v>82</v>
      </c>
      <c r="C1954" s="5">
        <v>3</v>
      </c>
      <c r="D1954" s="380">
        <v>61.947222222222216</v>
      </c>
      <c r="E1954" s="25">
        <v>26.51</v>
      </c>
      <c r="F1954" s="380">
        <v>13.032895613062447</v>
      </c>
      <c r="G1954" s="25">
        <v>59.91</v>
      </c>
      <c r="H1954" s="380">
        <v>8.9642714261704963</v>
      </c>
      <c r="I1954" s="25">
        <v>717.16</v>
      </c>
      <c r="J1954" s="380">
        <v>4.7992832937997214</v>
      </c>
    </row>
    <row r="1955" spans="1:10" x14ac:dyDescent="0.35">
      <c r="A1955" s="5">
        <v>1951</v>
      </c>
      <c r="B1955" s="5">
        <v>82</v>
      </c>
      <c r="C1955" s="5">
        <v>3</v>
      </c>
      <c r="D1955" s="380">
        <v>72.607222222222234</v>
      </c>
      <c r="E1955" s="25">
        <v>27.3</v>
      </c>
      <c r="F1955" s="380">
        <v>13.381352632487552</v>
      </c>
      <c r="G1955" s="25">
        <v>62.12</v>
      </c>
      <c r="H1955" s="380">
        <v>8.8631085682893538</v>
      </c>
      <c r="I1955" s="25">
        <v>843.72</v>
      </c>
      <c r="J1955" s="380">
        <v>5.8989248757694979</v>
      </c>
    </row>
    <row r="1956" spans="1:10" x14ac:dyDescent="0.35">
      <c r="A1956" s="5">
        <v>1952</v>
      </c>
      <c r="B1956" s="5">
        <v>82</v>
      </c>
      <c r="C1956" s="5">
        <v>3</v>
      </c>
      <c r="D1956" s="380">
        <v>76.834444444444443</v>
      </c>
      <c r="E1956" s="25">
        <v>31.4</v>
      </c>
      <c r="F1956" s="380">
        <v>8.1174834595959595</v>
      </c>
      <c r="G1956" s="25">
        <v>63.98</v>
      </c>
      <c r="H1956" s="380">
        <v>1.5972103137806957</v>
      </c>
      <c r="I1956" s="25">
        <v>869.03</v>
      </c>
      <c r="J1956" s="380">
        <v>4.5628650770384267</v>
      </c>
    </row>
    <row r="1957" spans="1:10" x14ac:dyDescent="0.35">
      <c r="A1957" s="5">
        <v>1953</v>
      </c>
      <c r="B1957" s="5">
        <v>82</v>
      </c>
      <c r="C1957" s="5">
        <v>3</v>
      </c>
      <c r="D1957" s="380">
        <v>73.206111111111113</v>
      </c>
      <c r="E1957" s="25">
        <v>35.869999999999997</v>
      </c>
      <c r="F1957" s="380">
        <v>13.80866648173529</v>
      </c>
      <c r="G1957" s="25">
        <v>63.98</v>
      </c>
      <c r="H1957" s="380">
        <v>0.14480167642852412</v>
      </c>
      <c r="I1957" s="25">
        <v>843.72</v>
      </c>
      <c r="J1957" s="380">
        <v>4.5838345641829692</v>
      </c>
    </row>
    <row r="1958" spans="1:10" x14ac:dyDescent="0.35">
      <c r="A1958" s="5">
        <v>1954</v>
      </c>
      <c r="B1958" s="5">
        <v>82</v>
      </c>
      <c r="C1958" s="5">
        <v>3</v>
      </c>
      <c r="D1958" s="380">
        <v>60.117777777777768</v>
      </c>
      <c r="E1958" s="25">
        <v>35.869999999999997</v>
      </c>
      <c r="F1958" s="380">
        <v>8.4477377824131104</v>
      </c>
      <c r="G1958" s="25">
        <v>62.12</v>
      </c>
      <c r="H1958" s="380">
        <v>4.6193294380051819</v>
      </c>
      <c r="I1958" s="25">
        <v>843.72</v>
      </c>
      <c r="J1958" s="380">
        <v>3.2908690237178546</v>
      </c>
    </row>
    <row r="1959" spans="1:10" x14ac:dyDescent="0.35">
      <c r="A1959" s="5">
        <v>1955</v>
      </c>
      <c r="B1959" s="5">
        <v>82</v>
      </c>
      <c r="C1959" s="5">
        <v>3</v>
      </c>
      <c r="D1959" s="380">
        <v>55.79944444444444</v>
      </c>
      <c r="E1959" s="25">
        <v>34.82</v>
      </c>
      <c r="F1959" s="380">
        <v>5.5427428871304736</v>
      </c>
      <c r="G1959" s="25">
        <v>60.51</v>
      </c>
      <c r="H1959" s="380">
        <v>2.6883903118600663</v>
      </c>
      <c r="I1959" s="25">
        <v>717.16</v>
      </c>
      <c r="J1959" s="380">
        <v>0.16733973316038889</v>
      </c>
    </row>
    <row r="1960" spans="1:10" x14ac:dyDescent="0.35">
      <c r="A1960" s="5">
        <v>1956</v>
      </c>
      <c r="B1960" s="5">
        <v>82</v>
      </c>
      <c r="C1960" s="5">
        <v>3</v>
      </c>
      <c r="D1960" s="380">
        <v>54.156111111111109</v>
      </c>
      <c r="E1960" s="25">
        <v>34.82</v>
      </c>
      <c r="F1960" s="380">
        <v>5.2227771448440237</v>
      </c>
      <c r="G1960" s="25">
        <v>60.51</v>
      </c>
      <c r="H1960" s="380">
        <v>2.6883903118600663</v>
      </c>
      <c r="I1960" s="25">
        <v>632.79</v>
      </c>
      <c r="J1960" s="380">
        <v>0.16733973316038886</v>
      </c>
    </row>
    <row r="1961" spans="1:10" x14ac:dyDescent="0.35">
      <c r="A1961" s="5">
        <v>1957</v>
      </c>
      <c r="B1961" s="5">
        <v>82</v>
      </c>
      <c r="C1961" s="5">
        <v>3</v>
      </c>
      <c r="D1961" s="380">
        <v>51.942777777777778</v>
      </c>
      <c r="E1961" s="25">
        <v>30.49</v>
      </c>
      <c r="F1961" s="380">
        <v>5.2227771448440237</v>
      </c>
      <c r="G1961" s="25">
        <v>60.51</v>
      </c>
      <c r="H1961" s="380">
        <v>2.6883903118600663</v>
      </c>
      <c r="I1961" s="25">
        <v>626.46</v>
      </c>
      <c r="J1961" s="380">
        <v>0.16733973316038886</v>
      </c>
    </row>
    <row r="1962" spans="1:10" x14ac:dyDescent="0.35">
      <c r="A1962" s="5">
        <v>1958</v>
      </c>
      <c r="B1962" s="5">
        <v>82</v>
      </c>
      <c r="C1962" s="5">
        <v>3</v>
      </c>
      <c r="D1962" s="380">
        <v>52.488888888888887</v>
      </c>
      <c r="E1962" s="25">
        <v>34.82</v>
      </c>
      <c r="F1962" s="380">
        <v>5.0643065312006845</v>
      </c>
      <c r="G1962" s="25">
        <v>60.51</v>
      </c>
      <c r="H1962" s="380">
        <v>2.6642118412505487</v>
      </c>
      <c r="I1962" s="25">
        <v>632.79</v>
      </c>
      <c r="J1962" s="380">
        <v>0.10944373081995976</v>
      </c>
    </row>
    <row r="1963" spans="1:10" x14ac:dyDescent="0.35">
      <c r="A1963" s="5">
        <v>1959</v>
      </c>
      <c r="B1963" s="5">
        <v>82</v>
      </c>
      <c r="C1963" s="5">
        <v>3</v>
      </c>
      <c r="D1963" s="380">
        <v>54.481666666666662</v>
      </c>
      <c r="E1963" s="25">
        <v>34.82</v>
      </c>
      <c r="F1963" s="380">
        <v>5.2227771448440237</v>
      </c>
      <c r="G1963" s="25">
        <v>60.51</v>
      </c>
      <c r="H1963" s="380">
        <v>2.6767945038658825</v>
      </c>
      <c r="I1963" s="25">
        <v>632.79</v>
      </c>
      <c r="J1963" s="380">
        <v>0.10944373081995976</v>
      </c>
    </row>
    <row r="1964" spans="1:10" x14ac:dyDescent="0.35">
      <c r="A1964" s="5">
        <v>1960</v>
      </c>
      <c r="B1964" s="5">
        <v>82</v>
      </c>
      <c r="C1964" s="5">
        <v>3</v>
      </c>
      <c r="D1964" s="380">
        <v>57.010555555555555</v>
      </c>
      <c r="E1964" s="25">
        <v>35.869999999999997</v>
      </c>
      <c r="F1964" s="380">
        <v>8.1174834595959595</v>
      </c>
      <c r="G1964" s="25">
        <v>60.51</v>
      </c>
      <c r="H1964" s="380">
        <v>2.9386604737329844</v>
      </c>
      <c r="I1964" s="25">
        <v>717.16</v>
      </c>
      <c r="J1964" s="380">
        <v>0.16733973316038886</v>
      </c>
    </row>
    <row r="1965" spans="1:10" x14ac:dyDescent="0.35">
      <c r="A1965" s="5">
        <v>1961</v>
      </c>
      <c r="B1965" s="5">
        <v>82</v>
      </c>
      <c r="C1965" s="5">
        <v>3</v>
      </c>
      <c r="D1965" s="380">
        <v>60.145555555555546</v>
      </c>
      <c r="E1965" s="25">
        <v>35.869999999999997</v>
      </c>
      <c r="F1965" s="380">
        <v>9.0152436298703158</v>
      </c>
      <c r="G1965" s="25">
        <v>62.12</v>
      </c>
      <c r="H1965" s="380">
        <v>5.4946978455705517</v>
      </c>
      <c r="I1965" s="25">
        <v>843.72</v>
      </c>
      <c r="J1965" s="380">
        <v>4.9409744006129701</v>
      </c>
    </row>
    <row r="1966" spans="1:10" x14ac:dyDescent="0.35">
      <c r="A1966" s="5">
        <v>1962</v>
      </c>
      <c r="B1966" s="5">
        <v>82</v>
      </c>
      <c r="C1966" s="5">
        <v>3</v>
      </c>
      <c r="D1966" s="380">
        <v>68.106111111111119</v>
      </c>
      <c r="E1966" s="25">
        <v>35.869999999999997</v>
      </c>
      <c r="F1966" s="380">
        <v>21.225574391413385</v>
      </c>
      <c r="G1966" s="25">
        <v>62.12</v>
      </c>
      <c r="H1966" s="380">
        <v>19.631047988127605</v>
      </c>
      <c r="I1966" s="25">
        <v>843.72</v>
      </c>
      <c r="J1966" s="380">
        <v>7.3194499600667857</v>
      </c>
    </row>
    <row r="1967" spans="1:10" x14ac:dyDescent="0.35">
      <c r="A1967" s="5">
        <v>1963</v>
      </c>
      <c r="B1967" s="5">
        <v>82</v>
      </c>
      <c r="C1967" s="5">
        <v>3</v>
      </c>
      <c r="D1967" s="380">
        <v>76.322777777777773</v>
      </c>
      <c r="E1967" s="25">
        <v>35.869999999999997</v>
      </c>
      <c r="F1967" s="380">
        <v>23.175622621263777</v>
      </c>
      <c r="G1967" s="25">
        <v>65.739999999999995</v>
      </c>
      <c r="H1967" s="380">
        <v>28.059243553280879</v>
      </c>
      <c r="I1967" s="25">
        <v>869.03</v>
      </c>
      <c r="J1967" s="380">
        <v>8.0708874860250521</v>
      </c>
    </row>
    <row r="1968" spans="1:10" x14ac:dyDescent="0.35">
      <c r="A1968" s="5">
        <v>1964</v>
      </c>
      <c r="B1968" s="5">
        <v>82</v>
      </c>
      <c r="C1968" s="5">
        <v>3</v>
      </c>
      <c r="D1968" s="380">
        <v>81.832777777777764</v>
      </c>
      <c r="E1968" s="25">
        <v>36.94</v>
      </c>
      <c r="F1968" s="380">
        <v>19.726863097156169</v>
      </c>
      <c r="G1968" s="25">
        <v>819.14</v>
      </c>
      <c r="H1968" s="380">
        <v>26.549741664076695</v>
      </c>
      <c r="I1968" s="25">
        <v>869.03</v>
      </c>
      <c r="J1968" s="380">
        <v>8.6865020477117429</v>
      </c>
    </row>
    <row r="1969" spans="1:10" x14ac:dyDescent="0.35">
      <c r="A1969" s="5">
        <v>1965</v>
      </c>
      <c r="B1969" s="5">
        <v>82</v>
      </c>
      <c r="C1969" s="5">
        <v>3</v>
      </c>
      <c r="D1969" s="380">
        <v>71.786666666666648</v>
      </c>
      <c r="E1969" s="25">
        <v>35.869999999999997</v>
      </c>
      <c r="F1969" s="380">
        <v>23.097704192276375</v>
      </c>
      <c r="G1969" s="25">
        <v>65.739999999999995</v>
      </c>
      <c r="H1969" s="380">
        <v>28.170004934980078</v>
      </c>
      <c r="I1969" s="25">
        <v>869.03</v>
      </c>
      <c r="J1969" s="380">
        <v>10.582624546099945</v>
      </c>
    </row>
    <row r="1970" spans="1:10" x14ac:dyDescent="0.35">
      <c r="A1970" s="5">
        <v>1966</v>
      </c>
      <c r="B1970" s="5">
        <v>82</v>
      </c>
      <c r="C1970" s="5">
        <v>3</v>
      </c>
      <c r="D1970" s="380">
        <v>65.848333333333343</v>
      </c>
      <c r="E1970" s="25">
        <v>34.82</v>
      </c>
      <c r="F1970" s="380">
        <v>22.901887582140557</v>
      </c>
      <c r="G1970" s="25">
        <v>62.12</v>
      </c>
      <c r="H1970" s="380">
        <v>23.732586133240794</v>
      </c>
      <c r="I1970" s="25">
        <v>843.72</v>
      </c>
      <c r="J1970" s="380">
        <v>9.6364551079647658</v>
      </c>
    </row>
    <row r="1971" spans="1:10" x14ac:dyDescent="0.35">
      <c r="A1971" s="5">
        <v>1967</v>
      </c>
      <c r="B1971" s="5">
        <v>82</v>
      </c>
      <c r="C1971" s="5">
        <v>3</v>
      </c>
      <c r="D1971" s="380">
        <v>62.250555555555557</v>
      </c>
      <c r="E1971" s="25">
        <v>34.82</v>
      </c>
      <c r="F1971" s="380">
        <v>21.211240814870216</v>
      </c>
      <c r="G1971" s="25">
        <v>62.12</v>
      </c>
      <c r="H1971" s="380">
        <v>26.235808996926885</v>
      </c>
      <c r="I1971" s="25">
        <v>843.72</v>
      </c>
      <c r="J1971" s="380">
        <v>6.7252951350726082</v>
      </c>
    </row>
    <row r="1972" spans="1:10" x14ac:dyDescent="0.35">
      <c r="A1972" s="5">
        <v>1968</v>
      </c>
      <c r="B1972" s="5">
        <v>82</v>
      </c>
      <c r="C1972" s="5">
        <v>3</v>
      </c>
      <c r="D1972" s="380">
        <v>59.270555555555546</v>
      </c>
      <c r="E1972" s="25">
        <v>34.82</v>
      </c>
      <c r="F1972" s="380">
        <v>17.439688689812936</v>
      </c>
      <c r="G1972" s="25">
        <v>60.51</v>
      </c>
      <c r="H1972" s="380">
        <v>30.307807451058135</v>
      </c>
      <c r="I1972" s="25">
        <v>783.66</v>
      </c>
      <c r="J1972" s="380">
        <v>11.42840277238726</v>
      </c>
    </row>
    <row r="1973" spans="1:10" x14ac:dyDescent="0.35">
      <c r="A1973" s="5">
        <v>1969</v>
      </c>
      <c r="B1973" s="5">
        <v>83</v>
      </c>
      <c r="C1973" s="5">
        <v>3</v>
      </c>
      <c r="D1973" s="380">
        <v>57.093333333333327</v>
      </c>
      <c r="E1973" s="25">
        <v>28.37</v>
      </c>
      <c r="F1973" s="380">
        <v>19.090054910310872</v>
      </c>
      <c r="G1973" s="25">
        <v>60.51</v>
      </c>
      <c r="H1973" s="380">
        <v>30.831961649700705</v>
      </c>
      <c r="I1973" s="25">
        <v>835.28</v>
      </c>
      <c r="J1973" s="380">
        <v>9.8161616532424461</v>
      </c>
    </row>
    <row r="1974" spans="1:10" x14ac:dyDescent="0.35">
      <c r="A1974" s="5">
        <v>1970</v>
      </c>
      <c r="B1974" s="5">
        <v>83</v>
      </c>
      <c r="C1974" s="5">
        <v>3</v>
      </c>
      <c r="D1974" s="380">
        <v>56.437777777777775</v>
      </c>
      <c r="E1974" s="25">
        <v>26.51</v>
      </c>
      <c r="F1974" s="380">
        <v>17.390441656913797</v>
      </c>
      <c r="G1974" s="25">
        <v>55.88</v>
      </c>
      <c r="H1974" s="380">
        <v>28.530864511880857</v>
      </c>
      <c r="I1974" s="25">
        <v>835.28</v>
      </c>
      <c r="J1974" s="380">
        <v>12.115579126425942</v>
      </c>
    </row>
    <row r="1975" spans="1:10" x14ac:dyDescent="0.35">
      <c r="A1975" s="5">
        <v>1971</v>
      </c>
      <c r="B1975" s="5">
        <v>83</v>
      </c>
      <c r="C1975" s="5">
        <v>3</v>
      </c>
      <c r="D1975" s="380">
        <v>56.108333333333334</v>
      </c>
      <c r="E1975" s="25">
        <v>25.82</v>
      </c>
      <c r="F1975" s="380">
        <v>19.194235360470675</v>
      </c>
      <c r="G1975" s="25">
        <v>55.88</v>
      </c>
      <c r="H1975" s="380">
        <v>27.680702104402886</v>
      </c>
      <c r="I1975" s="25">
        <v>760.84</v>
      </c>
      <c r="J1975" s="380">
        <v>8.351067275375188</v>
      </c>
    </row>
    <row r="1976" spans="1:10" x14ac:dyDescent="0.35">
      <c r="A1976" s="5">
        <v>1972</v>
      </c>
      <c r="B1976" s="5">
        <v>83</v>
      </c>
      <c r="C1976" s="5">
        <v>3</v>
      </c>
      <c r="D1976" s="380">
        <v>56.092222222222226</v>
      </c>
      <c r="E1976" s="25">
        <v>25.74</v>
      </c>
      <c r="F1976" s="380">
        <v>21.6813537561221</v>
      </c>
      <c r="G1976" s="25">
        <v>55.88</v>
      </c>
      <c r="H1976" s="380">
        <v>29.100230563699064</v>
      </c>
      <c r="I1976" s="25">
        <v>760.84</v>
      </c>
      <c r="J1976" s="380">
        <v>10.724525344401171</v>
      </c>
    </row>
    <row r="1977" spans="1:10" x14ac:dyDescent="0.35">
      <c r="A1977" s="5">
        <v>1973</v>
      </c>
      <c r="B1977" s="5">
        <v>83</v>
      </c>
      <c r="C1977" s="5">
        <v>3</v>
      </c>
      <c r="D1977" s="380">
        <v>55.871111111111119</v>
      </c>
      <c r="E1977" s="25">
        <v>26.35</v>
      </c>
      <c r="F1977" s="380">
        <v>21.605258399987218</v>
      </c>
      <c r="G1977" s="25">
        <v>57.04</v>
      </c>
      <c r="H1977" s="380">
        <v>29.423077986565186</v>
      </c>
      <c r="I1977" s="25">
        <v>835.28</v>
      </c>
      <c r="J1977" s="380">
        <v>8.6959092321704627</v>
      </c>
    </row>
    <row r="1978" spans="1:10" x14ac:dyDescent="0.35">
      <c r="A1978" s="5">
        <v>1974</v>
      </c>
      <c r="B1978" s="5">
        <v>83</v>
      </c>
      <c r="C1978" s="5">
        <v>3</v>
      </c>
      <c r="D1978" s="380">
        <v>59.708333333333329</v>
      </c>
      <c r="E1978" s="25">
        <v>27.3</v>
      </c>
      <c r="F1978" s="380">
        <v>19.959990993989322</v>
      </c>
      <c r="G1978" s="25">
        <v>60.51</v>
      </c>
      <c r="H1978" s="380">
        <v>25.543080213680337</v>
      </c>
      <c r="I1978" s="25">
        <v>843.72</v>
      </c>
      <c r="J1978" s="380">
        <v>10.290994212723337</v>
      </c>
    </row>
    <row r="1979" spans="1:10" x14ac:dyDescent="0.35">
      <c r="A1979" s="5">
        <v>1975</v>
      </c>
      <c r="B1979" s="5">
        <v>83</v>
      </c>
      <c r="C1979" s="5">
        <v>3</v>
      </c>
      <c r="D1979" s="380">
        <v>68.166111111111107</v>
      </c>
      <c r="E1979" s="25">
        <v>28.37</v>
      </c>
      <c r="F1979" s="380">
        <v>19.428431877011999</v>
      </c>
      <c r="G1979" s="25">
        <v>62.12</v>
      </c>
      <c r="H1979" s="380">
        <v>24.388078539961203</v>
      </c>
      <c r="I1979" s="25">
        <v>869.03</v>
      </c>
      <c r="J1979" s="380">
        <v>6.7610674789030671</v>
      </c>
    </row>
    <row r="1980" spans="1:10" x14ac:dyDescent="0.35">
      <c r="A1980" s="5">
        <v>1976</v>
      </c>
      <c r="B1980" s="5">
        <v>83</v>
      </c>
      <c r="C1980" s="5">
        <v>3</v>
      </c>
      <c r="D1980" s="380">
        <v>71.507222222222239</v>
      </c>
      <c r="E1980" s="25">
        <v>35.869999999999997</v>
      </c>
      <c r="F1980" s="380">
        <v>14.043305377919909</v>
      </c>
      <c r="G1980" s="25">
        <v>62.12</v>
      </c>
      <c r="H1980" s="380">
        <v>7.4897935248849032</v>
      </c>
      <c r="I1980" s="25">
        <v>869.03</v>
      </c>
      <c r="J1980" s="380">
        <v>6.6342958981708993</v>
      </c>
    </row>
    <row r="1981" spans="1:10" x14ac:dyDescent="0.35">
      <c r="A1981" s="5">
        <v>1977</v>
      </c>
      <c r="B1981" s="5">
        <v>83</v>
      </c>
      <c r="C1981" s="5">
        <v>3</v>
      </c>
      <c r="D1981" s="380">
        <v>69.434444444444438</v>
      </c>
      <c r="E1981" s="25">
        <v>35.869999999999997</v>
      </c>
      <c r="F1981" s="380">
        <v>8.1174834595959595</v>
      </c>
      <c r="G1981" s="25">
        <v>64.2</v>
      </c>
      <c r="H1981" s="380">
        <v>7.9366623214676508</v>
      </c>
      <c r="I1981" s="25">
        <v>869.03</v>
      </c>
      <c r="J1981" s="380">
        <v>6.1514537407094156</v>
      </c>
    </row>
    <row r="1982" spans="1:10" x14ac:dyDescent="0.35">
      <c r="A1982" s="5">
        <v>1978</v>
      </c>
      <c r="B1982" s="5">
        <v>83</v>
      </c>
      <c r="C1982" s="5">
        <v>3</v>
      </c>
      <c r="D1982" s="380">
        <v>58.464444444444439</v>
      </c>
      <c r="E1982" s="25">
        <v>35.869999999999997</v>
      </c>
      <c r="F1982" s="380">
        <v>8.1174834595959595</v>
      </c>
      <c r="G1982" s="25">
        <v>63.98</v>
      </c>
      <c r="H1982" s="380">
        <v>7.4897935248849032</v>
      </c>
      <c r="I1982" s="25">
        <v>869.03</v>
      </c>
      <c r="J1982" s="380">
        <v>6.725446965880689</v>
      </c>
    </row>
    <row r="1983" spans="1:10" x14ac:dyDescent="0.35">
      <c r="A1983" s="5">
        <v>1979</v>
      </c>
      <c r="B1983" s="5">
        <v>83</v>
      </c>
      <c r="C1983" s="5">
        <v>3</v>
      </c>
      <c r="D1983" s="380">
        <v>52.948888888888881</v>
      </c>
      <c r="E1983" s="25">
        <v>35.869999999999997</v>
      </c>
      <c r="F1983" s="380">
        <v>8.1174834595959595</v>
      </c>
      <c r="G1983" s="25">
        <v>62.12</v>
      </c>
      <c r="H1983" s="380">
        <v>7.9177221865455119</v>
      </c>
      <c r="I1983" s="25">
        <v>843.72</v>
      </c>
      <c r="J1983" s="380">
        <v>6.7363673939369697</v>
      </c>
    </row>
    <row r="1984" spans="1:10" x14ac:dyDescent="0.35">
      <c r="A1984" s="5">
        <v>1980</v>
      </c>
      <c r="B1984" s="5">
        <v>83</v>
      </c>
      <c r="C1984" s="5">
        <v>3</v>
      </c>
      <c r="D1984" s="380">
        <v>52.792222222222222</v>
      </c>
      <c r="E1984" s="25">
        <v>35.869999999999997</v>
      </c>
      <c r="F1984" s="380">
        <v>7.9447926314525876</v>
      </c>
      <c r="G1984" s="25">
        <v>62.12</v>
      </c>
      <c r="H1984" s="380">
        <v>7.7433361127067837</v>
      </c>
      <c r="I1984" s="25">
        <v>843.72</v>
      </c>
      <c r="J1984" s="380">
        <v>5.6800302265198503</v>
      </c>
    </row>
    <row r="1985" spans="1:10" x14ac:dyDescent="0.35">
      <c r="A1985" s="5">
        <v>1981</v>
      </c>
      <c r="B1985" s="5">
        <v>83</v>
      </c>
      <c r="C1985" s="5">
        <v>3</v>
      </c>
      <c r="D1985" s="380">
        <v>53.036111111111111</v>
      </c>
      <c r="E1985" s="25">
        <v>35.869999999999997</v>
      </c>
      <c r="F1985" s="380">
        <v>8.1174834595959595</v>
      </c>
      <c r="G1985" s="25">
        <v>62.12</v>
      </c>
      <c r="H1985" s="380">
        <v>7.685550258832742</v>
      </c>
      <c r="I1985" s="25">
        <v>843.72</v>
      </c>
      <c r="J1985" s="380">
        <v>6.0754449452883907</v>
      </c>
    </row>
    <row r="1986" spans="1:10" x14ac:dyDescent="0.35">
      <c r="A1986" s="5">
        <v>1982</v>
      </c>
      <c r="B1986" s="5">
        <v>83</v>
      </c>
      <c r="C1986" s="5">
        <v>3</v>
      </c>
      <c r="D1986" s="380">
        <v>52.47</v>
      </c>
      <c r="E1986" s="25">
        <v>35.869999999999997</v>
      </c>
      <c r="F1986" s="380">
        <v>8.1174834595959613</v>
      </c>
      <c r="G1986" s="25">
        <v>62.12</v>
      </c>
      <c r="H1986" s="380">
        <v>9.4429585691107043</v>
      </c>
      <c r="I1986" s="25">
        <v>843.72</v>
      </c>
      <c r="J1986" s="380">
        <v>6.7607757041445211</v>
      </c>
    </row>
    <row r="1987" spans="1:10" x14ac:dyDescent="0.35">
      <c r="A1987" s="5">
        <v>1983</v>
      </c>
      <c r="B1987" s="5">
        <v>83</v>
      </c>
      <c r="C1987" s="5">
        <v>3</v>
      </c>
      <c r="D1987" s="380">
        <v>54.112777777777772</v>
      </c>
      <c r="E1987" s="25">
        <v>35.869999999999997</v>
      </c>
      <c r="F1987" s="380">
        <v>9.1196096201429011</v>
      </c>
      <c r="G1987" s="25">
        <v>63.98</v>
      </c>
      <c r="H1987" s="380">
        <v>8.0915422626397913</v>
      </c>
      <c r="I1987" s="25">
        <v>843.72</v>
      </c>
      <c r="J1987" s="380">
        <v>7.3261716154928269</v>
      </c>
    </row>
    <row r="1988" spans="1:10" x14ac:dyDescent="0.35">
      <c r="A1988" s="5">
        <v>1984</v>
      </c>
      <c r="B1988" s="5">
        <v>83</v>
      </c>
      <c r="C1988" s="5">
        <v>3</v>
      </c>
      <c r="D1988" s="380">
        <v>57.201111111111103</v>
      </c>
      <c r="E1988" s="25">
        <v>35.869999999999997</v>
      </c>
      <c r="F1988" s="380">
        <v>16.190087344878165</v>
      </c>
      <c r="G1988" s="25">
        <v>63.98</v>
      </c>
      <c r="H1988" s="380">
        <v>8.0301367887434516</v>
      </c>
      <c r="I1988" s="25">
        <v>843.72</v>
      </c>
      <c r="J1988" s="380">
        <v>7.2837367070892114</v>
      </c>
    </row>
    <row r="1989" spans="1:10" x14ac:dyDescent="0.35">
      <c r="A1989" s="5">
        <v>1985</v>
      </c>
      <c r="B1989" s="5">
        <v>83</v>
      </c>
      <c r="C1989" s="5">
        <v>3</v>
      </c>
      <c r="D1989" s="380">
        <v>61.064444444444447</v>
      </c>
      <c r="E1989" s="25">
        <v>35.869999999999997</v>
      </c>
      <c r="F1989" s="380">
        <v>17.200538671060528</v>
      </c>
      <c r="G1989" s="25">
        <v>64.2</v>
      </c>
      <c r="H1989" s="380">
        <v>17.754779021423857</v>
      </c>
      <c r="I1989" s="25">
        <v>843.72</v>
      </c>
      <c r="J1989" s="380">
        <v>6.9733032508181854</v>
      </c>
    </row>
    <row r="1990" spans="1:10" x14ac:dyDescent="0.35">
      <c r="A1990" s="5">
        <v>1986</v>
      </c>
      <c r="B1990" s="5">
        <v>83</v>
      </c>
      <c r="C1990" s="5">
        <v>3</v>
      </c>
      <c r="D1990" s="380">
        <v>67.558888888888902</v>
      </c>
      <c r="E1990" s="25">
        <v>35.869999999999997</v>
      </c>
      <c r="F1990" s="380">
        <v>28.322501454301946</v>
      </c>
      <c r="G1990" s="25">
        <v>65.739999999999995</v>
      </c>
      <c r="H1990" s="380">
        <v>22.460641645317697</v>
      </c>
      <c r="I1990" s="25">
        <v>843.72</v>
      </c>
      <c r="J1990" s="380">
        <v>7.8718314348013276</v>
      </c>
    </row>
    <row r="1991" spans="1:10" x14ac:dyDescent="0.35">
      <c r="A1991" s="5">
        <v>1987</v>
      </c>
      <c r="B1991" s="5">
        <v>83</v>
      </c>
      <c r="C1991" s="5">
        <v>3</v>
      </c>
      <c r="D1991" s="380">
        <v>75.554444444444442</v>
      </c>
      <c r="E1991" s="25">
        <v>36.94</v>
      </c>
      <c r="F1991" s="380">
        <v>138.88888888888889</v>
      </c>
      <c r="G1991" s="25">
        <v>819.14</v>
      </c>
      <c r="H1991" s="380">
        <v>21.316258474411605</v>
      </c>
      <c r="I1991" s="25">
        <v>869.03</v>
      </c>
      <c r="J1991" s="380">
        <v>8.0678932296531016</v>
      </c>
    </row>
    <row r="1992" spans="1:10" x14ac:dyDescent="0.35">
      <c r="A1992" s="5">
        <v>1988</v>
      </c>
      <c r="B1992" s="5">
        <v>83</v>
      </c>
      <c r="C1992" s="5">
        <v>3</v>
      </c>
      <c r="D1992" s="380">
        <v>80.360555555555564</v>
      </c>
      <c r="E1992" s="25">
        <v>37.090000000000003</v>
      </c>
      <c r="F1992" s="380">
        <v>21.204540200833087</v>
      </c>
      <c r="G1992" s="25">
        <v>843.72</v>
      </c>
      <c r="H1992" s="380">
        <v>19.283851607770366</v>
      </c>
      <c r="I1992" s="25">
        <v>869.03</v>
      </c>
      <c r="J1992" s="380">
        <v>7.9472759154318204</v>
      </c>
    </row>
    <row r="1993" spans="1:10" x14ac:dyDescent="0.35">
      <c r="A1993" s="5">
        <v>1989</v>
      </c>
      <c r="B1993" s="5">
        <v>83</v>
      </c>
      <c r="C1993" s="5">
        <v>3</v>
      </c>
      <c r="D1993" s="380">
        <v>69.538888888888891</v>
      </c>
      <c r="E1993" s="25">
        <v>35.869999999999997</v>
      </c>
      <c r="F1993" s="380">
        <v>25.769709875883237</v>
      </c>
      <c r="G1993" s="25">
        <v>65.739999999999995</v>
      </c>
      <c r="H1993" s="380">
        <v>23.446697836592438</v>
      </c>
      <c r="I1993" s="25">
        <v>869.03</v>
      </c>
      <c r="J1993" s="380">
        <v>7.3388536260523836</v>
      </c>
    </row>
    <row r="1994" spans="1:10" x14ac:dyDescent="0.35">
      <c r="A1994" s="5">
        <v>1990</v>
      </c>
      <c r="B1994" s="5">
        <v>83</v>
      </c>
      <c r="C1994" s="5">
        <v>3</v>
      </c>
      <c r="D1994" s="380">
        <v>63.382222222222225</v>
      </c>
      <c r="E1994" s="25">
        <v>34.82</v>
      </c>
      <c r="F1994" s="380">
        <v>29.871454765127595</v>
      </c>
      <c r="G1994" s="25">
        <v>62.12</v>
      </c>
      <c r="H1994" s="380">
        <v>21.702363315043016</v>
      </c>
      <c r="I1994" s="25">
        <v>869.03</v>
      </c>
      <c r="J1994" s="380">
        <v>7.4281907116803794</v>
      </c>
    </row>
    <row r="1995" spans="1:10" x14ac:dyDescent="0.35">
      <c r="A1995" s="5">
        <v>1991</v>
      </c>
      <c r="B1995" s="5">
        <v>83</v>
      </c>
      <c r="C1995" s="5">
        <v>3</v>
      </c>
      <c r="D1995" s="380">
        <v>60.580000000000005</v>
      </c>
      <c r="E1995" s="25">
        <v>34.82</v>
      </c>
      <c r="F1995" s="380">
        <v>27.213255234368539</v>
      </c>
      <c r="G1995" s="25">
        <v>62.12</v>
      </c>
      <c r="H1995" s="380">
        <v>21.126849256282654</v>
      </c>
      <c r="I1995" s="25">
        <v>869.03</v>
      </c>
      <c r="J1995" s="380">
        <v>7.5992586030869527</v>
      </c>
    </row>
    <row r="1996" spans="1:10" x14ac:dyDescent="0.35">
      <c r="A1996" s="5">
        <v>1992</v>
      </c>
      <c r="B1996" s="5">
        <v>83</v>
      </c>
      <c r="C1996" s="5">
        <v>3</v>
      </c>
      <c r="D1996" s="380">
        <v>58.86055555555555</v>
      </c>
      <c r="E1996" s="25">
        <v>34.82</v>
      </c>
      <c r="F1996" s="380">
        <v>20.81741959365732</v>
      </c>
      <c r="G1996" s="25">
        <v>62.12</v>
      </c>
      <c r="H1996" s="380">
        <v>20.594978697839569</v>
      </c>
      <c r="I1996" s="25">
        <v>860.34</v>
      </c>
      <c r="J1996" s="380">
        <v>7.5445325623337158</v>
      </c>
    </row>
    <row r="1997" spans="1:10" x14ac:dyDescent="0.35">
      <c r="A1997" s="5">
        <v>1993</v>
      </c>
      <c r="B1997" s="5">
        <v>84</v>
      </c>
      <c r="C1997" s="5">
        <v>3</v>
      </c>
      <c r="D1997" s="380">
        <v>62.453333333333319</v>
      </c>
      <c r="E1997" s="25">
        <v>27.3</v>
      </c>
      <c r="F1997" s="380">
        <v>19.702408005999072</v>
      </c>
      <c r="G1997" s="25">
        <v>55.9</v>
      </c>
      <c r="H1997" s="380">
        <v>21.38167759635294</v>
      </c>
      <c r="I1997" s="25">
        <v>180.93</v>
      </c>
      <c r="J1997" s="380">
        <v>7.4569086373665465</v>
      </c>
    </row>
    <row r="1998" spans="1:10" x14ac:dyDescent="0.35">
      <c r="A1998" s="5">
        <v>1994</v>
      </c>
      <c r="B1998" s="5">
        <v>84</v>
      </c>
      <c r="C1998" s="5">
        <v>3</v>
      </c>
      <c r="D1998" s="380">
        <v>60.231111111111119</v>
      </c>
      <c r="E1998" s="25">
        <v>25.74</v>
      </c>
      <c r="F1998" s="380">
        <v>19.277160493550568</v>
      </c>
      <c r="G1998" s="25">
        <v>53.23</v>
      </c>
      <c r="H1998" s="380">
        <v>21.399365451976102</v>
      </c>
      <c r="I1998" s="25">
        <v>180.93</v>
      </c>
      <c r="J1998" s="380">
        <v>7.5382517363301291</v>
      </c>
    </row>
    <row r="1999" spans="1:10" x14ac:dyDescent="0.35">
      <c r="A1999" s="5">
        <v>1995</v>
      </c>
      <c r="B1999" s="5">
        <v>84</v>
      </c>
      <c r="C1999" s="5">
        <v>3</v>
      </c>
      <c r="D1999" s="380">
        <v>58.805</v>
      </c>
      <c r="E1999" s="25">
        <v>25.59</v>
      </c>
      <c r="F1999" s="380">
        <v>19.755822901956538</v>
      </c>
      <c r="G1999" s="25">
        <v>51.44</v>
      </c>
      <c r="H1999" s="380">
        <v>22.6426892942618</v>
      </c>
      <c r="I1999" s="25">
        <v>179.12</v>
      </c>
      <c r="J1999" s="380">
        <v>7.3849374255214624</v>
      </c>
    </row>
    <row r="2000" spans="1:10" x14ac:dyDescent="0.35">
      <c r="A2000" s="5">
        <v>1996</v>
      </c>
      <c r="B2000" s="5">
        <v>84</v>
      </c>
      <c r="C2000" s="5">
        <v>3</v>
      </c>
      <c r="D2000" s="380">
        <v>58.36388888888888</v>
      </c>
      <c r="E2000" s="25">
        <v>24.84</v>
      </c>
      <c r="F2000" s="380">
        <v>20.092998523548601</v>
      </c>
      <c r="G2000" s="25">
        <v>51.44</v>
      </c>
      <c r="H2000" s="380">
        <v>22.885403248442536</v>
      </c>
      <c r="I2000" s="25">
        <v>179.12</v>
      </c>
      <c r="J2000" s="380">
        <v>7.2982681816493615</v>
      </c>
    </row>
    <row r="2001" spans="1:10" x14ac:dyDescent="0.35">
      <c r="A2001" s="5">
        <v>1997</v>
      </c>
      <c r="B2001" s="5">
        <v>84</v>
      </c>
      <c r="C2001" s="5">
        <v>3</v>
      </c>
      <c r="D2001" s="380">
        <v>57.391666666666659</v>
      </c>
      <c r="E2001" s="25">
        <v>24.84</v>
      </c>
      <c r="F2001" s="380">
        <v>20.273171067477673</v>
      </c>
      <c r="G2001" s="25">
        <v>51.44</v>
      </c>
      <c r="H2001" s="380">
        <v>18.003607010122803</v>
      </c>
      <c r="I2001" s="25">
        <v>179.12</v>
      </c>
      <c r="J2001" s="380">
        <v>7.1808840344492086</v>
      </c>
    </row>
    <row r="2002" spans="1:10" x14ac:dyDescent="0.35">
      <c r="A2002" s="5">
        <v>1998</v>
      </c>
      <c r="B2002" s="5">
        <v>84</v>
      </c>
      <c r="C2002" s="5">
        <v>3</v>
      </c>
      <c r="D2002" s="380">
        <v>62.991111111111103</v>
      </c>
      <c r="E2002" s="25">
        <v>25.74</v>
      </c>
      <c r="F2002" s="380">
        <v>20.276578376346333</v>
      </c>
      <c r="G2002" s="25">
        <v>53.23</v>
      </c>
      <c r="H2002" s="380">
        <v>18.625868367939152</v>
      </c>
      <c r="I2002" s="25">
        <v>180.93</v>
      </c>
      <c r="J2002" s="380">
        <v>6.8551591698263605</v>
      </c>
    </row>
    <row r="2003" spans="1:10" x14ac:dyDescent="0.35">
      <c r="A2003" s="5">
        <v>1999</v>
      </c>
      <c r="B2003" s="5">
        <v>84</v>
      </c>
      <c r="C2003" s="5">
        <v>3</v>
      </c>
      <c r="D2003" s="380">
        <v>71.646111111111111</v>
      </c>
      <c r="E2003" s="25">
        <v>26.51</v>
      </c>
      <c r="F2003" s="380">
        <v>20.962984973535672</v>
      </c>
      <c r="G2003" s="25">
        <v>57.04</v>
      </c>
      <c r="H2003" s="380">
        <v>16.76580255866439</v>
      </c>
      <c r="I2003" s="25">
        <v>212.86</v>
      </c>
      <c r="J2003" s="380">
        <v>6.6762164331333711</v>
      </c>
    </row>
    <row r="2004" spans="1:10" x14ac:dyDescent="0.35">
      <c r="A2004" s="5">
        <v>2000</v>
      </c>
      <c r="B2004" s="5">
        <v>84</v>
      </c>
      <c r="C2004" s="5">
        <v>3</v>
      </c>
      <c r="D2004" s="380">
        <v>75.364999999999995</v>
      </c>
      <c r="E2004" s="25">
        <v>28.12</v>
      </c>
      <c r="F2004" s="380">
        <v>20.726387070623492</v>
      </c>
      <c r="G2004" s="25">
        <v>60.51</v>
      </c>
      <c r="H2004" s="380">
        <v>14.675278251797492</v>
      </c>
      <c r="I2004" s="25">
        <v>605.32000000000005</v>
      </c>
      <c r="J2004" s="380">
        <v>6.7873142995524205</v>
      </c>
    </row>
    <row r="2005" spans="1:10" x14ac:dyDescent="0.35">
      <c r="A2005" s="5">
        <v>2001</v>
      </c>
      <c r="B2005" s="5">
        <v>84</v>
      </c>
      <c r="C2005" s="5">
        <v>3</v>
      </c>
      <c r="D2005" s="380">
        <v>67.369444444444454</v>
      </c>
      <c r="E2005" s="25">
        <v>28.12</v>
      </c>
      <c r="F2005" s="380">
        <v>12.741680026646478</v>
      </c>
      <c r="G2005" s="25">
        <v>60.51</v>
      </c>
      <c r="H2005" s="380">
        <v>11.087602400079611</v>
      </c>
      <c r="I2005" s="25">
        <v>619.35</v>
      </c>
      <c r="J2005" s="380">
        <v>6.6762164331333711</v>
      </c>
    </row>
    <row r="2006" spans="1:10" x14ac:dyDescent="0.35">
      <c r="A2006" s="5">
        <v>2002</v>
      </c>
      <c r="B2006" s="5">
        <v>84</v>
      </c>
      <c r="C2006" s="5">
        <v>3</v>
      </c>
      <c r="D2006" s="380">
        <v>60.683888888888887</v>
      </c>
      <c r="E2006" s="25">
        <v>28.12</v>
      </c>
      <c r="F2006" s="380">
        <v>10.931649351792847</v>
      </c>
      <c r="G2006" s="25">
        <v>60.51</v>
      </c>
      <c r="H2006" s="380">
        <v>3.785827376690464</v>
      </c>
      <c r="I2006" s="25">
        <v>212.86</v>
      </c>
      <c r="J2006" s="380">
        <v>0.66258892502308797</v>
      </c>
    </row>
    <row r="2007" spans="1:10" x14ac:dyDescent="0.35">
      <c r="A2007" s="5">
        <v>2003</v>
      </c>
      <c r="B2007" s="5">
        <v>84</v>
      </c>
      <c r="C2007" s="5">
        <v>3</v>
      </c>
      <c r="D2007" s="380">
        <v>50.307222222222222</v>
      </c>
      <c r="E2007" s="25">
        <v>28.12</v>
      </c>
      <c r="F2007" s="380">
        <v>6.855949018159996</v>
      </c>
      <c r="G2007" s="25">
        <v>58.75</v>
      </c>
      <c r="H2007" s="380">
        <v>4.0931273926171619</v>
      </c>
      <c r="I2007" s="25">
        <v>180.93</v>
      </c>
      <c r="J2007" s="380">
        <v>0.66258892502308797</v>
      </c>
    </row>
    <row r="2008" spans="1:10" x14ac:dyDescent="0.35">
      <c r="A2008" s="5">
        <v>2004</v>
      </c>
      <c r="B2008" s="5">
        <v>84</v>
      </c>
      <c r="C2008" s="5">
        <v>3</v>
      </c>
      <c r="D2008" s="380">
        <v>49.723333333333336</v>
      </c>
      <c r="E2008" s="25">
        <v>28.11</v>
      </c>
      <c r="F2008" s="380">
        <v>8.8297993981670118</v>
      </c>
      <c r="G2008" s="25">
        <v>58.75</v>
      </c>
      <c r="H2008" s="380">
        <v>4.0996354025316961</v>
      </c>
      <c r="I2008" s="25">
        <v>179.12</v>
      </c>
      <c r="J2008" s="380">
        <v>1.4218009296640597</v>
      </c>
    </row>
    <row r="2009" spans="1:10" x14ac:dyDescent="0.35">
      <c r="A2009" s="5">
        <v>2005</v>
      </c>
      <c r="B2009" s="5">
        <v>84</v>
      </c>
      <c r="C2009" s="5">
        <v>3</v>
      </c>
      <c r="D2009" s="380">
        <v>46.519444444444439</v>
      </c>
      <c r="E2009" s="25">
        <v>27.3</v>
      </c>
      <c r="F2009" s="380">
        <v>8.3590202461276508</v>
      </c>
      <c r="G2009" s="25">
        <v>57.04</v>
      </c>
      <c r="H2009" s="380">
        <v>4.6268454723112376</v>
      </c>
      <c r="I2009" s="25">
        <v>179.12</v>
      </c>
      <c r="J2009" s="380">
        <v>2.0471926101575342</v>
      </c>
    </row>
    <row r="2010" spans="1:10" x14ac:dyDescent="0.35">
      <c r="A2010" s="5">
        <v>2006</v>
      </c>
      <c r="B2010" s="5">
        <v>84</v>
      </c>
      <c r="C2010" s="5">
        <v>3</v>
      </c>
      <c r="D2010" s="380">
        <v>45.75833333333334</v>
      </c>
      <c r="E2010" s="25">
        <v>27.3</v>
      </c>
      <c r="F2010" s="380">
        <v>5.3302597617067642</v>
      </c>
      <c r="G2010" s="25">
        <v>56.47</v>
      </c>
      <c r="H2010" s="380">
        <v>4.7967735854156741</v>
      </c>
      <c r="I2010" s="25">
        <v>179.12</v>
      </c>
      <c r="J2010" s="380">
        <v>2.8277425482400531</v>
      </c>
    </row>
    <row r="2011" spans="1:10" x14ac:dyDescent="0.35">
      <c r="A2011" s="5">
        <v>2007</v>
      </c>
      <c r="B2011" s="5">
        <v>84</v>
      </c>
      <c r="C2011" s="5">
        <v>3</v>
      </c>
      <c r="D2011" s="380">
        <v>47.536666666666669</v>
      </c>
      <c r="E2011" s="25">
        <v>27.3</v>
      </c>
      <c r="F2011" s="380">
        <v>5.1796063272428086</v>
      </c>
      <c r="G2011" s="25">
        <v>56.47</v>
      </c>
      <c r="H2011" s="380">
        <v>4.5279457428898207</v>
      </c>
      <c r="I2011" s="25">
        <v>179.12</v>
      </c>
      <c r="J2011" s="380">
        <v>3.9589613236218755</v>
      </c>
    </row>
    <row r="2012" spans="1:10" x14ac:dyDescent="0.35">
      <c r="A2012" s="5">
        <v>2008</v>
      </c>
      <c r="B2012" s="5">
        <v>84</v>
      </c>
      <c r="C2012" s="5">
        <v>3</v>
      </c>
      <c r="D2012" s="380">
        <v>52.97</v>
      </c>
      <c r="E2012" s="25">
        <v>28.11</v>
      </c>
      <c r="F2012" s="380">
        <v>8.1174834595959577</v>
      </c>
      <c r="G2012" s="25">
        <v>56.47</v>
      </c>
      <c r="H2012" s="380">
        <v>4.5279457428898207</v>
      </c>
      <c r="I2012" s="25">
        <v>179.12</v>
      </c>
      <c r="J2012" s="380">
        <v>3.6059219458046212</v>
      </c>
    </row>
    <row r="2013" spans="1:10" x14ac:dyDescent="0.35">
      <c r="A2013" s="5">
        <v>2009</v>
      </c>
      <c r="B2013" s="5">
        <v>84</v>
      </c>
      <c r="C2013" s="5">
        <v>3</v>
      </c>
      <c r="D2013" s="380">
        <v>58.054444444444442</v>
      </c>
      <c r="E2013" s="25">
        <v>28.12</v>
      </c>
      <c r="F2013" s="380">
        <v>9.3092368775626948</v>
      </c>
      <c r="G2013" s="25">
        <v>56.47</v>
      </c>
      <c r="H2013" s="380">
        <v>10.351662678553899</v>
      </c>
      <c r="I2013" s="25">
        <v>179.12</v>
      </c>
      <c r="J2013" s="380">
        <v>7.3076579799712107</v>
      </c>
    </row>
    <row r="2014" spans="1:10" x14ac:dyDescent="0.35">
      <c r="A2014" s="5">
        <v>2010</v>
      </c>
      <c r="B2014" s="5">
        <v>84</v>
      </c>
      <c r="C2014" s="5">
        <v>3</v>
      </c>
      <c r="D2014" s="380">
        <v>61.604444444444439</v>
      </c>
      <c r="E2014" s="25">
        <v>28.12</v>
      </c>
      <c r="F2014" s="380">
        <v>19.10039993303085</v>
      </c>
      <c r="G2014" s="25">
        <v>58.75</v>
      </c>
      <c r="H2014" s="380">
        <v>9.9528268047222337</v>
      </c>
      <c r="I2014" s="25">
        <v>179.12</v>
      </c>
      <c r="J2014" s="380">
        <v>7.5878134514673903</v>
      </c>
    </row>
    <row r="2015" spans="1:10" x14ac:dyDescent="0.35">
      <c r="A2015" s="5">
        <v>2011</v>
      </c>
      <c r="B2015" s="5">
        <v>84</v>
      </c>
      <c r="C2015" s="5">
        <v>3</v>
      </c>
      <c r="D2015" s="380">
        <v>66.25333333333333</v>
      </c>
      <c r="E2015" s="25">
        <v>29.23</v>
      </c>
      <c r="F2015" s="380">
        <v>21.096336261012169</v>
      </c>
      <c r="G2015" s="25">
        <v>60.51</v>
      </c>
      <c r="H2015" s="380">
        <v>10.260566682637494</v>
      </c>
      <c r="I2015" s="25">
        <v>210.73</v>
      </c>
      <c r="J2015" s="380">
        <v>7.4230076595122902</v>
      </c>
    </row>
    <row r="2016" spans="1:10" x14ac:dyDescent="0.35">
      <c r="A2016" s="5">
        <v>2012</v>
      </c>
      <c r="B2016" s="5">
        <v>84</v>
      </c>
      <c r="C2016" s="5">
        <v>3</v>
      </c>
      <c r="D2016" s="380">
        <v>68.415555555555557</v>
      </c>
      <c r="E2016" s="25">
        <v>29.23</v>
      </c>
      <c r="F2016" s="380">
        <v>21.224400143809042</v>
      </c>
      <c r="G2016" s="25">
        <v>60.51</v>
      </c>
      <c r="H2016" s="380">
        <v>10.171839905226866</v>
      </c>
      <c r="I2016" s="25">
        <v>605.32000000000005</v>
      </c>
      <c r="J2016" s="380">
        <v>7.390661825246041</v>
      </c>
    </row>
    <row r="2017" spans="1:10" x14ac:dyDescent="0.35">
      <c r="A2017" s="5">
        <v>2013</v>
      </c>
      <c r="B2017" s="5">
        <v>84</v>
      </c>
      <c r="C2017" s="5">
        <v>3</v>
      </c>
      <c r="D2017" s="380">
        <v>59.345555555555542</v>
      </c>
      <c r="E2017" s="25">
        <v>29.23</v>
      </c>
      <c r="F2017" s="380">
        <v>19.932870342816909</v>
      </c>
      <c r="G2017" s="25">
        <v>59.28</v>
      </c>
      <c r="H2017" s="380">
        <v>10.599845153044329</v>
      </c>
      <c r="I2017" s="25">
        <v>210.73</v>
      </c>
      <c r="J2017" s="380">
        <v>7.342213162324275</v>
      </c>
    </row>
    <row r="2018" spans="1:10" x14ac:dyDescent="0.35">
      <c r="A2018" s="5">
        <v>2014</v>
      </c>
      <c r="B2018" s="5">
        <v>84</v>
      </c>
      <c r="C2018" s="5">
        <v>3</v>
      </c>
      <c r="D2018" s="380">
        <v>59.684999999999995</v>
      </c>
      <c r="E2018" s="25">
        <v>27.3</v>
      </c>
      <c r="F2018" s="380">
        <v>19.789831776998497</v>
      </c>
      <c r="G2018" s="25">
        <v>56.47</v>
      </c>
      <c r="H2018" s="380">
        <v>10.271579733235466</v>
      </c>
      <c r="I2018" s="25">
        <v>179.12</v>
      </c>
      <c r="J2018" s="380">
        <v>7.3772404033243886</v>
      </c>
    </row>
    <row r="2019" spans="1:10" x14ac:dyDescent="0.35">
      <c r="A2019" s="5">
        <v>2015</v>
      </c>
      <c r="B2019" s="5">
        <v>84</v>
      </c>
      <c r="C2019" s="5">
        <v>3</v>
      </c>
      <c r="D2019" s="380">
        <v>59.351111111111123</v>
      </c>
      <c r="E2019" s="25">
        <v>29.23</v>
      </c>
      <c r="F2019" s="380">
        <v>18.117671914348339</v>
      </c>
      <c r="G2019" s="25">
        <v>55.9</v>
      </c>
      <c r="H2019" s="380">
        <v>9.2878765076451675</v>
      </c>
      <c r="I2019" s="25">
        <v>179.12</v>
      </c>
      <c r="J2019" s="380">
        <v>7.3187932290146955</v>
      </c>
    </row>
    <row r="2020" spans="1:10" x14ac:dyDescent="0.35">
      <c r="A2020" s="5">
        <v>2016</v>
      </c>
      <c r="B2020" s="5">
        <v>84</v>
      </c>
      <c r="C2020" s="5">
        <v>3</v>
      </c>
      <c r="D2020" s="380">
        <v>57.411666666666669</v>
      </c>
      <c r="E2020" s="25">
        <v>25.74</v>
      </c>
      <c r="F2020" s="380">
        <v>17.174592501013827</v>
      </c>
      <c r="G2020" s="25">
        <v>55.9</v>
      </c>
      <c r="H2020" s="380">
        <v>5.5750719787019314</v>
      </c>
      <c r="I2020" s="25">
        <v>179.12</v>
      </c>
      <c r="J2020" s="380">
        <v>5.1562869685473034</v>
      </c>
    </row>
    <row r="2021" spans="1:10" x14ac:dyDescent="0.35">
      <c r="A2021" s="5">
        <v>2017</v>
      </c>
      <c r="B2021" s="5">
        <v>85</v>
      </c>
      <c r="C2021" s="5">
        <v>3</v>
      </c>
      <c r="D2021" s="380">
        <v>54.194444444444443</v>
      </c>
      <c r="E2021" s="25">
        <v>25.29</v>
      </c>
      <c r="F2021" s="380">
        <v>16.720785547193941</v>
      </c>
      <c r="G2021" s="25">
        <v>45.31</v>
      </c>
      <c r="H2021" s="380">
        <v>7.6532794920433069</v>
      </c>
      <c r="I2021" s="25">
        <v>63.84</v>
      </c>
      <c r="J2021" s="380">
        <v>5.2314625171617708</v>
      </c>
    </row>
    <row r="2022" spans="1:10" x14ac:dyDescent="0.35">
      <c r="A2022" s="5">
        <v>2018</v>
      </c>
      <c r="B2022" s="5">
        <v>85</v>
      </c>
      <c r="C2022" s="5">
        <v>3</v>
      </c>
      <c r="D2022" s="380">
        <v>53.817222222222227</v>
      </c>
      <c r="E2022" s="25">
        <v>24.84</v>
      </c>
      <c r="F2022" s="380">
        <v>17.384292695219255</v>
      </c>
      <c r="G2022" s="25">
        <v>44.86</v>
      </c>
      <c r="H2022" s="380">
        <v>7.1418721327941403</v>
      </c>
      <c r="I2022" s="25">
        <v>63.2</v>
      </c>
      <c r="J2022" s="380">
        <v>5.2988969105145474</v>
      </c>
    </row>
    <row r="2023" spans="1:10" x14ac:dyDescent="0.35">
      <c r="A2023" s="5">
        <v>2019</v>
      </c>
      <c r="B2023" s="5">
        <v>85</v>
      </c>
      <c r="C2023" s="5">
        <v>3</v>
      </c>
      <c r="D2023" s="380">
        <v>51.754444444444452</v>
      </c>
      <c r="E2023" s="25">
        <v>24.84</v>
      </c>
      <c r="F2023" s="380">
        <v>17.128062492455175</v>
      </c>
      <c r="G2023" s="25">
        <v>44.86</v>
      </c>
      <c r="H2023" s="380">
        <v>6.6170192968576877</v>
      </c>
      <c r="I2023" s="25">
        <v>61.36</v>
      </c>
      <c r="J2023" s="380">
        <v>5.2988969105145474</v>
      </c>
    </row>
    <row r="2024" spans="1:10" x14ac:dyDescent="0.35">
      <c r="A2024" s="5">
        <v>2020</v>
      </c>
      <c r="B2024" s="5">
        <v>85</v>
      </c>
      <c r="C2024" s="5">
        <v>3</v>
      </c>
      <c r="D2024" s="380">
        <v>49.081111111111113</v>
      </c>
      <c r="E2024" s="25">
        <v>24.84</v>
      </c>
      <c r="F2024" s="380">
        <v>16.959783296912043</v>
      </c>
      <c r="G2024" s="25">
        <v>44.86</v>
      </c>
      <c r="H2024" s="380">
        <v>7.8475882424691461</v>
      </c>
      <c r="I2024" s="25">
        <v>60.78</v>
      </c>
      <c r="J2024" s="380">
        <v>5.1104096865536066</v>
      </c>
    </row>
    <row r="2025" spans="1:10" x14ac:dyDescent="0.35">
      <c r="A2025" s="5">
        <v>2021</v>
      </c>
      <c r="B2025" s="5">
        <v>85</v>
      </c>
      <c r="C2025" s="5">
        <v>3</v>
      </c>
      <c r="D2025" s="380">
        <v>47.18888888888889</v>
      </c>
      <c r="E2025" s="25">
        <v>24.84</v>
      </c>
      <c r="F2025" s="380">
        <v>13.956205203821519</v>
      </c>
      <c r="G2025" s="25">
        <v>44.86</v>
      </c>
      <c r="H2025" s="380">
        <v>6.2351755152578514</v>
      </c>
      <c r="I2025" s="25">
        <v>60.78</v>
      </c>
      <c r="J2025" s="380">
        <v>5.0604442576684239</v>
      </c>
    </row>
    <row r="2026" spans="1:10" x14ac:dyDescent="0.35">
      <c r="A2026" s="5">
        <v>2022</v>
      </c>
      <c r="B2026" s="5">
        <v>85</v>
      </c>
      <c r="C2026" s="5">
        <v>3</v>
      </c>
      <c r="D2026" s="380">
        <v>49.594444444444449</v>
      </c>
      <c r="E2026" s="25">
        <v>24.84</v>
      </c>
      <c r="F2026" s="380">
        <v>14.928250812595152</v>
      </c>
      <c r="G2026" s="25">
        <v>44.86</v>
      </c>
      <c r="H2026" s="380">
        <v>5.543039679736931</v>
      </c>
      <c r="I2026" s="25">
        <v>61.36</v>
      </c>
      <c r="J2026" s="380">
        <v>4.5185768217357714</v>
      </c>
    </row>
    <row r="2027" spans="1:10" x14ac:dyDescent="0.35">
      <c r="A2027" s="5">
        <v>2023</v>
      </c>
      <c r="B2027" s="5">
        <v>85</v>
      </c>
      <c r="C2027" s="5">
        <v>3</v>
      </c>
      <c r="D2027" s="380">
        <v>51.938888888888883</v>
      </c>
      <c r="E2027" s="25">
        <v>24.99</v>
      </c>
      <c r="F2027" s="380">
        <v>13.460086352015731</v>
      </c>
      <c r="G2027" s="25">
        <v>44.86</v>
      </c>
      <c r="H2027" s="380">
        <v>5.6182304522632256</v>
      </c>
      <c r="I2027" s="25">
        <v>62.27</v>
      </c>
      <c r="J2027" s="380">
        <v>4.5185768217357714</v>
      </c>
    </row>
    <row r="2028" spans="1:10" x14ac:dyDescent="0.35">
      <c r="A2028" s="5">
        <v>2024</v>
      </c>
      <c r="B2028" s="5">
        <v>85</v>
      </c>
      <c r="C2028" s="5">
        <v>3</v>
      </c>
      <c r="D2028" s="380">
        <v>52.36</v>
      </c>
      <c r="E2028" s="25">
        <v>25.74</v>
      </c>
      <c r="F2028" s="380">
        <v>13.645524040842512</v>
      </c>
      <c r="G2028" s="25">
        <v>47.5</v>
      </c>
      <c r="H2028" s="380">
        <v>2.0571078091081958</v>
      </c>
      <c r="I2028" s="25">
        <v>66.06</v>
      </c>
      <c r="J2028" s="380">
        <v>2.8055531069187345</v>
      </c>
    </row>
    <row r="2029" spans="1:10" x14ac:dyDescent="0.35">
      <c r="A2029" s="5">
        <v>2025</v>
      </c>
      <c r="B2029" s="5">
        <v>85</v>
      </c>
      <c r="C2029" s="5">
        <v>3</v>
      </c>
      <c r="D2029" s="380">
        <v>48.434444444444445</v>
      </c>
      <c r="E2029" s="25">
        <v>25.74</v>
      </c>
      <c r="F2029" s="380">
        <v>14.721820959502335</v>
      </c>
      <c r="G2029" s="25">
        <v>47.85</v>
      </c>
      <c r="H2029" s="380">
        <v>3.4343976941975751</v>
      </c>
      <c r="I2029" s="25">
        <v>64.14</v>
      </c>
      <c r="J2029" s="380">
        <v>2.4529690621171452</v>
      </c>
    </row>
    <row r="2030" spans="1:10" x14ac:dyDescent="0.35">
      <c r="A2030" s="5">
        <v>2026</v>
      </c>
      <c r="B2030" s="5">
        <v>85</v>
      </c>
      <c r="C2030" s="5">
        <v>3</v>
      </c>
      <c r="D2030" s="380">
        <v>45.884999999999998</v>
      </c>
      <c r="E2030" s="25">
        <v>25.59</v>
      </c>
      <c r="F2030" s="380">
        <v>5.143307536479143</v>
      </c>
      <c r="G2030" s="25">
        <v>47.85</v>
      </c>
      <c r="H2030" s="380">
        <v>3.475482455828931</v>
      </c>
      <c r="I2030" s="25">
        <v>58.42</v>
      </c>
      <c r="J2030" s="380">
        <v>9.1278636492067633E-2</v>
      </c>
    </row>
    <row r="2031" spans="1:10" x14ac:dyDescent="0.35">
      <c r="A2031" s="5">
        <v>2027</v>
      </c>
      <c r="B2031" s="5">
        <v>85</v>
      </c>
      <c r="C2031" s="5">
        <v>3</v>
      </c>
      <c r="D2031" s="380">
        <v>36.657777777777781</v>
      </c>
      <c r="E2031" s="25">
        <v>25.29</v>
      </c>
      <c r="F2031" s="380">
        <v>11.312224247254715</v>
      </c>
      <c r="G2031" s="25">
        <v>47.46</v>
      </c>
      <c r="H2031" s="380">
        <v>5.2810343542136984</v>
      </c>
      <c r="I2031" s="25">
        <v>56.72</v>
      </c>
      <c r="J2031" s="380">
        <v>2.9313190081579377</v>
      </c>
    </row>
    <row r="2032" spans="1:10" x14ac:dyDescent="0.35">
      <c r="A2032" s="5">
        <v>2028</v>
      </c>
      <c r="B2032" s="5">
        <v>85</v>
      </c>
      <c r="C2032" s="5">
        <v>3</v>
      </c>
      <c r="D2032" s="380">
        <v>30.860555555555553</v>
      </c>
      <c r="E2032" s="25">
        <v>24.99</v>
      </c>
      <c r="F2032" s="380">
        <v>10.114465359895835</v>
      </c>
      <c r="G2032" s="25">
        <v>47.46</v>
      </c>
      <c r="H2032" s="380">
        <v>5.6244005945956319</v>
      </c>
      <c r="I2032" s="25">
        <v>55.12</v>
      </c>
      <c r="J2032" s="380">
        <v>3.4582696862055222</v>
      </c>
    </row>
    <row r="2033" spans="1:10" x14ac:dyDescent="0.35">
      <c r="A2033" s="5">
        <v>2029</v>
      </c>
      <c r="B2033" s="5">
        <v>85</v>
      </c>
      <c r="C2033" s="5">
        <v>3</v>
      </c>
      <c r="D2033" s="380">
        <v>30.20944444444444</v>
      </c>
      <c r="E2033" s="25">
        <v>24.99</v>
      </c>
      <c r="F2033" s="380">
        <v>9.7849599328349957</v>
      </c>
      <c r="G2033" s="25">
        <v>46.98</v>
      </c>
      <c r="H2033" s="380">
        <v>4.1564355763934957</v>
      </c>
      <c r="I2033" s="25">
        <v>53.51</v>
      </c>
      <c r="J2033" s="380">
        <v>3.7034450273109121</v>
      </c>
    </row>
    <row r="2034" spans="1:10" x14ac:dyDescent="0.35">
      <c r="A2034" s="5">
        <v>2030</v>
      </c>
      <c r="B2034" s="5">
        <v>85</v>
      </c>
      <c r="C2034" s="5">
        <v>3</v>
      </c>
      <c r="D2034" s="380">
        <v>29.906666666666663</v>
      </c>
      <c r="E2034" s="25">
        <v>24.84</v>
      </c>
      <c r="F2034" s="380">
        <v>10.539627816202644</v>
      </c>
      <c r="G2034" s="25">
        <v>44.86</v>
      </c>
      <c r="H2034" s="380">
        <v>8.2750731967976225</v>
      </c>
      <c r="I2034" s="25">
        <v>38.36</v>
      </c>
      <c r="J2034" s="380">
        <v>4.6842812663354323</v>
      </c>
    </row>
    <row r="2035" spans="1:10" x14ac:dyDescent="0.35">
      <c r="A2035" s="5">
        <v>2031</v>
      </c>
      <c r="B2035" s="5">
        <v>85</v>
      </c>
      <c r="C2035" s="5">
        <v>3</v>
      </c>
      <c r="D2035" s="380">
        <v>31.894444444444446</v>
      </c>
      <c r="E2035" s="25">
        <v>24.84</v>
      </c>
      <c r="F2035" s="380">
        <v>9.0529757158824449</v>
      </c>
      <c r="G2035" s="25">
        <v>45.31</v>
      </c>
      <c r="H2035" s="380">
        <v>4.0137941341805403</v>
      </c>
      <c r="I2035" s="25">
        <v>48.86</v>
      </c>
      <c r="J2035" s="380">
        <v>4.171191160701933</v>
      </c>
    </row>
    <row r="2036" spans="1:10" x14ac:dyDescent="0.35">
      <c r="A2036" s="5">
        <v>2032</v>
      </c>
      <c r="B2036" s="5">
        <v>85</v>
      </c>
      <c r="C2036" s="5">
        <v>3</v>
      </c>
      <c r="D2036" s="380">
        <v>43.730555555555554</v>
      </c>
      <c r="E2036" s="25">
        <v>24.84</v>
      </c>
      <c r="F2036" s="380">
        <v>9.6921477683404849</v>
      </c>
      <c r="G2036" s="25">
        <v>44.86</v>
      </c>
      <c r="H2036" s="380">
        <v>5.5809395071876908</v>
      </c>
      <c r="I2036" s="25">
        <v>51.02</v>
      </c>
      <c r="J2036" s="380">
        <v>3.6136666706781191</v>
      </c>
    </row>
    <row r="2037" spans="1:10" x14ac:dyDescent="0.35">
      <c r="A2037" s="5">
        <v>2033</v>
      </c>
      <c r="B2037" s="5">
        <v>85</v>
      </c>
      <c r="C2037" s="5">
        <v>3</v>
      </c>
      <c r="D2037" s="380">
        <v>51.87833333333333</v>
      </c>
      <c r="E2037" s="25">
        <v>24.84</v>
      </c>
      <c r="F2037" s="380">
        <v>7.6611205076883051</v>
      </c>
      <c r="G2037" s="25">
        <v>44.86</v>
      </c>
      <c r="H2037" s="380">
        <v>6.7602810043942894</v>
      </c>
      <c r="I2037" s="25">
        <v>53.71</v>
      </c>
      <c r="J2037" s="380">
        <v>4.3207492193114998</v>
      </c>
    </row>
    <row r="2038" spans="1:10" x14ac:dyDescent="0.35">
      <c r="A2038" s="5">
        <v>2034</v>
      </c>
      <c r="B2038" s="5">
        <v>85</v>
      </c>
      <c r="C2038" s="5">
        <v>3</v>
      </c>
      <c r="D2038" s="380">
        <v>57.309444444444438</v>
      </c>
      <c r="E2038" s="25">
        <v>24.84</v>
      </c>
      <c r="F2038" s="380">
        <v>12.521772509952246</v>
      </c>
      <c r="G2038" s="25">
        <v>44.86</v>
      </c>
      <c r="H2038" s="380">
        <v>7.328886249916378</v>
      </c>
      <c r="I2038" s="25">
        <v>56.72</v>
      </c>
      <c r="J2038" s="380">
        <v>2.2502191674475251</v>
      </c>
    </row>
    <row r="2039" spans="1:10" x14ac:dyDescent="0.35">
      <c r="A2039" s="5">
        <v>2035</v>
      </c>
      <c r="B2039" s="5">
        <v>85</v>
      </c>
      <c r="C2039" s="5">
        <v>3</v>
      </c>
      <c r="D2039" s="380">
        <v>64.161666666666662</v>
      </c>
      <c r="E2039" s="25">
        <v>24.99</v>
      </c>
      <c r="F2039" s="380">
        <v>12.521772509952246</v>
      </c>
      <c r="G2039" s="25">
        <v>46.11</v>
      </c>
      <c r="H2039" s="380">
        <v>8.3817263378399627</v>
      </c>
      <c r="I2039" s="25">
        <v>57.49</v>
      </c>
      <c r="J2039" s="380">
        <v>3.0694278644033339</v>
      </c>
    </row>
    <row r="2040" spans="1:10" x14ac:dyDescent="0.35">
      <c r="A2040" s="5">
        <v>2036</v>
      </c>
      <c r="B2040" s="5">
        <v>85</v>
      </c>
      <c r="C2040" s="5">
        <v>3</v>
      </c>
      <c r="D2040" s="380">
        <v>68.25</v>
      </c>
      <c r="E2040" s="25">
        <v>25.74</v>
      </c>
      <c r="F2040" s="380">
        <v>13.43179696885354</v>
      </c>
      <c r="G2040" s="25">
        <v>46.11</v>
      </c>
      <c r="H2040" s="380">
        <v>8.568515152793573</v>
      </c>
      <c r="I2040" s="25">
        <v>57.49</v>
      </c>
      <c r="J2040" s="380">
        <v>3.0526004113033358</v>
      </c>
    </row>
    <row r="2041" spans="1:10" x14ac:dyDescent="0.35">
      <c r="A2041" s="5">
        <v>2037</v>
      </c>
      <c r="B2041" s="5">
        <v>85</v>
      </c>
      <c r="C2041" s="5">
        <v>3</v>
      </c>
      <c r="D2041" s="380">
        <v>62.460555555555558</v>
      </c>
      <c r="E2041" s="25">
        <v>25.74</v>
      </c>
      <c r="F2041" s="380">
        <v>15.238047249898269</v>
      </c>
      <c r="G2041" s="25">
        <v>46.11</v>
      </c>
      <c r="H2041" s="380">
        <v>8.8310453963647078</v>
      </c>
      <c r="I2041" s="25">
        <v>57.49</v>
      </c>
      <c r="J2041" s="380">
        <v>5.4297601277867367</v>
      </c>
    </row>
    <row r="2042" spans="1:10" x14ac:dyDescent="0.35">
      <c r="A2042" s="5">
        <v>2038</v>
      </c>
      <c r="B2042" s="5">
        <v>85</v>
      </c>
      <c r="C2042" s="5">
        <v>3</v>
      </c>
      <c r="D2042" s="380">
        <v>58.571666666666665</v>
      </c>
      <c r="E2042" s="25">
        <v>24.99</v>
      </c>
      <c r="F2042" s="380">
        <v>15.160335638950045</v>
      </c>
      <c r="G2042" s="25">
        <v>46.03</v>
      </c>
      <c r="H2042" s="380">
        <v>8.5429630991698158</v>
      </c>
      <c r="I2042" s="25">
        <v>57.29</v>
      </c>
      <c r="J2042" s="380">
        <v>4.4198609665307727</v>
      </c>
    </row>
    <row r="2043" spans="1:10" x14ac:dyDescent="0.35">
      <c r="A2043" s="5">
        <v>2039</v>
      </c>
      <c r="B2043" s="5">
        <v>85</v>
      </c>
      <c r="C2043" s="5">
        <v>3</v>
      </c>
      <c r="D2043" s="380">
        <v>59.097222222222221</v>
      </c>
      <c r="E2043" s="25">
        <v>25.01</v>
      </c>
      <c r="F2043" s="380">
        <v>14.291396021381935</v>
      </c>
      <c r="G2043" s="25">
        <v>46.11</v>
      </c>
      <c r="H2043" s="380">
        <v>8.6285784790700628</v>
      </c>
      <c r="I2043" s="25">
        <v>56.72</v>
      </c>
      <c r="J2043" s="380">
        <v>4.6753522367851774</v>
      </c>
    </row>
    <row r="2044" spans="1:10" x14ac:dyDescent="0.35">
      <c r="A2044" s="5">
        <v>2040</v>
      </c>
      <c r="B2044" s="5">
        <v>85</v>
      </c>
      <c r="C2044" s="5">
        <v>3</v>
      </c>
      <c r="D2044" s="380">
        <v>57.101666666666674</v>
      </c>
      <c r="E2044" s="25">
        <v>24.99</v>
      </c>
      <c r="F2044" s="380">
        <v>8.9908133353252726</v>
      </c>
      <c r="G2044" s="25">
        <v>43.56</v>
      </c>
      <c r="H2044" s="380">
        <v>8.4920376029855547</v>
      </c>
      <c r="I2044" s="25">
        <v>56.15</v>
      </c>
      <c r="J2044" s="380">
        <v>4.2723654775668187</v>
      </c>
    </row>
    <row r="2045" spans="1:10" x14ac:dyDescent="0.35">
      <c r="A2045" s="5">
        <v>2041</v>
      </c>
      <c r="B2045" s="5">
        <v>86</v>
      </c>
      <c r="C2045" s="5">
        <v>3</v>
      </c>
      <c r="D2045" s="380">
        <v>56.257222222222225</v>
      </c>
      <c r="E2045" s="25">
        <v>24.73</v>
      </c>
      <c r="F2045" s="380">
        <v>8.8944072225211581</v>
      </c>
      <c r="G2045" s="25">
        <v>32.79</v>
      </c>
      <c r="H2045" s="380">
        <v>8.6517336025101521</v>
      </c>
      <c r="I2045" s="25">
        <v>35.799999999999997</v>
      </c>
      <c r="J2045" s="380">
        <v>5.4612261976725227</v>
      </c>
    </row>
    <row r="2046" spans="1:10" x14ac:dyDescent="0.35">
      <c r="A2046" s="5">
        <v>2042</v>
      </c>
      <c r="B2046" s="5">
        <v>86</v>
      </c>
      <c r="C2046" s="5">
        <v>3</v>
      </c>
      <c r="D2046" s="380">
        <v>56.088888888888889</v>
      </c>
      <c r="E2046" s="25">
        <v>24.11</v>
      </c>
      <c r="F2046" s="380">
        <v>8.6710270898541033</v>
      </c>
      <c r="G2046" s="25">
        <v>32.79</v>
      </c>
      <c r="H2046" s="380">
        <v>9.4512303862104883</v>
      </c>
      <c r="I2046" s="25">
        <v>35.799999999999997</v>
      </c>
      <c r="J2046" s="380">
        <v>4.3570230591751695</v>
      </c>
    </row>
    <row r="2047" spans="1:10" x14ac:dyDescent="0.35">
      <c r="A2047" s="5">
        <v>2043</v>
      </c>
      <c r="B2047" s="5">
        <v>86</v>
      </c>
      <c r="C2047" s="5">
        <v>3</v>
      </c>
      <c r="D2047" s="380">
        <v>53.269444444444439</v>
      </c>
      <c r="E2047" s="25">
        <v>23.73</v>
      </c>
      <c r="F2047" s="380">
        <v>8.9012042471425463</v>
      </c>
      <c r="G2047" s="25">
        <v>32.79</v>
      </c>
      <c r="H2047" s="380">
        <v>9.1647747561289794</v>
      </c>
      <c r="I2047" s="25">
        <v>35.799999999999997</v>
      </c>
      <c r="J2047" s="380">
        <v>3.971294294346956</v>
      </c>
    </row>
    <row r="2048" spans="1:10" x14ac:dyDescent="0.35">
      <c r="A2048" s="5">
        <v>2044</v>
      </c>
      <c r="B2048" s="5">
        <v>86</v>
      </c>
      <c r="C2048" s="5">
        <v>3</v>
      </c>
      <c r="D2048" s="380">
        <v>52.531111111111116</v>
      </c>
      <c r="E2048" s="25">
        <v>23.59</v>
      </c>
      <c r="F2048" s="380">
        <v>8.4355356248644338</v>
      </c>
      <c r="G2048" s="25">
        <v>32.79</v>
      </c>
      <c r="H2048" s="380">
        <v>8.9867494931155782</v>
      </c>
      <c r="I2048" s="25">
        <v>35.799999999999997</v>
      </c>
      <c r="J2048" s="380">
        <v>4.1589941768196299</v>
      </c>
    </row>
    <row r="2049" spans="1:10" x14ac:dyDescent="0.35">
      <c r="A2049" s="5">
        <v>2045</v>
      </c>
      <c r="B2049" s="5">
        <v>86</v>
      </c>
      <c r="C2049" s="5">
        <v>3</v>
      </c>
      <c r="D2049" s="380">
        <v>54.088888888888889</v>
      </c>
      <c r="E2049" s="25">
        <v>23.59</v>
      </c>
      <c r="F2049" s="380">
        <v>8.6435878837383111</v>
      </c>
      <c r="G2049" s="25">
        <v>32.79</v>
      </c>
      <c r="H2049" s="380">
        <v>8.1205139327808631</v>
      </c>
      <c r="I2049" s="25">
        <v>35.799999999999997</v>
      </c>
      <c r="J2049" s="380">
        <v>1.4742442807532077</v>
      </c>
    </row>
    <row r="2050" spans="1:10" x14ac:dyDescent="0.35">
      <c r="A2050" s="5">
        <v>2046</v>
      </c>
      <c r="B2050" s="5">
        <v>86</v>
      </c>
      <c r="C2050" s="5">
        <v>3</v>
      </c>
      <c r="D2050" s="380">
        <v>54.702222222222225</v>
      </c>
      <c r="E2050" s="25">
        <v>23.59</v>
      </c>
      <c r="F2050" s="380">
        <v>8.6553583128684242</v>
      </c>
      <c r="G2050" s="25">
        <v>32.79</v>
      </c>
      <c r="H2050" s="380">
        <v>6.7817672490898051</v>
      </c>
      <c r="I2050" s="25">
        <v>35.799999999999997</v>
      </c>
      <c r="J2050" s="380">
        <v>0.375</v>
      </c>
    </row>
    <row r="2051" spans="1:10" x14ac:dyDescent="0.35">
      <c r="A2051" s="5">
        <v>2047</v>
      </c>
      <c r="B2051" s="5">
        <v>86</v>
      </c>
      <c r="C2051" s="5">
        <v>3</v>
      </c>
      <c r="D2051" s="380">
        <v>55.306111111111107</v>
      </c>
      <c r="E2051" s="25">
        <v>23.73</v>
      </c>
      <c r="F2051" s="380">
        <v>9.814499639699731</v>
      </c>
      <c r="G2051" s="25">
        <v>32.79</v>
      </c>
      <c r="H2051" s="380">
        <v>6.8551959714829023</v>
      </c>
      <c r="I2051" s="25">
        <v>35.799999999999997</v>
      </c>
      <c r="J2051" s="380">
        <v>0.35342879576066738</v>
      </c>
    </row>
    <row r="2052" spans="1:10" x14ac:dyDescent="0.35">
      <c r="A2052" s="5">
        <v>2048</v>
      </c>
      <c r="B2052" s="5">
        <v>86</v>
      </c>
      <c r="C2052" s="5">
        <v>3</v>
      </c>
      <c r="D2052" s="380">
        <v>54.978888888888882</v>
      </c>
      <c r="E2052" s="25">
        <v>24.11</v>
      </c>
      <c r="F2052" s="380">
        <v>9.5371599971694856</v>
      </c>
      <c r="G2052" s="25">
        <v>32.79</v>
      </c>
      <c r="H2052" s="380">
        <v>6.5012591193235796</v>
      </c>
      <c r="I2052" s="25">
        <v>35.799999999999997</v>
      </c>
      <c r="J2052" s="380">
        <v>0.27777777777777779</v>
      </c>
    </row>
    <row r="2053" spans="1:10" x14ac:dyDescent="0.35">
      <c r="A2053" s="5">
        <v>2049</v>
      </c>
      <c r="B2053" s="5">
        <v>86</v>
      </c>
      <c r="C2053" s="5">
        <v>3</v>
      </c>
      <c r="D2053" s="380">
        <v>57.709444444444443</v>
      </c>
      <c r="E2053" s="25">
        <v>24.84</v>
      </c>
      <c r="F2053" s="380">
        <v>9.4919386716273717</v>
      </c>
      <c r="G2053" s="25">
        <v>32.79</v>
      </c>
      <c r="H2053" s="380">
        <v>6.0138325325412927</v>
      </c>
      <c r="I2053" s="25">
        <v>36.869999999999997</v>
      </c>
      <c r="J2053" s="380">
        <v>0.27777777777777779</v>
      </c>
    </row>
    <row r="2054" spans="1:10" x14ac:dyDescent="0.35">
      <c r="A2054" s="5">
        <v>2050</v>
      </c>
      <c r="B2054" s="5">
        <v>86</v>
      </c>
      <c r="C2054" s="5">
        <v>3</v>
      </c>
      <c r="D2054" s="380">
        <v>57.584444444444443</v>
      </c>
      <c r="E2054" s="25">
        <v>24.84</v>
      </c>
      <c r="F2054" s="380">
        <v>8.7229936674153308</v>
      </c>
      <c r="G2054" s="25">
        <v>33.130000000000003</v>
      </c>
      <c r="H2054" s="380">
        <v>5.0181850247682904</v>
      </c>
      <c r="I2054" s="25">
        <v>36.159999999999997</v>
      </c>
      <c r="J2054" s="380">
        <v>4.139553172103084</v>
      </c>
    </row>
    <row r="2055" spans="1:10" x14ac:dyDescent="0.35">
      <c r="A2055" s="5">
        <v>2051</v>
      </c>
      <c r="B2055" s="5">
        <v>86</v>
      </c>
      <c r="C2055" s="5">
        <v>3</v>
      </c>
      <c r="D2055" s="380">
        <v>55.693888888888893</v>
      </c>
      <c r="E2055" s="25">
        <v>24.84</v>
      </c>
      <c r="F2055" s="380">
        <v>4.3285434360573145</v>
      </c>
      <c r="G2055" s="25">
        <v>38.61</v>
      </c>
      <c r="H2055" s="380">
        <v>4.8258162476922628</v>
      </c>
      <c r="I2055" s="25">
        <v>36.869999999999997</v>
      </c>
      <c r="J2055" s="380">
        <v>0.99603205614305568</v>
      </c>
    </row>
    <row r="2056" spans="1:10" x14ac:dyDescent="0.35">
      <c r="A2056" s="5">
        <v>2052</v>
      </c>
      <c r="B2056" s="5">
        <v>86</v>
      </c>
      <c r="C2056" s="5">
        <v>3</v>
      </c>
      <c r="D2056" s="380">
        <v>50.023333333333333</v>
      </c>
      <c r="E2056" s="25">
        <v>24.84</v>
      </c>
      <c r="F2056" s="380">
        <v>4.1659511623105301</v>
      </c>
      <c r="G2056" s="25">
        <v>38.61</v>
      </c>
      <c r="H2056" s="380">
        <v>0.84268988599887984</v>
      </c>
      <c r="I2056" s="25">
        <v>37.42</v>
      </c>
      <c r="J2056" s="380">
        <v>3.9406758692560842</v>
      </c>
    </row>
    <row r="2057" spans="1:10" x14ac:dyDescent="0.35">
      <c r="A2057" s="5">
        <v>2053</v>
      </c>
      <c r="B2057" s="5">
        <v>86</v>
      </c>
      <c r="C2057" s="5">
        <v>3</v>
      </c>
      <c r="D2057" s="380">
        <v>40.048333333333332</v>
      </c>
      <c r="E2057" s="25">
        <v>24.84</v>
      </c>
      <c r="F2057" s="380">
        <v>3.9894187919294755</v>
      </c>
      <c r="G2057" s="25">
        <v>38.58</v>
      </c>
      <c r="H2057" s="380">
        <v>1.164491169936162</v>
      </c>
      <c r="I2057" s="25">
        <v>37.979999999999997</v>
      </c>
      <c r="J2057" s="380">
        <v>0.2703586063745908</v>
      </c>
    </row>
    <row r="2058" spans="1:10" x14ac:dyDescent="0.35">
      <c r="A2058" s="5">
        <v>2054</v>
      </c>
      <c r="B2058" s="5">
        <v>86</v>
      </c>
      <c r="C2058" s="5">
        <v>3</v>
      </c>
      <c r="D2058" s="380">
        <v>39.945</v>
      </c>
      <c r="E2058" s="25">
        <v>24.84</v>
      </c>
      <c r="F2058" s="380">
        <v>4.1956494922889291</v>
      </c>
      <c r="G2058" s="25">
        <v>35.94</v>
      </c>
      <c r="H2058" s="380">
        <v>2.3051399239989654</v>
      </c>
      <c r="I2058" s="25">
        <v>37.979999999999997</v>
      </c>
      <c r="J2058" s="380">
        <v>0.27988385069803728</v>
      </c>
    </row>
    <row r="2059" spans="1:10" x14ac:dyDescent="0.35">
      <c r="A2059" s="5">
        <v>2055</v>
      </c>
      <c r="B2059" s="5">
        <v>86</v>
      </c>
      <c r="C2059" s="5">
        <v>3</v>
      </c>
      <c r="D2059" s="380">
        <v>41.903333333333336</v>
      </c>
      <c r="E2059" s="25">
        <v>24.84</v>
      </c>
      <c r="F2059" s="380">
        <v>4.5214525679121271</v>
      </c>
      <c r="G2059" s="25">
        <v>35.94</v>
      </c>
      <c r="H2059" s="380">
        <v>1.939540874297268</v>
      </c>
      <c r="I2059" s="25">
        <v>37.979999999999997</v>
      </c>
      <c r="J2059" s="380">
        <v>0.98792071835512396</v>
      </c>
    </row>
    <row r="2060" spans="1:10" x14ac:dyDescent="0.35">
      <c r="A2060" s="5">
        <v>2056</v>
      </c>
      <c r="B2060" s="5">
        <v>86</v>
      </c>
      <c r="C2060" s="5">
        <v>3</v>
      </c>
      <c r="D2060" s="380">
        <v>49.889999999999993</v>
      </c>
      <c r="E2060" s="25">
        <v>24.84</v>
      </c>
      <c r="F2060" s="380">
        <v>4.3061707752691119</v>
      </c>
      <c r="G2060" s="25">
        <v>38.130000000000003</v>
      </c>
      <c r="H2060" s="380">
        <v>2.2324199996904017</v>
      </c>
      <c r="I2060" s="25">
        <v>37.979999999999997</v>
      </c>
      <c r="J2060" s="380">
        <v>0.1877384827635801</v>
      </c>
    </row>
    <row r="2061" spans="1:10" x14ac:dyDescent="0.35">
      <c r="A2061" s="5">
        <v>2057</v>
      </c>
      <c r="B2061" s="5">
        <v>86</v>
      </c>
      <c r="C2061" s="5">
        <v>3</v>
      </c>
      <c r="D2061" s="380">
        <v>56.878333333333337</v>
      </c>
      <c r="E2061" s="25">
        <v>24.84</v>
      </c>
      <c r="F2061" s="380">
        <v>5.4183135975632224</v>
      </c>
      <c r="G2061" s="25">
        <v>39.74</v>
      </c>
      <c r="H2061" s="380">
        <v>3.2382982859673426</v>
      </c>
      <c r="I2061" s="25">
        <v>37.979999999999997</v>
      </c>
      <c r="J2061" s="380">
        <v>0.8980934082435591</v>
      </c>
    </row>
    <row r="2062" spans="1:10" x14ac:dyDescent="0.35">
      <c r="A2062" s="5">
        <v>2058</v>
      </c>
      <c r="B2062" s="5">
        <v>86</v>
      </c>
      <c r="C2062" s="5">
        <v>3</v>
      </c>
      <c r="D2062" s="380">
        <v>61.234999999999999</v>
      </c>
      <c r="E2062" s="25">
        <v>24.84</v>
      </c>
      <c r="F2062" s="380">
        <v>12.244065646985511</v>
      </c>
      <c r="G2062" s="25">
        <v>44.69</v>
      </c>
      <c r="H2062" s="380">
        <v>11.733775765409838</v>
      </c>
      <c r="I2062" s="25">
        <v>48.09</v>
      </c>
      <c r="J2062" s="380">
        <v>7.2364172050394329</v>
      </c>
    </row>
    <row r="2063" spans="1:10" x14ac:dyDescent="0.35">
      <c r="A2063" s="5">
        <v>2059</v>
      </c>
      <c r="B2063" s="5">
        <v>86</v>
      </c>
      <c r="C2063" s="5">
        <v>3</v>
      </c>
      <c r="D2063" s="380">
        <v>64.051111111111112</v>
      </c>
      <c r="E2063" s="25">
        <v>25.74</v>
      </c>
      <c r="F2063" s="380">
        <v>24.520831166017423</v>
      </c>
      <c r="G2063" s="25">
        <v>44.69</v>
      </c>
      <c r="H2063" s="380">
        <v>11.859858066340648</v>
      </c>
      <c r="I2063" s="25">
        <v>55.12</v>
      </c>
      <c r="J2063" s="380">
        <v>7.0909815541384393</v>
      </c>
    </row>
    <row r="2064" spans="1:10" x14ac:dyDescent="0.35">
      <c r="A2064" s="5">
        <v>2060</v>
      </c>
      <c r="B2064" s="5">
        <v>86</v>
      </c>
      <c r="C2064" s="5">
        <v>3</v>
      </c>
      <c r="D2064" s="380">
        <v>65.480555555555554</v>
      </c>
      <c r="E2064" s="25">
        <v>26.51</v>
      </c>
      <c r="F2064" s="380">
        <v>24.184899791717164</v>
      </c>
      <c r="G2064" s="25">
        <v>44.69</v>
      </c>
      <c r="H2064" s="380">
        <v>11.906862241355503</v>
      </c>
      <c r="I2064" s="25">
        <v>66.06</v>
      </c>
      <c r="J2064" s="380">
        <v>7.0909815541384393</v>
      </c>
    </row>
    <row r="2065" spans="1:10" x14ac:dyDescent="0.35">
      <c r="A2065" s="5">
        <v>2061</v>
      </c>
      <c r="B2065" s="5">
        <v>86</v>
      </c>
      <c r="C2065" s="5">
        <v>3</v>
      </c>
      <c r="D2065" s="380">
        <v>62.553333333333335</v>
      </c>
      <c r="E2065" s="25">
        <v>26.05</v>
      </c>
      <c r="F2065" s="380">
        <v>24.375931264577972</v>
      </c>
      <c r="G2065" s="25">
        <v>44.69</v>
      </c>
      <c r="H2065" s="380">
        <v>11.98073072420228</v>
      </c>
      <c r="I2065" s="25">
        <v>59.57</v>
      </c>
      <c r="J2065" s="380">
        <v>7.0909614370614724</v>
      </c>
    </row>
    <row r="2066" spans="1:10" x14ac:dyDescent="0.35">
      <c r="A2066" s="5">
        <v>2062</v>
      </c>
      <c r="B2066" s="5">
        <v>86</v>
      </c>
      <c r="C2066" s="5">
        <v>3</v>
      </c>
      <c r="D2066" s="380">
        <v>62.032222222222217</v>
      </c>
      <c r="E2066" s="25">
        <v>26.05</v>
      </c>
      <c r="F2066" s="380">
        <v>23.541358948077413</v>
      </c>
      <c r="G2066" s="25">
        <v>44.69</v>
      </c>
      <c r="H2066" s="380">
        <v>11.880040798783252</v>
      </c>
      <c r="I2066" s="25">
        <v>57.49</v>
      </c>
      <c r="J2066" s="380">
        <v>7.0909614370614724</v>
      </c>
    </row>
    <row r="2067" spans="1:10" x14ac:dyDescent="0.35">
      <c r="A2067" s="5">
        <v>2063</v>
      </c>
      <c r="B2067" s="5">
        <v>86</v>
      </c>
      <c r="C2067" s="5">
        <v>3</v>
      </c>
      <c r="D2067" s="380">
        <v>58.820000000000007</v>
      </c>
      <c r="E2067" s="25">
        <v>25.74</v>
      </c>
      <c r="F2067" s="380">
        <v>23.579126859753782</v>
      </c>
      <c r="G2067" s="25">
        <v>44.69</v>
      </c>
      <c r="H2067" s="380">
        <v>11.686345888684855</v>
      </c>
      <c r="I2067" s="25">
        <v>59.57</v>
      </c>
      <c r="J2067" s="380">
        <v>7.0909614370614724</v>
      </c>
    </row>
    <row r="2068" spans="1:10" x14ac:dyDescent="0.35">
      <c r="A2068" s="5">
        <v>2064</v>
      </c>
      <c r="B2068" s="5">
        <v>86</v>
      </c>
      <c r="C2068" s="5">
        <v>3</v>
      </c>
      <c r="D2068" s="380">
        <v>54.636111111111106</v>
      </c>
      <c r="E2068" s="25">
        <v>24.84</v>
      </c>
      <c r="F2068" s="380">
        <v>19.47048401931319</v>
      </c>
      <c r="G2068" s="25">
        <v>43.9</v>
      </c>
      <c r="H2068" s="380">
        <v>11.865664744201803</v>
      </c>
      <c r="I2068" s="25">
        <v>55.12</v>
      </c>
      <c r="J2068" s="380">
        <v>7.2627300367615319</v>
      </c>
    </row>
    <row r="2069" spans="1:10" x14ac:dyDescent="0.35">
      <c r="A2069" s="5">
        <v>2065</v>
      </c>
      <c r="B2069" s="5">
        <v>87</v>
      </c>
      <c r="C2069" s="5">
        <v>3</v>
      </c>
      <c r="D2069" s="380">
        <v>54.32277777777778</v>
      </c>
      <c r="E2069" s="25">
        <v>24.84</v>
      </c>
      <c r="F2069" s="380">
        <v>17.732218734578115</v>
      </c>
      <c r="G2069" s="25">
        <v>40.96</v>
      </c>
      <c r="H2069" s="380">
        <v>11.916192760534109</v>
      </c>
      <c r="I2069" s="25">
        <v>50.19</v>
      </c>
      <c r="J2069" s="380">
        <v>7.2984526718127531</v>
      </c>
    </row>
    <row r="2070" spans="1:10" x14ac:dyDescent="0.35">
      <c r="A2070" s="5">
        <v>2066</v>
      </c>
      <c r="B2070" s="5">
        <v>87</v>
      </c>
      <c r="C2070" s="5">
        <v>3</v>
      </c>
      <c r="D2070" s="380">
        <v>53.612222222222215</v>
      </c>
      <c r="E2070" s="25">
        <v>24.84</v>
      </c>
      <c r="F2070" s="380">
        <v>18.390292330442797</v>
      </c>
      <c r="G2070" s="25">
        <v>34.82</v>
      </c>
      <c r="H2070" s="380">
        <v>11.590441509810514</v>
      </c>
      <c r="I2070" s="25">
        <v>48.86</v>
      </c>
      <c r="J2070" s="380">
        <v>7.3098985581871316</v>
      </c>
    </row>
    <row r="2071" spans="1:10" x14ac:dyDescent="0.35">
      <c r="A2071" s="5">
        <v>2067</v>
      </c>
      <c r="B2071" s="5">
        <v>87</v>
      </c>
      <c r="C2071" s="5">
        <v>3</v>
      </c>
      <c r="D2071" s="380">
        <v>53.445555555555558</v>
      </c>
      <c r="E2071" s="25">
        <v>24.84</v>
      </c>
      <c r="F2071" s="380">
        <v>17.396418541110332</v>
      </c>
      <c r="G2071" s="25">
        <v>32.82</v>
      </c>
      <c r="H2071" s="380">
        <v>11.91086645816047</v>
      </c>
      <c r="I2071" s="25">
        <v>48.86</v>
      </c>
      <c r="J2071" s="380">
        <v>7.4736476799181659</v>
      </c>
    </row>
    <row r="2072" spans="1:10" x14ac:dyDescent="0.35">
      <c r="A2072" s="5">
        <v>2068</v>
      </c>
      <c r="B2072" s="5">
        <v>87</v>
      </c>
      <c r="C2072" s="5">
        <v>3</v>
      </c>
      <c r="D2072" s="380">
        <v>53.681666666666665</v>
      </c>
      <c r="E2072" s="25">
        <v>24.84</v>
      </c>
      <c r="F2072" s="380">
        <v>17.672234623017768</v>
      </c>
      <c r="G2072" s="25">
        <v>32.82</v>
      </c>
      <c r="H2072" s="380">
        <v>11.854940616225276</v>
      </c>
      <c r="I2072" s="25">
        <v>47.44</v>
      </c>
      <c r="J2072" s="380">
        <v>7.5255210674611526</v>
      </c>
    </row>
    <row r="2073" spans="1:10" x14ac:dyDescent="0.35">
      <c r="A2073" s="5">
        <v>2069</v>
      </c>
      <c r="B2073" s="5">
        <v>87</v>
      </c>
      <c r="C2073" s="5">
        <v>3</v>
      </c>
      <c r="D2073" s="380">
        <v>55.461111111111109</v>
      </c>
      <c r="E2073" s="25">
        <v>24.84</v>
      </c>
      <c r="F2073" s="380">
        <v>16.711558335179486</v>
      </c>
      <c r="G2073" s="25">
        <v>38.61</v>
      </c>
      <c r="H2073" s="380">
        <v>11.749315185280707</v>
      </c>
      <c r="I2073" s="25">
        <v>37.979999999999997</v>
      </c>
      <c r="J2073" s="380">
        <v>7.4701504261715757</v>
      </c>
    </row>
    <row r="2074" spans="1:10" x14ac:dyDescent="0.35">
      <c r="A2074" s="5">
        <v>2070</v>
      </c>
      <c r="B2074" s="5">
        <v>87</v>
      </c>
      <c r="C2074" s="5">
        <v>3</v>
      </c>
      <c r="D2074" s="380">
        <v>59.629444444444445</v>
      </c>
      <c r="E2074" s="25">
        <v>24.11</v>
      </c>
      <c r="F2074" s="380">
        <v>16.850641008865274</v>
      </c>
      <c r="G2074" s="25">
        <v>31.11</v>
      </c>
      <c r="H2074" s="380">
        <v>11.713622260883934</v>
      </c>
      <c r="I2074" s="25">
        <v>37.979999999999997</v>
      </c>
      <c r="J2074" s="380">
        <v>6.9636644215595771</v>
      </c>
    </row>
    <row r="2075" spans="1:10" x14ac:dyDescent="0.35">
      <c r="A2075" s="5">
        <v>2071</v>
      </c>
      <c r="B2075" s="5">
        <v>87</v>
      </c>
      <c r="C2075" s="5">
        <v>3</v>
      </c>
      <c r="D2075" s="380">
        <v>66.177222222222213</v>
      </c>
      <c r="E2075" s="25">
        <v>23.59</v>
      </c>
      <c r="F2075" s="380">
        <v>16.76385222768825</v>
      </c>
      <c r="G2075" s="25">
        <v>31.11</v>
      </c>
      <c r="H2075" s="380">
        <v>11.052369278162271</v>
      </c>
      <c r="I2075" s="25">
        <v>37.979999999999997</v>
      </c>
      <c r="J2075" s="380">
        <v>6.6762164331333711</v>
      </c>
    </row>
    <row r="2076" spans="1:10" x14ac:dyDescent="0.35">
      <c r="A2076" s="5">
        <v>2072</v>
      </c>
      <c r="B2076" s="5">
        <v>87</v>
      </c>
      <c r="C2076" s="5">
        <v>3</v>
      </c>
      <c r="D2076" s="380">
        <v>66.256666666666661</v>
      </c>
      <c r="E2076" s="25">
        <v>23.59</v>
      </c>
      <c r="F2076" s="380">
        <v>12.41413820495001</v>
      </c>
      <c r="G2076" s="25">
        <v>31.11</v>
      </c>
      <c r="H2076" s="380">
        <v>9.3137181077573352</v>
      </c>
      <c r="I2076" s="25">
        <v>37.979999999999997</v>
      </c>
      <c r="J2076" s="380">
        <v>4.7589619331221202</v>
      </c>
    </row>
    <row r="2077" spans="1:10" x14ac:dyDescent="0.35">
      <c r="A2077" s="5">
        <v>2073</v>
      </c>
      <c r="B2077" s="5">
        <v>87</v>
      </c>
      <c r="C2077" s="5">
        <v>3</v>
      </c>
      <c r="D2077" s="380">
        <v>61.861111111111107</v>
      </c>
      <c r="E2077" s="25">
        <v>23.59</v>
      </c>
      <c r="F2077" s="380">
        <v>9.3219338384661707</v>
      </c>
      <c r="G2077" s="25">
        <v>31.86</v>
      </c>
      <c r="H2077" s="380">
        <v>4.799693804694658</v>
      </c>
      <c r="I2077" s="25">
        <v>36.049999999999997</v>
      </c>
      <c r="J2077" s="380">
        <v>6.5517523436089231</v>
      </c>
    </row>
    <row r="2078" spans="1:10" x14ac:dyDescent="0.35">
      <c r="A2078" s="5">
        <v>2074</v>
      </c>
      <c r="B2078" s="5">
        <v>87</v>
      </c>
      <c r="C2078" s="5">
        <v>3</v>
      </c>
      <c r="D2078" s="380">
        <v>53.765555555555551</v>
      </c>
      <c r="E2078" s="25">
        <v>23.59</v>
      </c>
      <c r="F2078" s="380">
        <v>8.236786184631157</v>
      </c>
      <c r="G2078" s="25">
        <v>31.86</v>
      </c>
      <c r="H2078" s="380">
        <v>4.5206167198151359</v>
      </c>
      <c r="I2078" s="25">
        <v>34.68</v>
      </c>
      <c r="J2078" s="380">
        <v>4.1309774532145918</v>
      </c>
    </row>
    <row r="2079" spans="1:10" x14ac:dyDescent="0.35">
      <c r="A2079" s="5">
        <v>2075</v>
      </c>
      <c r="B2079" s="5">
        <v>87</v>
      </c>
      <c r="C2079" s="5">
        <v>3</v>
      </c>
      <c r="D2079" s="380">
        <v>49.74222222222221</v>
      </c>
      <c r="E2079" s="25">
        <v>23.59</v>
      </c>
      <c r="F2079" s="380">
        <v>2.1948929548580054</v>
      </c>
      <c r="G2079" s="25">
        <v>31.86</v>
      </c>
      <c r="H2079" s="380">
        <v>4.5206167198151359</v>
      </c>
      <c r="I2079" s="25">
        <v>34.479999999999997</v>
      </c>
      <c r="J2079" s="380">
        <v>4.059880174183256</v>
      </c>
    </row>
    <row r="2080" spans="1:10" x14ac:dyDescent="0.35">
      <c r="A2080" s="5">
        <v>2076</v>
      </c>
      <c r="B2080" s="5">
        <v>87</v>
      </c>
      <c r="C2080" s="5">
        <v>3</v>
      </c>
      <c r="D2080" s="380">
        <v>44.376666666666665</v>
      </c>
      <c r="E2080" s="25">
        <v>23.55</v>
      </c>
      <c r="F2080" s="380">
        <v>2.4592761602836974</v>
      </c>
      <c r="G2080" s="25">
        <v>31.86</v>
      </c>
      <c r="H2080" s="380">
        <v>4.4573114658567308</v>
      </c>
      <c r="I2080" s="25">
        <v>34.01</v>
      </c>
      <c r="J2080" s="380">
        <v>4.059880174183256</v>
      </c>
    </row>
    <row r="2081" spans="1:10" x14ac:dyDescent="0.35">
      <c r="A2081" s="5">
        <v>2077</v>
      </c>
      <c r="B2081" s="5">
        <v>87</v>
      </c>
      <c r="C2081" s="5">
        <v>3</v>
      </c>
      <c r="D2081" s="380">
        <v>44.427777777777777</v>
      </c>
      <c r="E2081" s="25">
        <v>23.41</v>
      </c>
      <c r="F2081" s="380">
        <v>2.0226750866996155</v>
      </c>
      <c r="G2081" s="25">
        <v>30.93</v>
      </c>
      <c r="H2081" s="380">
        <v>4.4573114658567308</v>
      </c>
      <c r="I2081" s="25">
        <v>33.67</v>
      </c>
      <c r="J2081" s="380">
        <v>2.2562505138431574</v>
      </c>
    </row>
    <row r="2082" spans="1:10" x14ac:dyDescent="0.35">
      <c r="A2082" s="5">
        <v>2078</v>
      </c>
      <c r="B2082" s="5">
        <v>87</v>
      </c>
      <c r="C2082" s="5">
        <v>3</v>
      </c>
      <c r="D2082" s="380">
        <v>41.635000000000005</v>
      </c>
      <c r="E2082" s="25">
        <v>21.12</v>
      </c>
      <c r="F2082" s="380">
        <v>2.2124262813726023</v>
      </c>
      <c r="G2082" s="25">
        <v>30.03</v>
      </c>
      <c r="H2082" s="380">
        <v>4.4165035527264349</v>
      </c>
      <c r="I2082" s="25">
        <v>33.67</v>
      </c>
      <c r="J2082" s="380">
        <v>2.2562505138431574</v>
      </c>
    </row>
    <row r="2083" spans="1:10" x14ac:dyDescent="0.35">
      <c r="A2083" s="5">
        <v>2079</v>
      </c>
      <c r="B2083" s="5">
        <v>87</v>
      </c>
      <c r="C2083" s="5">
        <v>3</v>
      </c>
      <c r="D2083" s="380">
        <v>42.639444444444443</v>
      </c>
      <c r="E2083" s="25">
        <v>20.5</v>
      </c>
      <c r="F2083" s="380">
        <v>2.0226750866996155</v>
      </c>
      <c r="G2083" s="25">
        <v>30.03</v>
      </c>
      <c r="H2083" s="380">
        <v>4.4165035527264349</v>
      </c>
      <c r="I2083" s="25">
        <v>33.67</v>
      </c>
      <c r="J2083" s="380">
        <v>2.0751239833199282</v>
      </c>
    </row>
    <row r="2084" spans="1:10" x14ac:dyDescent="0.35">
      <c r="A2084" s="5">
        <v>2080</v>
      </c>
      <c r="B2084" s="5">
        <v>87</v>
      </c>
      <c r="C2084" s="5">
        <v>3</v>
      </c>
      <c r="D2084" s="380">
        <v>45.326666666666661</v>
      </c>
      <c r="E2084" s="25">
        <v>20.5</v>
      </c>
      <c r="F2084" s="380">
        <v>2.4423963771485955</v>
      </c>
      <c r="G2084" s="25">
        <v>30.03</v>
      </c>
      <c r="H2084" s="380">
        <v>4.5206167198151359</v>
      </c>
      <c r="I2084" s="25">
        <v>33.67</v>
      </c>
      <c r="J2084" s="380">
        <v>2.0433786186746006</v>
      </c>
    </row>
    <row r="2085" spans="1:10" x14ac:dyDescent="0.35">
      <c r="A2085" s="5">
        <v>2081</v>
      </c>
      <c r="B2085" s="5">
        <v>87</v>
      </c>
      <c r="C2085" s="5">
        <v>3</v>
      </c>
      <c r="D2085" s="380">
        <v>51.963888888888889</v>
      </c>
      <c r="E2085" s="25">
        <v>21.34</v>
      </c>
      <c r="F2085" s="380">
        <v>8.1174834595959613</v>
      </c>
      <c r="G2085" s="25">
        <v>30.03</v>
      </c>
      <c r="H2085" s="380">
        <v>4.5206167198151359</v>
      </c>
      <c r="I2085" s="25">
        <v>33.67</v>
      </c>
      <c r="J2085" s="380">
        <v>2.0433786186746006</v>
      </c>
    </row>
    <row r="2086" spans="1:10" x14ac:dyDescent="0.35">
      <c r="A2086" s="5">
        <v>2082</v>
      </c>
      <c r="B2086" s="5">
        <v>87</v>
      </c>
      <c r="C2086" s="5">
        <v>3</v>
      </c>
      <c r="D2086" s="380">
        <v>60.644444444444439</v>
      </c>
      <c r="E2086" s="25">
        <v>23.41</v>
      </c>
      <c r="F2086" s="380">
        <v>8.1174834595959577</v>
      </c>
      <c r="G2086" s="25">
        <v>30.03</v>
      </c>
      <c r="H2086" s="380">
        <v>0.14480167642852412</v>
      </c>
      <c r="I2086" s="25">
        <v>33.67</v>
      </c>
      <c r="J2086" s="380">
        <v>2.2334277203703334</v>
      </c>
    </row>
    <row r="2087" spans="1:10" x14ac:dyDescent="0.35">
      <c r="A2087" s="5">
        <v>2083</v>
      </c>
      <c r="B2087" s="5">
        <v>87</v>
      </c>
      <c r="C2087" s="5">
        <v>3</v>
      </c>
      <c r="D2087" s="380">
        <v>63.989444444444445</v>
      </c>
      <c r="E2087" s="25">
        <v>23.41</v>
      </c>
      <c r="F2087" s="380">
        <v>8.8104251945249512</v>
      </c>
      <c r="G2087" s="25">
        <v>30.03</v>
      </c>
      <c r="H2087" s="380">
        <v>0.14480167642852412</v>
      </c>
      <c r="I2087" s="25">
        <v>33.67</v>
      </c>
      <c r="J2087" s="380">
        <v>2.4344494693151937</v>
      </c>
    </row>
    <row r="2088" spans="1:10" x14ac:dyDescent="0.35">
      <c r="A2088" s="5">
        <v>2084</v>
      </c>
      <c r="B2088" s="5">
        <v>87</v>
      </c>
      <c r="C2088" s="5">
        <v>3</v>
      </c>
      <c r="D2088" s="380">
        <v>61.631666666666653</v>
      </c>
      <c r="E2088" s="25">
        <v>23.59</v>
      </c>
      <c r="F2088" s="380">
        <v>8.7511462966035953</v>
      </c>
      <c r="G2088" s="25">
        <v>30.03</v>
      </c>
      <c r="H2088" s="380">
        <v>0.14480167642852412</v>
      </c>
      <c r="I2088" s="25">
        <v>33.67</v>
      </c>
      <c r="J2088" s="380">
        <v>2.4179580026752632</v>
      </c>
    </row>
    <row r="2089" spans="1:10" x14ac:dyDescent="0.35">
      <c r="A2089" s="5">
        <v>2085</v>
      </c>
      <c r="B2089" s="5">
        <v>87</v>
      </c>
      <c r="C2089" s="5">
        <v>3</v>
      </c>
      <c r="D2089" s="380">
        <v>60.392777777777773</v>
      </c>
      <c r="E2089" s="25">
        <v>24.11</v>
      </c>
      <c r="F2089" s="380">
        <v>8.1174834595959595</v>
      </c>
      <c r="G2089" s="25">
        <v>30.03</v>
      </c>
      <c r="H2089" s="380">
        <v>0.14480167642852412</v>
      </c>
      <c r="I2089" s="25">
        <v>33.67</v>
      </c>
      <c r="J2089" s="380">
        <v>9.6609528284493137E-2</v>
      </c>
    </row>
    <row r="2090" spans="1:10" x14ac:dyDescent="0.35">
      <c r="A2090" s="5">
        <v>2086</v>
      </c>
      <c r="B2090" s="5">
        <v>87</v>
      </c>
      <c r="C2090" s="5">
        <v>3</v>
      </c>
      <c r="D2090" s="380">
        <v>57.562777777777768</v>
      </c>
      <c r="E2090" s="25">
        <v>23.59</v>
      </c>
      <c r="F2090" s="380">
        <v>8.1174834595959595</v>
      </c>
      <c r="G2090" s="25">
        <v>30.03</v>
      </c>
      <c r="H2090" s="380">
        <v>0.14480167642852412</v>
      </c>
      <c r="I2090" s="25">
        <v>33.67</v>
      </c>
      <c r="J2090" s="380">
        <v>2.1805933472439123</v>
      </c>
    </row>
    <row r="2091" spans="1:10" x14ac:dyDescent="0.35">
      <c r="A2091" s="5">
        <v>2087</v>
      </c>
      <c r="B2091" s="5">
        <v>87</v>
      </c>
      <c r="C2091" s="5">
        <v>3</v>
      </c>
      <c r="D2091" s="380">
        <v>56.217777777777783</v>
      </c>
      <c r="E2091" s="25">
        <v>22.4</v>
      </c>
      <c r="F2091" s="380">
        <v>0.47222222222222221</v>
      </c>
      <c r="G2091" s="25">
        <v>30.03</v>
      </c>
      <c r="H2091" s="380">
        <v>2.4997145231714022</v>
      </c>
      <c r="I2091" s="25">
        <v>33.67</v>
      </c>
      <c r="J2091" s="380">
        <v>0.19828601708486968</v>
      </c>
    </row>
    <row r="2092" spans="1:10" x14ac:dyDescent="0.35">
      <c r="A2092" s="5">
        <v>2088</v>
      </c>
      <c r="B2092" s="5">
        <v>87</v>
      </c>
      <c r="C2092" s="5">
        <v>3</v>
      </c>
      <c r="D2092" s="380">
        <v>57.31388888888889</v>
      </c>
      <c r="E2092" s="25">
        <v>20.77</v>
      </c>
      <c r="F2092" s="380">
        <v>3.2727733956087586</v>
      </c>
      <c r="G2092" s="25">
        <v>30.03</v>
      </c>
      <c r="H2092" s="380">
        <v>2.4011044524564795</v>
      </c>
      <c r="I2092" s="25">
        <v>33.67</v>
      </c>
      <c r="J2092" s="380">
        <v>4.0973903333707186E-2</v>
      </c>
    </row>
    <row r="2093" spans="1:10" x14ac:dyDescent="0.35">
      <c r="A2093" s="5">
        <v>2089</v>
      </c>
      <c r="B2093" s="5">
        <v>88</v>
      </c>
      <c r="C2093" s="5">
        <v>3</v>
      </c>
      <c r="D2093" s="380">
        <v>57.513888888888893</v>
      </c>
      <c r="E2093" s="25">
        <v>16.3</v>
      </c>
      <c r="F2093" s="380">
        <v>3.2727733956087586</v>
      </c>
      <c r="G2093" s="25">
        <v>30.03</v>
      </c>
      <c r="H2093" s="380">
        <v>2.4011044524564795</v>
      </c>
      <c r="I2093" s="25">
        <v>33.08</v>
      </c>
      <c r="J2093" s="380">
        <v>4.0973903333707186E-2</v>
      </c>
    </row>
    <row r="2094" spans="1:10" x14ac:dyDescent="0.35">
      <c r="A2094" s="5">
        <v>2090</v>
      </c>
      <c r="B2094" s="5">
        <v>88</v>
      </c>
      <c r="C2094" s="5">
        <v>3</v>
      </c>
      <c r="D2094" s="380">
        <v>56.738333333333337</v>
      </c>
      <c r="E2094" s="25">
        <v>16.3</v>
      </c>
      <c r="F2094" s="380">
        <v>3.1512364416311915</v>
      </c>
      <c r="G2094" s="25">
        <v>30.03</v>
      </c>
      <c r="H2094" s="380">
        <v>2.3977424361669262</v>
      </c>
      <c r="I2094" s="25">
        <v>32.119999999999997</v>
      </c>
      <c r="J2094" s="380">
        <v>4.0973903333707186E-2</v>
      </c>
    </row>
    <row r="2095" spans="1:10" x14ac:dyDescent="0.35">
      <c r="A2095" s="5">
        <v>2091</v>
      </c>
      <c r="B2095" s="5">
        <v>88</v>
      </c>
      <c r="C2095" s="5">
        <v>3</v>
      </c>
      <c r="D2095" s="380">
        <v>56.752222222222215</v>
      </c>
      <c r="E2095" s="25">
        <v>16.3</v>
      </c>
      <c r="F2095" s="380">
        <v>3.1512364416311915</v>
      </c>
      <c r="G2095" s="25">
        <v>30.03</v>
      </c>
      <c r="H2095" s="380">
        <v>2.4011044524564795</v>
      </c>
      <c r="I2095" s="25">
        <v>32.119999999999997</v>
      </c>
      <c r="J2095" s="380">
        <v>4.0973903333707186E-2</v>
      </c>
    </row>
    <row r="2096" spans="1:10" x14ac:dyDescent="0.35">
      <c r="A2096" s="5">
        <v>2092</v>
      </c>
      <c r="B2096" s="5">
        <v>88</v>
      </c>
      <c r="C2096" s="5">
        <v>3</v>
      </c>
      <c r="D2096" s="380">
        <v>57.153888888888886</v>
      </c>
      <c r="E2096" s="25">
        <v>16.3</v>
      </c>
      <c r="F2096" s="380">
        <v>3.1512364416311915</v>
      </c>
      <c r="G2096" s="25">
        <v>30.03</v>
      </c>
      <c r="H2096" s="380">
        <v>2.3977424361669262</v>
      </c>
      <c r="I2096" s="25">
        <v>32.119999999999997</v>
      </c>
      <c r="J2096" s="380">
        <v>7.2814317327039441E-2</v>
      </c>
    </row>
    <row r="2097" spans="1:10" x14ac:dyDescent="0.35">
      <c r="A2097" s="5">
        <v>2093</v>
      </c>
      <c r="B2097" s="5">
        <v>88</v>
      </c>
      <c r="C2097" s="5">
        <v>3</v>
      </c>
      <c r="D2097" s="380">
        <v>58.742777777777775</v>
      </c>
      <c r="E2097" s="25">
        <v>16.3</v>
      </c>
      <c r="F2097" s="380">
        <v>3.1512364416311915</v>
      </c>
      <c r="G2097" s="25">
        <v>30.03</v>
      </c>
      <c r="H2097" s="380">
        <v>2.4011044524564795</v>
      </c>
      <c r="I2097" s="25">
        <v>32.119999999999997</v>
      </c>
      <c r="J2097" s="380">
        <v>7.2814317327039441E-2</v>
      </c>
    </row>
    <row r="2098" spans="1:10" x14ac:dyDescent="0.35">
      <c r="A2098" s="5">
        <v>2094</v>
      </c>
      <c r="B2098" s="5">
        <v>88</v>
      </c>
      <c r="C2098" s="5">
        <v>3</v>
      </c>
      <c r="D2098" s="380">
        <v>64.174444444444433</v>
      </c>
      <c r="E2098" s="25">
        <v>17.05</v>
      </c>
      <c r="F2098" s="380">
        <v>3.2984688817194554</v>
      </c>
      <c r="G2098" s="25">
        <v>30.03</v>
      </c>
      <c r="H2098" s="380">
        <v>2.4644097064148842</v>
      </c>
      <c r="I2098" s="25">
        <v>32.880000000000003</v>
      </c>
      <c r="J2098" s="380">
        <v>7.2814317327039441E-2</v>
      </c>
    </row>
    <row r="2099" spans="1:10" x14ac:dyDescent="0.35">
      <c r="A2099" s="5">
        <v>2095</v>
      </c>
      <c r="B2099" s="5">
        <v>88</v>
      </c>
      <c r="C2099" s="5">
        <v>3</v>
      </c>
      <c r="D2099" s="380">
        <v>70.777777777777786</v>
      </c>
      <c r="E2099" s="25">
        <v>17.05</v>
      </c>
      <c r="F2099" s="380">
        <v>3.4839616291307833</v>
      </c>
      <c r="G2099" s="25">
        <v>30.03</v>
      </c>
      <c r="H2099" s="380">
        <v>2.4644097064148842</v>
      </c>
      <c r="I2099" s="25">
        <v>32.880000000000003</v>
      </c>
      <c r="J2099" s="380">
        <v>7.2814317327039441E-2</v>
      </c>
    </row>
    <row r="2100" spans="1:10" x14ac:dyDescent="0.35">
      <c r="A2100" s="5">
        <v>2096</v>
      </c>
      <c r="B2100" s="5">
        <v>88</v>
      </c>
      <c r="C2100" s="5">
        <v>3</v>
      </c>
      <c r="D2100" s="380">
        <v>76.311666666666682</v>
      </c>
      <c r="E2100" s="25">
        <v>22.07</v>
      </c>
      <c r="F2100" s="380">
        <v>3.4738480048720195</v>
      </c>
      <c r="G2100" s="25">
        <v>30.03</v>
      </c>
      <c r="H2100" s="380">
        <v>2.4644097064148842</v>
      </c>
      <c r="I2100" s="25">
        <v>32.880000000000003</v>
      </c>
      <c r="J2100" s="380">
        <v>7.2814317327039441E-2</v>
      </c>
    </row>
    <row r="2101" spans="1:10" x14ac:dyDescent="0.35">
      <c r="A2101" s="5">
        <v>2097</v>
      </c>
      <c r="B2101" s="5">
        <v>88</v>
      </c>
      <c r="C2101" s="5">
        <v>3</v>
      </c>
      <c r="D2101" s="380">
        <v>69.643333333333331</v>
      </c>
      <c r="E2101" s="25">
        <v>22.87</v>
      </c>
      <c r="F2101" s="380">
        <v>5.5113553575941693E-2</v>
      </c>
      <c r="G2101" s="25">
        <v>30.03</v>
      </c>
      <c r="H2101" s="380">
        <v>2.4011044524564795</v>
      </c>
      <c r="I2101" s="25">
        <v>32.32</v>
      </c>
      <c r="J2101" s="380">
        <v>7.2814317327039441E-2</v>
      </c>
    </row>
    <row r="2102" spans="1:10" x14ac:dyDescent="0.35">
      <c r="A2102" s="5">
        <v>2098</v>
      </c>
      <c r="B2102" s="5">
        <v>88</v>
      </c>
      <c r="C2102" s="5">
        <v>3</v>
      </c>
      <c r="D2102" s="380">
        <v>66.02</v>
      </c>
      <c r="E2102" s="25">
        <v>22.87</v>
      </c>
      <c r="F2102" s="380">
        <v>3.2984688817194554</v>
      </c>
      <c r="G2102" s="25">
        <v>30.03</v>
      </c>
      <c r="H2102" s="380">
        <v>2.4011044524564795</v>
      </c>
      <c r="I2102" s="25">
        <v>32.119999999999997</v>
      </c>
      <c r="J2102" s="380">
        <v>7.2814317327039441E-2</v>
      </c>
    </row>
    <row r="2103" spans="1:10" x14ac:dyDescent="0.35">
      <c r="A2103" s="5">
        <v>2099</v>
      </c>
      <c r="B2103" s="5">
        <v>88</v>
      </c>
      <c r="C2103" s="5">
        <v>3</v>
      </c>
      <c r="D2103" s="380">
        <v>64.389444444444436</v>
      </c>
      <c r="E2103" s="25">
        <v>22.87</v>
      </c>
      <c r="F2103" s="380">
        <v>3.2984688817194554</v>
      </c>
      <c r="G2103" s="25">
        <v>30.03</v>
      </c>
      <c r="H2103" s="380">
        <v>2.4011044524564795</v>
      </c>
      <c r="I2103" s="25">
        <v>32.119999999999997</v>
      </c>
      <c r="J2103" s="380">
        <v>2.777777777777778E-2</v>
      </c>
    </row>
    <row r="2104" spans="1:10" x14ac:dyDescent="0.35">
      <c r="A2104" s="5">
        <v>2100</v>
      </c>
      <c r="B2104" s="5">
        <v>88</v>
      </c>
      <c r="C2104" s="5">
        <v>3</v>
      </c>
      <c r="D2104" s="380">
        <v>60.085555555555551</v>
      </c>
      <c r="E2104" s="25">
        <v>22.87</v>
      </c>
      <c r="F2104" s="380">
        <v>3.2984688817194554</v>
      </c>
      <c r="G2104" s="25">
        <v>30.03</v>
      </c>
      <c r="H2104" s="380">
        <v>2.4011044524564795</v>
      </c>
      <c r="I2104" s="25">
        <v>32.119999999999997</v>
      </c>
      <c r="J2104" s="380">
        <v>2.777777777777778E-2</v>
      </c>
    </row>
    <row r="2105" spans="1:10" x14ac:dyDescent="0.35">
      <c r="A2105" s="5">
        <v>2101</v>
      </c>
      <c r="B2105" s="5">
        <v>88</v>
      </c>
      <c r="C2105" s="5">
        <v>3</v>
      </c>
      <c r="D2105" s="380">
        <v>58.821111111111115</v>
      </c>
      <c r="E2105" s="25">
        <v>21.27</v>
      </c>
      <c r="F2105" s="380">
        <v>3.2984688817194554</v>
      </c>
      <c r="G2105" s="25">
        <v>30.03</v>
      </c>
      <c r="H2105" s="380">
        <v>2.4011044524564795</v>
      </c>
      <c r="I2105" s="25">
        <v>32.119999999999997</v>
      </c>
      <c r="J2105" s="380">
        <v>2.777777777777778E-2</v>
      </c>
    </row>
    <row r="2106" spans="1:10" x14ac:dyDescent="0.35">
      <c r="A2106" s="5">
        <v>2102</v>
      </c>
      <c r="B2106" s="5">
        <v>88</v>
      </c>
      <c r="C2106" s="5">
        <v>3</v>
      </c>
      <c r="D2106" s="380">
        <v>56.934999999999995</v>
      </c>
      <c r="E2106" s="25">
        <v>21.12</v>
      </c>
      <c r="F2106" s="380">
        <v>3.2984688817194554</v>
      </c>
      <c r="G2106" s="25">
        <v>30.03</v>
      </c>
      <c r="H2106" s="380">
        <v>2.4011044524564795</v>
      </c>
      <c r="I2106" s="25">
        <v>32.119999999999997</v>
      </c>
      <c r="J2106" s="380">
        <v>2.777777777777778E-2</v>
      </c>
    </row>
    <row r="2107" spans="1:10" x14ac:dyDescent="0.35">
      <c r="A2107" s="5">
        <v>2103</v>
      </c>
      <c r="B2107" s="5">
        <v>88</v>
      </c>
      <c r="C2107" s="5">
        <v>3</v>
      </c>
      <c r="D2107" s="380">
        <v>57.592222222222212</v>
      </c>
      <c r="E2107" s="25">
        <v>21.12</v>
      </c>
      <c r="F2107" s="380">
        <v>2.777777777777778E-2</v>
      </c>
      <c r="G2107" s="25">
        <v>30.03</v>
      </c>
      <c r="H2107" s="380">
        <v>2.4011044524564795</v>
      </c>
      <c r="I2107" s="25">
        <v>32.119999999999997</v>
      </c>
      <c r="J2107" s="380">
        <v>2.777777777777778E-2</v>
      </c>
    </row>
    <row r="2108" spans="1:10" x14ac:dyDescent="0.35">
      <c r="A2108" s="5">
        <v>2104</v>
      </c>
      <c r="B2108" s="5">
        <v>88</v>
      </c>
      <c r="C2108" s="5">
        <v>3</v>
      </c>
      <c r="D2108" s="380">
        <v>58.67722222222222</v>
      </c>
      <c r="E2108" s="25">
        <v>21.12</v>
      </c>
      <c r="F2108" s="380">
        <v>3.2984688817194554</v>
      </c>
      <c r="G2108" s="25">
        <v>30.03</v>
      </c>
      <c r="H2108" s="380">
        <v>2.4011044524564795</v>
      </c>
      <c r="I2108" s="25">
        <v>32.119999999999997</v>
      </c>
      <c r="J2108" s="380">
        <v>2.777777777777778E-2</v>
      </c>
    </row>
    <row r="2109" spans="1:10" x14ac:dyDescent="0.35">
      <c r="A2109" s="5">
        <v>2105</v>
      </c>
      <c r="B2109" s="5">
        <v>88</v>
      </c>
      <c r="C2109" s="5">
        <v>3</v>
      </c>
      <c r="D2109" s="380">
        <v>61.648888888888884</v>
      </c>
      <c r="E2109" s="25">
        <v>22.87</v>
      </c>
      <c r="F2109" s="380">
        <v>0.21342576841957986</v>
      </c>
      <c r="G2109" s="25">
        <v>30.03</v>
      </c>
      <c r="H2109" s="380">
        <v>8.3132802650601023E-2</v>
      </c>
      <c r="I2109" s="25">
        <v>32.32</v>
      </c>
      <c r="J2109" s="380">
        <v>2.777777777777778E-2</v>
      </c>
    </row>
    <row r="2110" spans="1:10" x14ac:dyDescent="0.35">
      <c r="A2110" s="5">
        <v>2106</v>
      </c>
      <c r="B2110" s="5">
        <v>88</v>
      </c>
      <c r="C2110" s="5">
        <v>3</v>
      </c>
      <c r="D2110" s="380">
        <v>66.375</v>
      </c>
      <c r="E2110" s="25">
        <v>22.87</v>
      </c>
      <c r="F2110" s="380">
        <v>0.27477593063211392</v>
      </c>
      <c r="G2110" s="25">
        <v>30.03</v>
      </c>
      <c r="H2110" s="380">
        <v>7.8775264536076653E-2</v>
      </c>
      <c r="I2110" s="25">
        <v>33.409999999999997</v>
      </c>
      <c r="J2110" s="380">
        <v>2.777777777777778E-2</v>
      </c>
    </row>
    <row r="2111" spans="1:10" x14ac:dyDescent="0.35">
      <c r="A2111" s="5">
        <v>2107</v>
      </c>
      <c r="B2111" s="5">
        <v>88</v>
      </c>
      <c r="C2111" s="5">
        <v>3</v>
      </c>
      <c r="D2111" s="380">
        <v>71.187222222222218</v>
      </c>
      <c r="E2111" s="25">
        <v>22.87</v>
      </c>
      <c r="F2111" s="380">
        <v>0.3051063393780204</v>
      </c>
      <c r="G2111" s="25">
        <v>30.03</v>
      </c>
      <c r="H2111" s="380">
        <v>9.5705735685908122E-2</v>
      </c>
      <c r="I2111" s="25">
        <v>33.67</v>
      </c>
      <c r="J2111" s="380">
        <v>0.14480167642852412</v>
      </c>
    </row>
    <row r="2112" spans="1:10" x14ac:dyDescent="0.35">
      <c r="A2112" s="5">
        <v>2108</v>
      </c>
      <c r="B2112" s="5">
        <v>88</v>
      </c>
      <c r="C2112" s="5">
        <v>3</v>
      </c>
      <c r="D2112" s="380">
        <v>68.06</v>
      </c>
      <c r="E2112" s="25">
        <v>23.41</v>
      </c>
      <c r="F2112" s="380">
        <v>0.33206266532991974</v>
      </c>
      <c r="G2112" s="25">
        <v>30.03</v>
      </c>
      <c r="H2112" s="380">
        <v>0.14480167642852412</v>
      </c>
      <c r="I2112" s="25">
        <v>33.67</v>
      </c>
      <c r="J2112" s="380">
        <v>0.14480167642852412</v>
      </c>
    </row>
    <row r="2113" spans="1:10" x14ac:dyDescent="0.35">
      <c r="A2113" s="5">
        <v>2109</v>
      </c>
      <c r="B2113" s="5">
        <v>88</v>
      </c>
      <c r="C2113" s="5">
        <v>3</v>
      </c>
      <c r="D2113" s="380">
        <v>61.637777777777778</v>
      </c>
      <c r="E2113" s="25">
        <v>22.87</v>
      </c>
      <c r="F2113" s="380">
        <v>5.4100616743811766E-2</v>
      </c>
      <c r="G2113" s="25">
        <v>30.03</v>
      </c>
      <c r="H2113" s="380">
        <v>2.7906068492290732</v>
      </c>
      <c r="I2113" s="25">
        <v>33.29</v>
      </c>
      <c r="J2113" s="380">
        <v>1.3905862514802643</v>
      </c>
    </row>
    <row r="2114" spans="1:10" x14ac:dyDescent="0.35">
      <c r="A2114" s="5">
        <v>2110</v>
      </c>
      <c r="B2114" s="5">
        <v>88</v>
      </c>
      <c r="C2114" s="5">
        <v>3</v>
      </c>
      <c r="D2114" s="380">
        <v>57.388333333333335</v>
      </c>
      <c r="E2114" s="25">
        <v>22.07</v>
      </c>
      <c r="F2114" s="380">
        <v>3.8898570249751385</v>
      </c>
      <c r="G2114" s="25">
        <v>30.03</v>
      </c>
      <c r="H2114" s="380">
        <v>2.4766095516348163</v>
      </c>
      <c r="I2114" s="25">
        <v>32.880000000000003</v>
      </c>
      <c r="J2114" s="380">
        <v>1.3605549470073204</v>
      </c>
    </row>
    <row r="2115" spans="1:10" x14ac:dyDescent="0.35">
      <c r="A2115" s="5">
        <v>2111</v>
      </c>
      <c r="B2115" s="5">
        <v>88</v>
      </c>
      <c r="C2115" s="5">
        <v>3</v>
      </c>
      <c r="D2115" s="380">
        <v>55.825555555555553</v>
      </c>
      <c r="E2115" s="25">
        <v>16.95</v>
      </c>
      <c r="F2115" s="380">
        <v>3.4632675105911441</v>
      </c>
      <c r="G2115" s="25">
        <v>30.03</v>
      </c>
      <c r="H2115" s="380">
        <v>2.4644097064148842</v>
      </c>
      <c r="I2115" s="25">
        <v>33.08</v>
      </c>
      <c r="J2115" s="380">
        <v>1.3605549470073204</v>
      </c>
    </row>
    <row r="2116" spans="1:10" x14ac:dyDescent="0.35">
      <c r="A2116" s="5">
        <v>2112</v>
      </c>
      <c r="B2116" s="5">
        <v>88</v>
      </c>
      <c r="C2116" s="5">
        <v>3</v>
      </c>
      <c r="D2116" s="380">
        <v>57.921111111111109</v>
      </c>
      <c r="E2116" s="25">
        <v>16.62</v>
      </c>
      <c r="F2116" s="380">
        <v>3.4481525187613222</v>
      </c>
      <c r="G2116" s="25">
        <v>30.03</v>
      </c>
      <c r="H2116" s="380">
        <v>2.4644097064148842</v>
      </c>
      <c r="I2116" s="25">
        <v>32.880000000000003</v>
      </c>
      <c r="J2116" s="380">
        <v>1.3605549470073204</v>
      </c>
    </row>
    <row r="2117" spans="1:10" x14ac:dyDescent="0.35">
      <c r="A2117" s="5">
        <v>2113</v>
      </c>
      <c r="B2117" s="5">
        <v>89</v>
      </c>
      <c r="C2117" s="5">
        <v>3</v>
      </c>
      <c r="D2117" s="380">
        <v>58.381666666666675</v>
      </c>
      <c r="E2117" s="25">
        <v>16.3</v>
      </c>
      <c r="F2117" s="380">
        <v>3.4481525187613222</v>
      </c>
      <c r="G2117" s="25">
        <v>30.03</v>
      </c>
      <c r="H2117" s="380">
        <v>2.4644097064148842</v>
      </c>
      <c r="I2117" s="25">
        <v>33.08</v>
      </c>
      <c r="J2117" s="380">
        <v>7.2814317327039441E-2</v>
      </c>
    </row>
    <row r="2118" spans="1:10" x14ac:dyDescent="0.35">
      <c r="A2118" s="5">
        <v>2114</v>
      </c>
      <c r="B2118" s="5">
        <v>89</v>
      </c>
      <c r="C2118" s="5">
        <v>3</v>
      </c>
      <c r="D2118" s="380">
        <v>58.940000000000005</v>
      </c>
      <c r="E2118" s="25">
        <v>15.82</v>
      </c>
      <c r="F2118" s="380">
        <v>3.2727733956087586</v>
      </c>
      <c r="G2118" s="25">
        <v>30.03</v>
      </c>
      <c r="H2118" s="380">
        <v>2.4644097064148842</v>
      </c>
      <c r="I2118" s="25">
        <v>33.08</v>
      </c>
      <c r="J2118" s="380">
        <v>2.777777777777778E-2</v>
      </c>
    </row>
    <row r="2119" spans="1:10" x14ac:dyDescent="0.35">
      <c r="A2119" s="5">
        <v>2115</v>
      </c>
      <c r="B2119" s="5">
        <v>89</v>
      </c>
      <c r="C2119" s="5">
        <v>3</v>
      </c>
      <c r="D2119" s="380">
        <v>59.259444444444441</v>
      </c>
      <c r="E2119" s="25">
        <v>15.82</v>
      </c>
      <c r="F2119" s="380">
        <v>3.2727733956087586</v>
      </c>
      <c r="G2119" s="25">
        <v>30.03</v>
      </c>
      <c r="H2119" s="380">
        <v>2.4644097064148842</v>
      </c>
      <c r="I2119" s="25">
        <v>33.08</v>
      </c>
      <c r="J2119" s="380">
        <v>2.777777777777778E-2</v>
      </c>
    </row>
    <row r="2120" spans="1:10" x14ac:dyDescent="0.35">
      <c r="A2120" s="5">
        <v>2116</v>
      </c>
      <c r="B2120" s="5">
        <v>89</v>
      </c>
      <c r="C2120" s="5">
        <v>3</v>
      </c>
      <c r="D2120" s="380">
        <v>59.809444444444438</v>
      </c>
      <c r="E2120" s="25">
        <v>16.62</v>
      </c>
      <c r="F2120" s="380">
        <v>3.2727733956087586</v>
      </c>
      <c r="G2120" s="25">
        <v>30.03</v>
      </c>
      <c r="H2120" s="380">
        <v>2.4644097064148842</v>
      </c>
      <c r="I2120" s="25">
        <v>33.08</v>
      </c>
      <c r="J2120" s="380">
        <v>2.777777777777778E-2</v>
      </c>
    </row>
    <row r="2121" spans="1:10" x14ac:dyDescent="0.35">
      <c r="A2121" s="5">
        <v>2117</v>
      </c>
      <c r="B2121" s="5">
        <v>89</v>
      </c>
      <c r="C2121" s="5">
        <v>3</v>
      </c>
      <c r="D2121" s="380">
        <v>62.679444444444449</v>
      </c>
      <c r="E2121" s="25">
        <v>16.95</v>
      </c>
      <c r="F2121" s="380">
        <v>3.2727733956087586</v>
      </c>
      <c r="G2121" s="25">
        <v>30.03</v>
      </c>
      <c r="H2121" s="380">
        <v>2.4644097064148842</v>
      </c>
      <c r="I2121" s="25">
        <v>33.340000000000003</v>
      </c>
      <c r="J2121" s="380">
        <v>4.0984226902725053E-2</v>
      </c>
    </row>
    <row r="2122" spans="1:10" x14ac:dyDescent="0.35">
      <c r="A2122" s="5">
        <v>2118</v>
      </c>
      <c r="B2122" s="5">
        <v>89</v>
      </c>
      <c r="C2122" s="5">
        <v>3</v>
      </c>
      <c r="D2122" s="380">
        <v>69.422222222222217</v>
      </c>
      <c r="E2122" s="25">
        <v>23.63</v>
      </c>
      <c r="F2122" s="380">
        <v>3.2727733956087586</v>
      </c>
      <c r="G2122" s="25">
        <v>30.03</v>
      </c>
      <c r="H2122" s="380">
        <v>2.4644097064148842</v>
      </c>
      <c r="I2122" s="25">
        <v>33.67</v>
      </c>
      <c r="J2122" s="380">
        <v>4.0984226902725053E-2</v>
      </c>
    </row>
    <row r="2123" spans="1:10" x14ac:dyDescent="0.35">
      <c r="A2123" s="5">
        <v>2119</v>
      </c>
      <c r="B2123" s="5">
        <v>89</v>
      </c>
      <c r="C2123" s="5">
        <v>3</v>
      </c>
      <c r="D2123" s="380">
        <v>75.181666666666658</v>
      </c>
      <c r="E2123" s="25">
        <v>24.84</v>
      </c>
      <c r="F2123" s="380">
        <v>3.2727733956087586</v>
      </c>
      <c r="G2123" s="25">
        <v>30.91</v>
      </c>
      <c r="H2123" s="380">
        <v>2.4644097064148842</v>
      </c>
      <c r="I2123" s="25">
        <v>33.67</v>
      </c>
      <c r="J2123" s="380">
        <v>4.0984226902725053E-2</v>
      </c>
    </row>
    <row r="2124" spans="1:10" x14ac:dyDescent="0.35">
      <c r="A2124" s="5">
        <v>2120</v>
      </c>
      <c r="B2124" s="5">
        <v>89</v>
      </c>
      <c r="C2124" s="5">
        <v>3</v>
      </c>
      <c r="D2124" s="380">
        <v>82.12277777777777</v>
      </c>
      <c r="E2124" s="25">
        <v>24.84</v>
      </c>
      <c r="F2124" s="380">
        <v>3.2727733956087586</v>
      </c>
      <c r="G2124" s="25">
        <v>35.700000000000003</v>
      </c>
      <c r="H2124" s="380">
        <v>2.4644097064148842</v>
      </c>
      <c r="I2124" s="25">
        <v>33.74</v>
      </c>
      <c r="J2124" s="380">
        <v>4.0984226902725053E-2</v>
      </c>
    </row>
    <row r="2125" spans="1:10" x14ac:dyDescent="0.35">
      <c r="A2125" s="5">
        <v>2121</v>
      </c>
      <c r="B2125" s="5">
        <v>89</v>
      </c>
      <c r="C2125" s="5">
        <v>3</v>
      </c>
      <c r="D2125" s="380">
        <v>76.00888888888889</v>
      </c>
      <c r="E2125" s="25">
        <v>24.84</v>
      </c>
      <c r="F2125" s="380">
        <v>3.2727733956087586</v>
      </c>
      <c r="G2125" s="25">
        <v>35.96</v>
      </c>
      <c r="H2125" s="380">
        <v>2.4644097064148842</v>
      </c>
      <c r="I2125" s="25">
        <v>33.67</v>
      </c>
      <c r="J2125" s="380">
        <v>2.777777777777778E-2</v>
      </c>
    </row>
    <row r="2126" spans="1:10" x14ac:dyDescent="0.35">
      <c r="A2126" s="5">
        <v>2122</v>
      </c>
      <c r="B2126" s="5">
        <v>89</v>
      </c>
      <c r="C2126" s="5">
        <v>3</v>
      </c>
      <c r="D2126" s="380">
        <v>69.427222222222227</v>
      </c>
      <c r="E2126" s="25">
        <v>24.84</v>
      </c>
      <c r="F2126" s="380">
        <v>3.2727733956087586</v>
      </c>
      <c r="G2126" s="25">
        <v>35.33</v>
      </c>
      <c r="H2126" s="380">
        <v>2.4011044524564795</v>
      </c>
      <c r="I2126" s="25">
        <v>33.67</v>
      </c>
      <c r="J2126" s="380">
        <v>2.777777777777778E-2</v>
      </c>
    </row>
    <row r="2127" spans="1:10" x14ac:dyDescent="0.35">
      <c r="A2127" s="5">
        <v>2123</v>
      </c>
      <c r="B2127" s="5">
        <v>89</v>
      </c>
      <c r="C2127" s="5">
        <v>3</v>
      </c>
      <c r="D2127" s="380">
        <v>67.424999999999997</v>
      </c>
      <c r="E2127" s="25">
        <v>24.84</v>
      </c>
      <c r="F2127" s="380">
        <v>3.2727733956087586</v>
      </c>
      <c r="G2127" s="25">
        <v>30.93</v>
      </c>
      <c r="H2127" s="380">
        <v>2.4011044524564795</v>
      </c>
      <c r="I2127" s="25">
        <v>33.67</v>
      </c>
      <c r="J2127" s="380">
        <v>2.777777777777778E-2</v>
      </c>
    </row>
    <row r="2128" spans="1:10" x14ac:dyDescent="0.35">
      <c r="A2128" s="5">
        <v>2124</v>
      </c>
      <c r="B2128" s="5">
        <v>89</v>
      </c>
      <c r="C2128" s="5">
        <v>3</v>
      </c>
      <c r="D2128" s="380">
        <v>63.709444444444436</v>
      </c>
      <c r="E2128" s="25">
        <v>24.84</v>
      </c>
      <c r="F2128" s="380">
        <v>3.2727733956087586</v>
      </c>
      <c r="G2128" s="25">
        <v>30.91</v>
      </c>
      <c r="H2128" s="380">
        <v>1.906589528194125</v>
      </c>
      <c r="I2128" s="25">
        <v>33.67</v>
      </c>
      <c r="J2128" s="380">
        <v>2.777777777777778E-2</v>
      </c>
    </row>
    <row r="2129" spans="1:10" x14ac:dyDescent="0.35">
      <c r="A2129" s="5">
        <v>2125</v>
      </c>
      <c r="B2129" s="5">
        <v>89</v>
      </c>
      <c r="C2129" s="5">
        <v>3</v>
      </c>
      <c r="D2129" s="380">
        <v>61.037222222222226</v>
      </c>
      <c r="E2129" s="25">
        <v>24.84</v>
      </c>
      <c r="F2129" s="380">
        <v>3.2727733956087586</v>
      </c>
      <c r="G2129" s="25">
        <v>30.91</v>
      </c>
      <c r="H2129" s="380">
        <v>1.3264521032071313</v>
      </c>
      <c r="I2129" s="25">
        <v>33.67</v>
      </c>
      <c r="J2129" s="380">
        <v>2.777777777777778E-2</v>
      </c>
    </row>
    <row r="2130" spans="1:10" x14ac:dyDescent="0.35">
      <c r="A2130" s="5">
        <v>2126</v>
      </c>
      <c r="B2130" s="5">
        <v>89</v>
      </c>
      <c r="C2130" s="5">
        <v>3</v>
      </c>
      <c r="D2130" s="380">
        <v>61.397777777777769</v>
      </c>
      <c r="E2130" s="25">
        <v>24.84</v>
      </c>
      <c r="F2130" s="380">
        <v>3.2727733956087586</v>
      </c>
      <c r="G2130" s="25">
        <v>30.57</v>
      </c>
      <c r="H2130" s="380">
        <v>1.3264521032071313</v>
      </c>
      <c r="I2130" s="25">
        <v>33.67</v>
      </c>
      <c r="J2130" s="380">
        <v>2.777777777777778E-2</v>
      </c>
    </row>
    <row r="2131" spans="1:10" x14ac:dyDescent="0.35">
      <c r="A2131" s="5">
        <v>2127</v>
      </c>
      <c r="B2131" s="5">
        <v>89</v>
      </c>
      <c r="C2131" s="5">
        <v>3</v>
      </c>
      <c r="D2131" s="380">
        <v>61.304444444444442</v>
      </c>
      <c r="E2131" s="25">
        <v>24.73</v>
      </c>
      <c r="F2131" s="380">
        <v>3.2727733956087586</v>
      </c>
      <c r="G2131" s="25">
        <v>30.57</v>
      </c>
      <c r="H2131" s="380">
        <v>1.3264521032071313</v>
      </c>
      <c r="I2131" s="25">
        <v>33.67</v>
      </c>
      <c r="J2131" s="380">
        <v>2.777777777777778E-2</v>
      </c>
    </row>
    <row r="2132" spans="1:10" x14ac:dyDescent="0.35">
      <c r="A2132" s="5">
        <v>2128</v>
      </c>
      <c r="B2132" s="5">
        <v>89</v>
      </c>
      <c r="C2132" s="5">
        <v>3</v>
      </c>
      <c r="D2132" s="380">
        <v>65.13</v>
      </c>
      <c r="E2132" s="25">
        <v>24.26</v>
      </c>
      <c r="F2132" s="380">
        <v>3.2727733956087586</v>
      </c>
      <c r="G2132" s="25">
        <v>30.57</v>
      </c>
      <c r="H2132" s="380">
        <v>1.8209670274694856</v>
      </c>
      <c r="I2132" s="25">
        <v>33.67</v>
      </c>
      <c r="J2132" s="380">
        <v>2.777777777777778E-2</v>
      </c>
    </row>
    <row r="2133" spans="1:10" x14ac:dyDescent="0.35">
      <c r="A2133" s="5">
        <v>2129</v>
      </c>
      <c r="B2133" s="5">
        <v>89</v>
      </c>
      <c r="C2133" s="5">
        <v>3</v>
      </c>
      <c r="D2133" s="380">
        <v>68.254444444444431</v>
      </c>
      <c r="E2133" s="25">
        <v>24.84</v>
      </c>
      <c r="F2133" s="380">
        <v>3.2727733956087586</v>
      </c>
      <c r="G2133" s="25">
        <v>30.57</v>
      </c>
      <c r="H2133" s="380">
        <v>1.8209670274694856</v>
      </c>
      <c r="I2133" s="25">
        <v>33.67</v>
      </c>
      <c r="J2133" s="380">
        <v>2.777777777777778E-2</v>
      </c>
    </row>
    <row r="2134" spans="1:10" x14ac:dyDescent="0.35">
      <c r="A2134" s="5">
        <v>2130</v>
      </c>
      <c r="B2134" s="5">
        <v>89</v>
      </c>
      <c r="C2134" s="5">
        <v>3</v>
      </c>
      <c r="D2134" s="380">
        <v>71.572777777777773</v>
      </c>
      <c r="E2134" s="25">
        <v>24.84</v>
      </c>
      <c r="F2134" s="380">
        <v>3.2727733956087586</v>
      </c>
      <c r="G2134" s="25">
        <v>31.82</v>
      </c>
      <c r="H2134" s="380">
        <v>2.4644097064148842</v>
      </c>
      <c r="I2134" s="25">
        <v>33.67</v>
      </c>
      <c r="J2134" s="380">
        <v>2.777777777777778E-2</v>
      </c>
    </row>
    <row r="2135" spans="1:10" x14ac:dyDescent="0.35">
      <c r="A2135" s="5">
        <v>2131</v>
      </c>
      <c r="B2135" s="5">
        <v>89</v>
      </c>
      <c r="C2135" s="5">
        <v>3</v>
      </c>
      <c r="D2135" s="380">
        <v>73.578888888888869</v>
      </c>
      <c r="E2135" s="25">
        <v>24.84</v>
      </c>
      <c r="F2135" s="380">
        <v>6.2429061149561794E-2</v>
      </c>
      <c r="G2135" s="25">
        <v>36.369999999999997</v>
      </c>
      <c r="H2135" s="380">
        <v>2.8189057825014529E-2</v>
      </c>
      <c r="I2135" s="25">
        <v>34.07</v>
      </c>
      <c r="J2135" s="380">
        <v>2.777777777777778E-2</v>
      </c>
    </row>
    <row r="2136" spans="1:10" x14ac:dyDescent="0.35">
      <c r="A2136" s="5">
        <v>2132</v>
      </c>
      <c r="B2136" s="5">
        <v>89</v>
      </c>
      <c r="C2136" s="5">
        <v>3</v>
      </c>
      <c r="D2136" s="380">
        <v>67.594999999999999</v>
      </c>
      <c r="E2136" s="25">
        <v>24.84</v>
      </c>
      <c r="F2136" s="380">
        <v>6.2429061149561794E-2</v>
      </c>
      <c r="G2136" s="25">
        <v>39.770000000000003</v>
      </c>
      <c r="H2136" s="380">
        <v>3.6016145196423821E-2</v>
      </c>
      <c r="I2136" s="25">
        <v>34.29</v>
      </c>
      <c r="J2136" s="380">
        <v>9.8368949984168119E-2</v>
      </c>
    </row>
    <row r="2137" spans="1:10" x14ac:dyDescent="0.35">
      <c r="A2137" s="5">
        <v>2133</v>
      </c>
      <c r="B2137" s="5">
        <v>89</v>
      </c>
      <c r="C2137" s="5">
        <v>3</v>
      </c>
      <c r="D2137" s="380">
        <v>65.002222222222215</v>
      </c>
      <c r="E2137" s="25">
        <v>24.84</v>
      </c>
      <c r="F2137" s="380">
        <v>3.2984688817194554</v>
      </c>
      <c r="G2137" s="25">
        <v>38.61</v>
      </c>
      <c r="H2137" s="380">
        <v>2.4719600920173552</v>
      </c>
      <c r="I2137" s="25">
        <v>33.67</v>
      </c>
      <c r="J2137" s="380">
        <v>2.8277465877357716E-2</v>
      </c>
    </row>
    <row r="2138" spans="1:10" x14ac:dyDescent="0.35">
      <c r="A2138" s="5">
        <v>2134</v>
      </c>
      <c r="B2138" s="5">
        <v>89</v>
      </c>
      <c r="C2138" s="5">
        <v>3</v>
      </c>
      <c r="D2138" s="380">
        <v>63.300000000000004</v>
      </c>
      <c r="E2138" s="25">
        <v>24.84</v>
      </c>
      <c r="F2138" s="380">
        <v>3.2818063309411873</v>
      </c>
      <c r="G2138" s="25">
        <v>33.9</v>
      </c>
      <c r="H2138" s="380">
        <v>2.4644097064148842</v>
      </c>
      <c r="I2138" s="25">
        <v>33.67</v>
      </c>
      <c r="J2138" s="380">
        <v>2.8277465877357716E-2</v>
      </c>
    </row>
    <row r="2139" spans="1:10" x14ac:dyDescent="0.35">
      <c r="A2139" s="5">
        <v>2135</v>
      </c>
      <c r="B2139" s="5">
        <v>89</v>
      </c>
      <c r="C2139" s="5">
        <v>3</v>
      </c>
      <c r="D2139" s="380">
        <v>58.322777777777773</v>
      </c>
      <c r="E2139" s="25">
        <v>24.73</v>
      </c>
      <c r="F2139" s="380">
        <v>3.2727733956087586</v>
      </c>
      <c r="G2139" s="25">
        <v>30.57</v>
      </c>
      <c r="H2139" s="380">
        <v>2.4644097064148842</v>
      </c>
      <c r="I2139" s="25">
        <v>33.67</v>
      </c>
      <c r="J2139" s="380">
        <v>2.8277465877357716E-2</v>
      </c>
    </row>
    <row r="2140" spans="1:10" x14ac:dyDescent="0.35">
      <c r="A2140" s="5">
        <v>2136</v>
      </c>
      <c r="B2140" s="5">
        <v>89</v>
      </c>
      <c r="C2140" s="5">
        <v>3</v>
      </c>
      <c r="D2140" s="380">
        <v>57.882222222222232</v>
      </c>
      <c r="E2140" s="25">
        <v>21.98</v>
      </c>
      <c r="F2140" s="380">
        <v>3.2727733956087586</v>
      </c>
      <c r="G2140" s="25">
        <v>30.03</v>
      </c>
      <c r="H2140" s="380">
        <v>2.4644097064148842</v>
      </c>
      <c r="I2140" s="25">
        <v>33.67</v>
      </c>
      <c r="J2140" s="380">
        <v>2.777777777777778E-2</v>
      </c>
    </row>
    <row r="2141" spans="1:10" x14ac:dyDescent="0.35">
      <c r="A2141" s="5">
        <v>2137</v>
      </c>
      <c r="B2141" s="5">
        <v>90</v>
      </c>
      <c r="C2141" s="5">
        <v>3</v>
      </c>
      <c r="D2141" s="380">
        <v>58.231666666666669</v>
      </c>
      <c r="E2141" s="25">
        <v>17.63</v>
      </c>
      <c r="F2141" s="380">
        <v>3.2727733956087586</v>
      </c>
      <c r="G2141" s="25">
        <v>30.03</v>
      </c>
      <c r="H2141" s="380">
        <v>2.4644097064148842</v>
      </c>
      <c r="I2141" s="25">
        <v>33.22</v>
      </c>
      <c r="J2141" s="380">
        <v>2.777777777777778E-2</v>
      </c>
    </row>
    <row r="2142" spans="1:10" x14ac:dyDescent="0.35">
      <c r="A2142" s="5">
        <v>2138</v>
      </c>
      <c r="B2142" s="5">
        <v>90</v>
      </c>
      <c r="C2142" s="5">
        <v>3</v>
      </c>
      <c r="D2142" s="380">
        <v>54.705555555555556</v>
      </c>
      <c r="E2142" s="25">
        <v>16.78</v>
      </c>
      <c r="F2142" s="380">
        <v>3.2727733956087586</v>
      </c>
      <c r="G2142" s="25">
        <v>30.03</v>
      </c>
      <c r="H2142" s="380">
        <v>2.4644097064148842</v>
      </c>
      <c r="I2142" s="25">
        <v>33.67</v>
      </c>
      <c r="J2142" s="380">
        <v>2.777777777777778E-2</v>
      </c>
    </row>
    <row r="2143" spans="1:10" x14ac:dyDescent="0.35">
      <c r="A2143" s="5">
        <v>2139</v>
      </c>
      <c r="B2143" s="5">
        <v>90</v>
      </c>
      <c r="C2143" s="5">
        <v>3</v>
      </c>
      <c r="D2143" s="380">
        <v>52.411111111111111</v>
      </c>
      <c r="E2143" s="25">
        <v>16.78</v>
      </c>
      <c r="F2143" s="380">
        <v>3.2727733956087586</v>
      </c>
      <c r="G2143" s="25">
        <v>30.03</v>
      </c>
      <c r="H2143" s="380">
        <v>2.4644097064148842</v>
      </c>
      <c r="I2143" s="25">
        <v>32.880000000000003</v>
      </c>
      <c r="J2143" s="380">
        <v>2.777777777777778E-2</v>
      </c>
    </row>
    <row r="2144" spans="1:10" x14ac:dyDescent="0.35">
      <c r="A2144" s="5">
        <v>2140</v>
      </c>
      <c r="B2144" s="5">
        <v>90</v>
      </c>
      <c r="C2144" s="5">
        <v>3</v>
      </c>
      <c r="D2144" s="380">
        <v>55.257777777777783</v>
      </c>
      <c r="E2144" s="25">
        <v>16.78</v>
      </c>
      <c r="F2144" s="380">
        <v>3.2727733956087586</v>
      </c>
      <c r="G2144" s="25">
        <v>30.03</v>
      </c>
      <c r="H2144" s="380">
        <v>2.4644097064148842</v>
      </c>
      <c r="I2144" s="25">
        <v>32.880000000000003</v>
      </c>
      <c r="J2144" s="380">
        <v>2.777777777777778E-2</v>
      </c>
    </row>
    <row r="2145" spans="1:10" x14ac:dyDescent="0.35">
      <c r="A2145" s="5">
        <v>2141</v>
      </c>
      <c r="B2145" s="5">
        <v>90</v>
      </c>
      <c r="C2145" s="5">
        <v>3</v>
      </c>
      <c r="D2145" s="380">
        <v>57.778888888888886</v>
      </c>
      <c r="E2145" s="25">
        <v>17.559999999999999</v>
      </c>
      <c r="F2145" s="380">
        <v>3.2727733956087586</v>
      </c>
      <c r="G2145" s="25">
        <v>30.03</v>
      </c>
      <c r="H2145" s="380">
        <v>2.2864617371680129</v>
      </c>
      <c r="I2145" s="25">
        <v>32.880000000000003</v>
      </c>
      <c r="J2145" s="380">
        <v>2.777777777777778E-2</v>
      </c>
    </row>
    <row r="2146" spans="1:10" x14ac:dyDescent="0.35">
      <c r="A2146" s="5">
        <v>2142</v>
      </c>
      <c r="B2146" s="5">
        <v>90</v>
      </c>
      <c r="C2146" s="5">
        <v>3</v>
      </c>
      <c r="D2146" s="380">
        <v>66.25333333333333</v>
      </c>
      <c r="E2146" s="25">
        <v>21.75</v>
      </c>
      <c r="F2146" s="380">
        <v>3.2727733956087586</v>
      </c>
      <c r="G2146" s="25">
        <v>30.03</v>
      </c>
      <c r="H2146" s="380">
        <v>2.2864617371680129</v>
      </c>
      <c r="I2146" s="25">
        <v>33.67</v>
      </c>
      <c r="J2146" s="380">
        <v>2.777777777777778E-2</v>
      </c>
    </row>
    <row r="2147" spans="1:10" x14ac:dyDescent="0.35">
      <c r="A2147" s="5">
        <v>2143</v>
      </c>
      <c r="B2147" s="5">
        <v>90</v>
      </c>
      <c r="C2147" s="5">
        <v>3</v>
      </c>
      <c r="D2147" s="380">
        <v>76.658333333333346</v>
      </c>
      <c r="E2147" s="25">
        <v>23.59</v>
      </c>
      <c r="F2147" s="380">
        <v>3.2727733956087586</v>
      </c>
      <c r="G2147" s="25">
        <v>30.03</v>
      </c>
      <c r="H2147" s="380">
        <v>2.2864617371680129</v>
      </c>
      <c r="I2147" s="25">
        <v>33.67</v>
      </c>
      <c r="J2147" s="380">
        <v>2.777777777777778E-2</v>
      </c>
    </row>
    <row r="2148" spans="1:10" x14ac:dyDescent="0.35">
      <c r="A2148" s="5">
        <v>2144</v>
      </c>
      <c r="B2148" s="5">
        <v>90</v>
      </c>
      <c r="C2148" s="5">
        <v>3</v>
      </c>
      <c r="D2148" s="380">
        <v>82.518333333333345</v>
      </c>
      <c r="E2148" s="25">
        <v>24.11</v>
      </c>
      <c r="F2148" s="380">
        <v>3.2727733956087586</v>
      </c>
      <c r="G2148" s="25">
        <v>31.52</v>
      </c>
      <c r="H2148" s="380">
        <v>2.4644097064148842</v>
      </c>
      <c r="I2148" s="25">
        <v>33.67</v>
      </c>
      <c r="J2148" s="380">
        <v>2.777777777777778E-2</v>
      </c>
    </row>
    <row r="2149" spans="1:10" x14ac:dyDescent="0.35">
      <c r="A2149" s="5">
        <v>2145</v>
      </c>
      <c r="B2149" s="5">
        <v>90</v>
      </c>
      <c r="C2149" s="5">
        <v>3</v>
      </c>
      <c r="D2149" s="380">
        <v>78.918888888888887</v>
      </c>
      <c r="E2149" s="25">
        <v>24.11</v>
      </c>
      <c r="F2149" s="380">
        <v>3.2727733956087586</v>
      </c>
      <c r="G2149" s="25">
        <v>34.28</v>
      </c>
      <c r="H2149" s="380">
        <v>2.4011044524564795</v>
      </c>
      <c r="I2149" s="25">
        <v>33.67</v>
      </c>
      <c r="J2149" s="380">
        <v>2.777777777777778E-2</v>
      </c>
    </row>
    <row r="2150" spans="1:10" x14ac:dyDescent="0.35">
      <c r="A2150" s="5">
        <v>2146</v>
      </c>
      <c r="B2150" s="5">
        <v>90</v>
      </c>
      <c r="C2150" s="5">
        <v>3</v>
      </c>
      <c r="D2150" s="380">
        <v>72.427222222222227</v>
      </c>
      <c r="E2150" s="25">
        <v>24.11</v>
      </c>
      <c r="F2150" s="380">
        <v>3.2727733956087586</v>
      </c>
      <c r="G2150" s="25">
        <v>31.21</v>
      </c>
      <c r="H2150" s="380">
        <v>1.8209670274694856</v>
      </c>
      <c r="I2150" s="25">
        <v>33.67</v>
      </c>
      <c r="J2150" s="380">
        <v>2.777777777777778E-2</v>
      </c>
    </row>
    <row r="2151" spans="1:10" x14ac:dyDescent="0.35">
      <c r="A2151" s="5">
        <v>2147</v>
      </c>
      <c r="B2151" s="5">
        <v>90</v>
      </c>
      <c r="C2151" s="5">
        <v>3</v>
      </c>
      <c r="D2151" s="380">
        <v>67.37833333333333</v>
      </c>
      <c r="E2151" s="25">
        <v>24.01</v>
      </c>
      <c r="F2151" s="380">
        <v>3.2727733956087586</v>
      </c>
      <c r="G2151" s="25">
        <v>30.03</v>
      </c>
      <c r="H2151" s="380">
        <v>0.16824233019147578</v>
      </c>
      <c r="I2151" s="25">
        <v>33.67</v>
      </c>
      <c r="J2151" s="380">
        <v>2.777777777777778E-2</v>
      </c>
    </row>
    <row r="2152" spans="1:10" x14ac:dyDescent="0.35">
      <c r="A2152" s="5">
        <v>2148</v>
      </c>
      <c r="B2152" s="5">
        <v>90</v>
      </c>
      <c r="C2152" s="5">
        <v>3</v>
      </c>
      <c r="D2152" s="380">
        <v>64.013333333333321</v>
      </c>
      <c r="E2152" s="25">
        <v>23.84</v>
      </c>
      <c r="F2152" s="380">
        <v>3.2727733956087586</v>
      </c>
      <c r="G2152" s="25">
        <v>30.03</v>
      </c>
      <c r="H2152" s="380">
        <v>0.13720564219326159</v>
      </c>
      <c r="I2152" s="25">
        <v>32.880000000000003</v>
      </c>
      <c r="J2152" s="380">
        <v>2.777777777777778E-2</v>
      </c>
    </row>
    <row r="2153" spans="1:10" x14ac:dyDescent="0.35">
      <c r="A2153" s="5">
        <v>2149</v>
      </c>
      <c r="B2153" s="5">
        <v>90</v>
      </c>
      <c r="C2153" s="5">
        <v>3</v>
      </c>
      <c r="D2153" s="380">
        <v>63.357222222222227</v>
      </c>
      <c r="E2153" s="25">
        <v>23.59</v>
      </c>
      <c r="F2153" s="380">
        <v>3.2727733956087586</v>
      </c>
      <c r="G2153" s="25">
        <v>30.03</v>
      </c>
      <c r="H2153" s="380">
        <v>2.983374850025141E-2</v>
      </c>
      <c r="I2153" s="25">
        <v>32.880000000000003</v>
      </c>
      <c r="J2153" s="380">
        <v>2.777777777777778E-2</v>
      </c>
    </row>
    <row r="2154" spans="1:10" x14ac:dyDescent="0.35">
      <c r="A2154" s="5">
        <v>2150</v>
      </c>
      <c r="B2154" s="5">
        <v>90</v>
      </c>
      <c r="C2154" s="5">
        <v>3</v>
      </c>
      <c r="D2154" s="380">
        <v>62.692777777777778</v>
      </c>
      <c r="E2154" s="25">
        <v>23.31</v>
      </c>
      <c r="F2154" s="380">
        <v>2.6416491641187259</v>
      </c>
      <c r="G2154" s="25">
        <v>30.03</v>
      </c>
      <c r="H2154" s="380">
        <v>2.983374850025141E-2</v>
      </c>
      <c r="I2154" s="25">
        <v>32.119999999999997</v>
      </c>
      <c r="J2154" s="380">
        <v>2.777777777777778E-2</v>
      </c>
    </row>
    <row r="2155" spans="1:10" x14ac:dyDescent="0.35">
      <c r="A2155" s="5">
        <v>2151</v>
      </c>
      <c r="B2155" s="5">
        <v>90</v>
      </c>
      <c r="C2155" s="5">
        <v>3</v>
      </c>
      <c r="D2155" s="380">
        <v>61.689444444444447</v>
      </c>
      <c r="E2155" s="25">
        <v>23.31</v>
      </c>
      <c r="F2155" s="380">
        <v>2.6416491641187259</v>
      </c>
      <c r="G2155" s="25">
        <v>30.03</v>
      </c>
      <c r="H2155" s="380">
        <v>2.983374850025141E-2</v>
      </c>
      <c r="I2155" s="25">
        <v>32.119999999999997</v>
      </c>
      <c r="J2155" s="380">
        <v>2.777777777777778E-2</v>
      </c>
    </row>
    <row r="2156" spans="1:10" x14ac:dyDescent="0.35">
      <c r="A2156" s="5">
        <v>2152</v>
      </c>
      <c r="B2156" s="5">
        <v>90</v>
      </c>
      <c r="C2156" s="5">
        <v>3</v>
      </c>
      <c r="D2156" s="380">
        <v>61.201666666666668</v>
      </c>
      <c r="E2156" s="25">
        <v>23.31</v>
      </c>
      <c r="F2156" s="380">
        <v>2.6416491641187259</v>
      </c>
      <c r="G2156" s="25">
        <v>30.03</v>
      </c>
      <c r="H2156" s="380">
        <v>0.27220483582498023</v>
      </c>
      <c r="I2156" s="25">
        <v>32.119999999999997</v>
      </c>
      <c r="J2156" s="380">
        <v>2.777777777777778E-2</v>
      </c>
    </row>
    <row r="2157" spans="1:10" x14ac:dyDescent="0.35">
      <c r="A2157" s="5">
        <v>2153</v>
      </c>
      <c r="B2157" s="5">
        <v>90</v>
      </c>
      <c r="C2157" s="5">
        <v>3</v>
      </c>
      <c r="D2157" s="380">
        <v>61.291666666666664</v>
      </c>
      <c r="E2157" s="25">
        <v>23.59</v>
      </c>
      <c r="F2157" s="380">
        <v>2.6416491641187259</v>
      </c>
      <c r="G2157" s="25">
        <v>30.03</v>
      </c>
      <c r="H2157" s="380">
        <v>0.27220483582498023</v>
      </c>
      <c r="I2157" s="25">
        <v>32.880000000000003</v>
      </c>
      <c r="J2157" s="380">
        <v>2.777777777777778E-2</v>
      </c>
    </row>
    <row r="2158" spans="1:10" x14ac:dyDescent="0.35">
      <c r="A2158" s="5">
        <v>2154</v>
      </c>
      <c r="B2158" s="5">
        <v>90</v>
      </c>
      <c r="C2158" s="5">
        <v>3</v>
      </c>
      <c r="D2158" s="380">
        <v>67.051111111111112</v>
      </c>
      <c r="E2158" s="25">
        <v>23.59</v>
      </c>
      <c r="F2158" s="380">
        <v>3.2727733956087586</v>
      </c>
      <c r="G2158" s="25">
        <v>30.03</v>
      </c>
      <c r="H2158" s="380">
        <v>0.60903032330031137</v>
      </c>
      <c r="I2158" s="25">
        <v>32.880000000000003</v>
      </c>
      <c r="J2158" s="380">
        <v>2.777777777777778E-2</v>
      </c>
    </row>
    <row r="2159" spans="1:10" x14ac:dyDescent="0.35">
      <c r="A2159" s="5">
        <v>2155</v>
      </c>
      <c r="B2159" s="5">
        <v>90</v>
      </c>
      <c r="C2159" s="5">
        <v>3</v>
      </c>
      <c r="D2159" s="380">
        <v>74.38000000000001</v>
      </c>
      <c r="E2159" s="25">
        <v>24.11</v>
      </c>
      <c r="F2159" s="380">
        <v>3.4795989657869546</v>
      </c>
      <c r="G2159" s="25">
        <v>30.03</v>
      </c>
      <c r="H2159" s="380">
        <v>2.777777777777778E-2</v>
      </c>
      <c r="I2159" s="25">
        <v>33.67</v>
      </c>
      <c r="J2159" s="380">
        <v>2.777777777777778E-2</v>
      </c>
    </row>
    <row r="2160" spans="1:10" x14ac:dyDescent="0.35">
      <c r="A2160" s="5">
        <v>2156</v>
      </c>
      <c r="B2160" s="5">
        <v>90</v>
      </c>
      <c r="C2160" s="5">
        <v>3</v>
      </c>
      <c r="D2160" s="380">
        <v>67.165000000000006</v>
      </c>
      <c r="E2160" s="25">
        <v>24.11</v>
      </c>
      <c r="F2160" s="380">
        <v>2.777777777777778E-2</v>
      </c>
      <c r="G2160" s="25">
        <v>32.19</v>
      </c>
      <c r="H2160" s="380">
        <v>2.504180110945613</v>
      </c>
      <c r="I2160" s="25">
        <v>33.67</v>
      </c>
      <c r="J2160" s="380">
        <v>7.254935548558937E-2</v>
      </c>
    </row>
    <row r="2161" spans="1:10" x14ac:dyDescent="0.35">
      <c r="A2161" s="5">
        <v>2157</v>
      </c>
      <c r="B2161" s="5">
        <v>90</v>
      </c>
      <c r="C2161" s="5">
        <v>3</v>
      </c>
      <c r="D2161" s="380">
        <v>56.119444444444454</v>
      </c>
      <c r="E2161" s="25">
        <v>24.11</v>
      </c>
      <c r="F2161" s="380">
        <v>3.2627480248889923E-2</v>
      </c>
      <c r="G2161" s="25">
        <v>30.57</v>
      </c>
      <c r="H2161" s="380">
        <v>2.4945198195266998</v>
      </c>
      <c r="I2161" s="25">
        <v>33.67</v>
      </c>
      <c r="J2161" s="380">
        <v>3.3031141017737971E-2</v>
      </c>
    </row>
    <row r="2162" spans="1:10" x14ac:dyDescent="0.35">
      <c r="A2162" s="5">
        <v>2158</v>
      </c>
      <c r="B2162" s="5">
        <v>90</v>
      </c>
      <c r="C2162" s="5">
        <v>3</v>
      </c>
      <c r="D2162" s="380">
        <v>55.262222222222228</v>
      </c>
      <c r="E2162" s="25">
        <v>24.11</v>
      </c>
      <c r="F2162" s="380">
        <v>3.2727733956087586</v>
      </c>
      <c r="G2162" s="25">
        <v>30.03</v>
      </c>
      <c r="H2162" s="380">
        <v>2.4547494149959705</v>
      </c>
      <c r="I2162" s="25">
        <v>33.67</v>
      </c>
      <c r="J2162" s="380">
        <v>2.777777777777778E-2</v>
      </c>
    </row>
    <row r="2163" spans="1:10" x14ac:dyDescent="0.35">
      <c r="A2163" s="5">
        <v>2159</v>
      </c>
      <c r="B2163" s="5">
        <v>90</v>
      </c>
      <c r="C2163" s="5">
        <v>3</v>
      </c>
      <c r="D2163" s="380">
        <v>53.359444444444442</v>
      </c>
      <c r="E2163" s="25">
        <v>23.73</v>
      </c>
      <c r="F2163" s="380">
        <v>3.2727733956087586</v>
      </c>
      <c r="G2163" s="25">
        <v>30.03</v>
      </c>
      <c r="H2163" s="380">
        <v>2.4547494149959705</v>
      </c>
      <c r="I2163" s="25">
        <v>33.67</v>
      </c>
      <c r="J2163" s="380">
        <v>2.777777777777778E-2</v>
      </c>
    </row>
    <row r="2164" spans="1:10" x14ac:dyDescent="0.35">
      <c r="A2164" s="5">
        <v>2160</v>
      </c>
      <c r="B2164" s="5">
        <v>90</v>
      </c>
      <c r="C2164" s="5">
        <v>3</v>
      </c>
      <c r="D2164" s="380">
        <v>55.308333333333337</v>
      </c>
      <c r="E2164" s="25">
        <v>21.24</v>
      </c>
      <c r="F2164" s="380">
        <v>3.2727733956087586</v>
      </c>
      <c r="G2164" s="25">
        <v>30.03</v>
      </c>
      <c r="H2164" s="380">
        <v>2.4547494149959705</v>
      </c>
      <c r="I2164" s="25">
        <v>33.67</v>
      </c>
      <c r="J2164" s="380">
        <v>2.777777777777778E-2</v>
      </c>
    </row>
    <row r="2165" spans="1:10" x14ac:dyDescent="0.35">
      <c r="A2165" s="5">
        <v>2161</v>
      </c>
      <c r="B2165" s="5">
        <v>91</v>
      </c>
      <c r="C2165" s="5">
        <v>4</v>
      </c>
      <c r="D2165" s="380">
        <v>50.532222222222217</v>
      </c>
      <c r="E2165" s="25">
        <v>16.62</v>
      </c>
      <c r="F2165" s="380">
        <v>3.2727733956087586</v>
      </c>
      <c r="G2165" s="25">
        <v>30.03</v>
      </c>
      <c r="H2165" s="380">
        <v>2.4011044524564795</v>
      </c>
      <c r="I2165" s="25">
        <v>33.67</v>
      </c>
      <c r="J2165" s="380">
        <v>2.777777777777778E-2</v>
      </c>
    </row>
    <row r="2166" spans="1:10" x14ac:dyDescent="0.35">
      <c r="A2166" s="5">
        <v>2162</v>
      </c>
      <c r="B2166" s="5">
        <v>91</v>
      </c>
      <c r="C2166" s="5">
        <v>4</v>
      </c>
      <c r="D2166" s="380">
        <v>51.24777777777777</v>
      </c>
      <c r="E2166" s="25">
        <v>15.97</v>
      </c>
      <c r="F2166" s="380">
        <v>3.2727733956087586</v>
      </c>
      <c r="G2166" s="25">
        <v>30.03</v>
      </c>
      <c r="H2166" s="380">
        <v>2.4011044524564795</v>
      </c>
      <c r="I2166" s="25">
        <v>33.380000000000003</v>
      </c>
      <c r="J2166" s="380">
        <v>2.777777777777778E-2</v>
      </c>
    </row>
    <row r="2167" spans="1:10" x14ac:dyDescent="0.35">
      <c r="A2167" s="5">
        <v>2163</v>
      </c>
      <c r="B2167" s="5">
        <v>91</v>
      </c>
      <c r="C2167" s="5">
        <v>4</v>
      </c>
      <c r="D2167" s="380">
        <v>53.647222222222219</v>
      </c>
      <c r="E2167" s="25">
        <v>15.82</v>
      </c>
      <c r="F2167" s="380">
        <v>3.2727733956087586</v>
      </c>
      <c r="G2167" s="25">
        <v>30.03</v>
      </c>
      <c r="H2167" s="380">
        <v>2.4011044524564795</v>
      </c>
      <c r="I2167" s="25">
        <v>33.340000000000003</v>
      </c>
      <c r="J2167" s="380">
        <v>2.777777777777778E-2</v>
      </c>
    </row>
    <row r="2168" spans="1:10" x14ac:dyDescent="0.35">
      <c r="A2168" s="5">
        <v>2164</v>
      </c>
      <c r="B2168" s="5">
        <v>91</v>
      </c>
      <c r="C2168" s="5">
        <v>4</v>
      </c>
      <c r="D2168" s="380">
        <v>53.93</v>
      </c>
      <c r="E2168" s="25">
        <v>16.45</v>
      </c>
      <c r="F2168" s="380">
        <v>3.2727733956087586</v>
      </c>
      <c r="G2168" s="25">
        <v>30.03</v>
      </c>
      <c r="H2168" s="380">
        <v>2.4011044524564795</v>
      </c>
      <c r="I2168" s="25">
        <v>33.340000000000003</v>
      </c>
      <c r="J2168" s="380">
        <v>2.777777777777778E-2</v>
      </c>
    </row>
    <row r="2169" spans="1:10" x14ac:dyDescent="0.35">
      <c r="A2169" s="5">
        <v>2165</v>
      </c>
      <c r="B2169" s="5">
        <v>91</v>
      </c>
      <c r="C2169" s="5">
        <v>4</v>
      </c>
      <c r="D2169" s="380">
        <v>55.242777777777775</v>
      </c>
      <c r="E2169" s="25">
        <v>15.51</v>
      </c>
      <c r="F2169" s="380">
        <v>3.2727733956087586</v>
      </c>
      <c r="G2169" s="25">
        <v>30.03</v>
      </c>
      <c r="H2169" s="380">
        <v>1.8209670274694856</v>
      </c>
      <c r="I2169" s="25">
        <v>33.340000000000003</v>
      </c>
      <c r="J2169" s="380">
        <v>2.777777777777778E-2</v>
      </c>
    </row>
    <row r="2170" spans="1:10" x14ac:dyDescent="0.35">
      <c r="A2170" s="5">
        <v>2166</v>
      </c>
      <c r="B2170" s="5">
        <v>91</v>
      </c>
      <c r="C2170" s="5">
        <v>4</v>
      </c>
      <c r="D2170" s="380">
        <v>56.523333333333333</v>
      </c>
      <c r="E2170" s="25">
        <v>20.5</v>
      </c>
      <c r="F2170" s="380">
        <v>3.2727733956087586</v>
      </c>
      <c r="G2170" s="25">
        <v>30.03</v>
      </c>
      <c r="H2170" s="380">
        <v>1.8209670274694856</v>
      </c>
      <c r="I2170" s="25">
        <v>33.67</v>
      </c>
      <c r="J2170" s="380">
        <v>2.777777777777778E-2</v>
      </c>
    </row>
    <row r="2171" spans="1:10" x14ac:dyDescent="0.35">
      <c r="A2171" s="5">
        <v>2167</v>
      </c>
      <c r="B2171" s="5">
        <v>91</v>
      </c>
      <c r="C2171" s="5">
        <v>4</v>
      </c>
      <c r="D2171" s="380">
        <v>60.197222222222216</v>
      </c>
      <c r="E2171" s="25">
        <v>24.73</v>
      </c>
      <c r="F2171" s="380">
        <v>3.2727733956087586</v>
      </c>
      <c r="G2171" s="25">
        <v>30.03</v>
      </c>
      <c r="H2171" s="380">
        <v>1.9639420005650425</v>
      </c>
      <c r="I2171" s="25">
        <v>33.67</v>
      </c>
      <c r="J2171" s="380">
        <v>2.777777777777778E-2</v>
      </c>
    </row>
    <row r="2172" spans="1:10" x14ac:dyDescent="0.35">
      <c r="A2172" s="5">
        <v>2168</v>
      </c>
      <c r="B2172" s="5">
        <v>91</v>
      </c>
      <c r="C2172" s="5">
        <v>4</v>
      </c>
      <c r="D2172" s="380">
        <v>67.686111111111103</v>
      </c>
      <c r="E2172" s="25">
        <v>24.84</v>
      </c>
      <c r="F2172" s="380">
        <v>3.2727733956087586</v>
      </c>
      <c r="G2172" s="25">
        <v>30.93</v>
      </c>
      <c r="H2172" s="380">
        <v>1.9639420005650425</v>
      </c>
      <c r="I2172" s="25">
        <v>33.67</v>
      </c>
      <c r="J2172" s="380">
        <v>2.777777777777778E-2</v>
      </c>
    </row>
    <row r="2173" spans="1:10" x14ac:dyDescent="0.35">
      <c r="A2173" s="5">
        <v>2169</v>
      </c>
      <c r="B2173" s="5">
        <v>91</v>
      </c>
      <c r="C2173" s="5">
        <v>4</v>
      </c>
      <c r="D2173" s="380">
        <v>68.154444444444437</v>
      </c>
      <c r="E2173" s="25">
        <v>24.84</v>
      </c>
      <c r="F2173" s="380">
        <v>3.2727733956087586</v>
      </c>
      <c r="G2173" s="25">
        <v>31.49</v>
      </c>
      <c r="H2173" s="380">
        <v>1.3264521032071313</v>
      </c>
      <c r="I2173" s="25">
        <v>33.67</v>
      </c>
      <c r="J2173" s="380">
        <v>2.777777777777778E-2</v>
      </c>
    </row>
    <row r="2174" spans="1:10" x14ac:dyDescent="0.35">
      <c r="A2174" s="5">
        <v>2170</v>
      </c>
      <c r="B2174" s="5">
        <v>91</v>
      </c>
      <c r="C2174" s="5">
        <v>4</v>
      </c>
      <c r="D2174" s="380">
        <v>65.052777777777777</v>
      </c>
      <c r="E2174" s="25">
        <v>24.84</v>
      </c>
      <c r="F2174" s="380">
        <v>3.2727733956087586</v>
      </c>
      <c r="G2174" s="25">
        <v>30.57</v>
      </c>
      <c r="H2174" s="380">
        <v>2.777777777777778E-2</v>
      </c>
      <c r="I2174" s="25">
        <v>33.67</v>
      </c>
      <c r="J2174" s="380">
        <v>2.777777777777778E-2</v>
      </c>
    </row>
    <row r="2175" spans="1:10" x14ac:dyDescent="0.35">
      <c r="A2175" s="5">
        <v>2171</v>
      </c>
      <c r="B2175" s="5">
        <v>91</v>
      </c>
      <c r="C2175" s="5">
        <v>4</v>
      </c>
      <c r="D2175" s="380">
        <v>61.988888888888894</v>
      </c>
      <c r="E2175" s="25">
        <v>24.84</v>
      </c>
      <c r="F2175" s="380">
        <v>3.2727733956087586</v>
      </c>
      <c r="G2175" s="25">
        <v>30.57</v>
      </c>
      <c r="H2175" s="380">
        <v>2.777777777777778E-2</v>
      </c>
      <c r="I2175" s="25">
        <v>33.67</v>
      </c>
      <c r="J2175" s="380">
        <v>2.777777777777778E-2</v>
      </c>
    </row>
    <row r="2176" spans="1:10" x14ac:dyDescent="0.35">
      <c r="A2176" s="5">
        <v>2172</v>
      </c>
      <c r="B2176" s="5">
        <v>91</v>
      </c>
      <c r="C2176" s="5">
        <v>4</v>
      </c>
      <c r="D2176" s="380">
        <v>55.738888888888894</v>
      </c>
      <c r="E2176" s="25">
        <v>24.73</v>
      </c>
      <c r="F2176" s="380">
        <v>3.2727733956087586</v>
      </c>
      <c r="G2176" s="25">
        <v>30.03</v>
      </c>
      <c r="H2176" s="380">
        <v>2.777777777777778E-2</v>
      </c>
      <c r="I2176" s="25">
        <v>33.380000000000003</v>
      </c>
      <c r="J2176" s="380">
        <v>2.777777777777778E-2</v>
      </c>
    </row>
    <row r="2177" spans="1:10" x14ac:dyDescent="0.35">
      <c r="A2177" s="5">
        <v>2173</v>
      </c>
      <c r="B2177" s="5">
        <v>91</v>
      </c>
      <c r="C2177" s="5">
        <v>4</v>
      </c>
      <c r="D2177" s="380">
        <v>53.661111111111111</v>
      </c>
      <c r="E2177" s="25">
        <v>24.73</v>
      </c>
      <c r="F2177" s="380">
        <v>3.2727733956087586</v>
      </c>
      <c r="G2177" s="25">
        <v>30.03</v>
      </c>
      <c r="H2177" s="380">
        <v>2.777777777777778E-2</v>
      </c>
      <c r="I2177" s="25">
        <v>33.340000000000003</v>
      </c>
      <c r="J2177" s="380">
        <v>2.777777777777778E-2</v>
      </c>
    </row>
    <row r="2178" spans="1:10" x14ac:dyDescent="0.35">
      <c r="A2178" s="5">
        <v>2174</v>
      </c>
      <c r="B2178" s="5">
        <v>91</v>
      </c>
      <c r="C2178" s="5">
        <v>4</v>
      </c>
      <c r="D2178" s="380">
        <v>53.226666666666667</v>
      </c>
      <c r="E2178" s="25">
        <v>24.73</v>
      </c>
      <c r="F2178" s="380">
        <v>2.6416491641187259</v>
      </c>
      <c r="G2178" s="25">
        <v>30.03</v>
      </c>
      <c r="H2178" s="380">
        <v>2.777777777777778E-2</v>
      </c>
      <c r="I2178" s="25">
        <v>33.08</v>
      </c>
      <c r="J2178" s="380">
        <v>2.777777777777778E-2</v>
      </c>
    </row>
    <row r="2179" spans="1:10" x14ac:dyDescent="0.35">
      <c r="A2179" s="5">
        <v>2175</v>
      </c>
      <c r="B2179" s="5">
        <v>91</v>
      </c>
      <c r="C2179" s="5">
        <v>4</v>
      </c>
      <c r="D2179" s="380">
        <v>52.320555555555558</v>
      </c>
      <c r="E2179" s="25">
        <v>24.26</v>
      </c>
      <c r="F2179" s="380">
        <v>1.3816472724718665</v>
      </c>
      <c r="G2179" s="25">
        <v>30.03</v>
      </c>
      <c r="H2179" s="380">
        <v>2.777777777777778E-2</v>
      </c>
      <c r="I2179" s="25">
        <v>33.08</v>
      </c>
      <c r="J2179" s="380">
        <v>2.777777777777778E-2</v>
      </c>
    </row>
    <row r="2180" spans="1:10" x14ac:dyDescent="0.35">
      <c r="A2180" s="5">
        <v>2176</v>
      </c>
      <c r="B2180" s="5">
        <v>91</v>
      </c>
      <c r="C2180" s="5">
        <v>4</v>
      </c>
      <c r="D2180" s="380">
        <v>54.987777777777772</v>
      </c>
      <c r="E2180" s="25">
        <v>23.31</v>
      </c>
      <c r="F2180" s="380">
        <v>1.3816472724718665</v>
      </c>
      <c r="G2180" s="25">
        <v>30.03</v>
      </c>
      <c r="H2180" s="380">
        <v>2.983374850025141E-2</v>
      </c>
      <c r="I2180" s="25">
        <v>33.08</v>
      </c>
      <c r="J2180" s="380">
        <v>2.777777777777778E-2</v>
      </c>
    </row>
    <row r="2181" spans="1:10" x14ac:dyDescent="0.35">
      <c r="A2181" s="5">
        <v>2177</v>
      </c>
      <c r="B2181" s="5">
        <v>91</v>
      </c>
      <c r="C2181" s="5">
        <v>4</v>
      </c>
      <c r="D2181" s="380">
        <v>59.498333333333335</v>
      </c>
      <c r="E2181" s="25">
        <v>23.59</v>
      </c>
      <c r="F2181" s="380">
        <v>2.6416491641187259</v>
      </c>
      <c r="G2181" s="25">
        <v>30.03</v>
      </c>
      <c r="H2181" s="380">
        <v>0.27220483582498023</v>
      </c>
      <c r="I2181" s="25">
        <v>33.340000000000003</v>
      </c>
      <c r="J2181" s="380">
        <v>2.777777777777778E-2</v>
      </c>
    </row>
    <row r="2182" spans="1:10" x14ac:dyDescent="0.35">
      <c r="A2182" s="5">
        <v>2178</v>
      </c>
      <c r="B2182" s="5">
        <v>91</v>
      </c>
      <c r="C2182" s="5">
        <v>4</v>
      </c>
      <c r="D2182" s="380">
        <v>65.274444444444441</v>
      </c>
      <c r="E2182" s="25">
        <v>24.26</v>
      </c>
      <c r="F2182" s="380">
        <v>3.2727733956087586</v>
      </c>
      <c r="G2182" s="25">
        <v>30.03</v>
      </c>
      <c r="H2182" s="380">
        <v>0.60903032330031137</v>
      </c>
      <c r="I2182" s="25">
        <v>33.67</v>
      </c>
      <c r="J2182" s="380">
        <v>2.777777777777778E-2</v>
      </c>
    </row>
    <row r="2183" spans="1:10" x14ac:dyDescent="0.35">
      <c r="A2183" s="5">
        <v>2179</v>
      </c>
      <c r="B2183" s="5">
        <v>91</v>
      </c>
      <c r="C2183" s="5">
        <v>4</v>
      </c>
      <c r="D2183" s="380">
        <v>66.956111111111113</v>
      </c>
      <c r="E2183" s="25">
        <v>24.84</v>
      </c>
      <c r="F2183" s="380">
        <v>4.8977534703543026E-2</v>
      </c>
      <c r="G2183" s="25">
        <v>35.96</v>
      </c>
      <c r="H2183" s="380">
        <v>2.4644097064148842</v>
      </c>
      <c r="I2183" s="25">
        <v>33.67</v>
      </c>
      <c r="J2183" s="380">
        <v>3.3031141017737971E-2</v>
      </c>
    </row>
    <row r="2184" spans="1:10" x14ac:dyDescent="0.35">
      <c r="A2184" s="5">
        <v>2180</v>
      </c>
      <c r="B2184" s="5">
        <v>91</v>
      </c>
      <c r="C2184" s="5">
        <v>4</v>
      </c>
      <c r="D2184" s="380">
        <v>66.049444444444447</v>
      </c>
      <c r="E2184" s="25">
        <v>24.99</v>
      </c>
      <c r="F2184" s="380">
        <v>3.8583970839672029E-2</v>
      </c>
      <c r="G2184" s="25">
        <v>35.96</v>
      </c>
      <c r="H2184" s="380">
        <v>2.4971548694657177</v>
      </c>
      <c r="I2184" s="25">
        <v>33.67</v>
      </c>
      <c r="J2184" s="380">
        <v>0.10082682136294709</v>
      </c>
    </row>
    <row r="2185" spans="1:10" x14ac:dyDescent="0.35">
      <c r="A2185" s="5">
        <v>2181</v>
      </c>
      <c r="B2185" s="5">
        <v>91</v>
      </c>
      <c r="C2185" s="5">
        <v>4</v>
      </c>
      <c r="D2185" s="380">
        <v>60.818333333333328</v>
      </c>
      <c r="E2185" s="25">
        <v>24.99</v>
      </c>
      <c r="F2185" s="380">
        <v>2.777777777777778E-2</v>
      </c>
      <c r="G2185" s="25">
        <v>35.96</v>
      </c>
      <c r="H2185" s="380">
        <v>2.4644097064148842</v>
      </c>
      <c r="I2185" s="25">
        <v>33.67</v>
      </c>
      <c r="J2185" s="380">
        <v>2.8277465877357716E-2</v>
      </c>
    </row>
    <row r="2186" spans="1:10" x14ac:dyDescent="0.35">
      <c r="A2186" s="5">
        <v>2182</v>
      </c>
      <c r="B2186" s="5">
        <v>91</v>
      </c>
      <c r="C2186" s="5">
        <v>4</v>
      </c>
      <c r="D2186" s="380">
        <v>61.952777777777783</v>
      </c>
      <c r="E2186" s="25">
        <v>24.84</v>
      </c>
      <c r="F2186" s="380">
        <v>3.2727733956087586</v>
      </c>
      <c r="G2186" s="25">
        <v>35.1</v>
      </c>
      <c r="H2186" s="380">
        <v>2.4644097064148842</v>
      </c>
      <c r="I2186" s="25">
        <v>33.67</v>
      </c>
      <c r="J2186" s="380">
        <v>2.8277465877357716E-2</v>
      </c>
    </row>
    <row r="2187" spans="1:10" x14ac:dyDescent="0.35">
      <c r="A2187" s="5">
        <v>2183</v>
      </c>
      <c r="B2187" s="5">
        <v>91</v>
      </c>
      <c r="C2187" s="5">
        <v>4</v>
      </c>
      <c r="D2187" s="380">
        <v>58.251666666666665</v>
      </c>
      <c r="E2187" s="25">
        <v>24.84</v>
      </c>
      <c r="F2187" s="380">
        <v>3.2727733956087586</v>
      </c>
      <c r="G2187" s="25">
        <v>31.49</v>
      </c>
      <c r="H2187" s="380">
        <v>2.4644097064148842</v>
      </c>
      <c r="I2187" s="25">
        <v>33.67</v>
      </c>
      <c r="J2187" s="380">
        <v>2.8277465877357716E-2</v>
      </c>
    </row>
    <row r="2188" spans="1:10" x14ac:dyDescent="0.35">
      <c r="A2188" s="5">
        <v>2184</v>
      </c>
      <c r="B2188" s="5">
        <v>91</v>
      </c>
      <c r="C2188" s="5">
        <v>4</v>
      </c>
      <c r="D2188" s="380">
        <v>57.68388888888888</v>
      </c>
      <c r="E2188" s="25">
        <v>24.73</v>
      </c>
      <c r="F2188" s="380">
        <v>3.2727733956087586</v>
      </c>
      <c r="G2188" s="25">
        <v>30.57</v>
      </c>
      <c r="H2188" s="380">
        <v>2.4644097064148842</v>
      </c>
      <c r="I2188" s="25">
        <v>33.67</v>
      </c>
      <c r="J2188" s="380">
        <v>2.8277465877357716E-2</v>
      </c>
    </row>
    <row r="2189" spans="1:10" x14ac:dyDescent="0.35">
      <c r="A2189" s="5">
        <v>2185</v>
      </c>
      <c r="B2189" s="5">
        <v>92</v>
      </c>
      <c r="C2189" s="5">
        <v>4</v>
      </c>
      <c r="D2189" s="380">
        <v>57.398888888888877</v>
      </c>
      <c r="E2189" s="25">
        <v>23.59</v>
      </c>
      <c r="F2189" s="380">
        <v>3.2727733956087586</v>
      </c>
      <c r="G2189" s="25">
        <v>30.57</v>
      </c>
      <c r="H2189" s="380">
        <v>2.4644097064148842</v>
      </c>
      <c r="I2189" s="25">
        <v>33.67</v>
      </c>
      <c r="J2189" s="380">
        <v>2.777777777777778E-2</v>
      </c>
    </row>
    <row r="2190" spans="1:10" x14ac:dyDescent="0.35">
      <c r="A2190" s="5">
        <v>2186</v>
      </c>
      <c r="B2190" s="5">
        <v>92</v>
      </c>
      <c r="C2190" s="5">
        <v>4</v>
      </c>
      <c r="D2190" s="380">
        <v>54.185000000000002</v>
      </c>
      <c r="E2190" s="25">
        <v>21.24</v>
      </c>
      <c r="F2190" s="380">
        <v>3.2727733956087586</v>
      </c>
      <c r="G2190" s="25">
        <v>30.03</v>
      </c>
      <c r="H2190" s="380">
        <v>2.4644097064148842</v>
      </c>
      <c r="I2190" s="25">
        <v>33.67</v>
      </c>
      <c r="J2190" s="380">
        <v>2.777777777777778E-2</v>
      </c>
    </row>
    <row r="2191" spans="1:10" x14ac:dyDescent="0.35">
      <c r="A2191" s="5">
        <v>2187</v>
      </c>
      <c r="B2191" s="5">
        <v>92</v>
      </c>
      <c r="C2191" s="5">
        <v>4</v>
      </c>
      <c r="D2191" s="380">
        <v>53.231111111111112</v>
      </c>
      <c r="E2191" s="25">
        <v>21.75</v>
      </c>
      <c r="F2191" s="380">
        <v>3.2727733956087586</v>
      </c>
      <c r="G2191" s="25">
        <v>30.03</v>
      </c>
      <c r="H2191" s="380">
        <v>2.4644097064148842</v>
      </c>
      <c r="I2191" s="25">
        <v>33.67</v>
      </c>
      <c r="J2191" s="380">
        <v>2.777777777777778E-2</v>
      </c>
    </row>
    <row r="2192" spans="1:10" x14ac:dyDescent="0.35">
      <c r="A2192" s="5">
        <v>2188</v>
      </c>
      <c r="B2192" s="5">
        <v>92</v>
      </c>
      <c r="C2192" s="5">
        <v>4</v>
      </c>
      <c r="D2192" s="380">
        <v>59.088888888888881</v>
      </c>
      <c r="E2192" s="25">
        <v>23.05</v>
      </c>
      <c r="F2192" s="380">
        <v>3.2727733956087586</v>
      </c>
      <c r="G2192" s="25">
        <v>30.57</v>
      </c>
      <c r="H2192" s="380">
        <v>2.4644097064148842</v>
      </c>
      <c r="I2192" s="25">
        <v>33.74</v>
      </c>
      <c r="J2192" s="380">
        <v>2.777777777777778E-2</v>
      </c>
    </row>
    <row r="2193" spans="1:10" x14ac:dyDescent="0.35">
      <c r="A2193" s="5">
        <v>2189</v>
      </c>
      <c r="B2193" s="5">
        <v>92</v>
      </c>
      <c r="C2193" s="5">
        <v>4</v>
      </c>
      <c r="D2193" s="380">
        <v>58.678888888888885</v>
      </c>
      <c r="E2193" s="25">
        <v>24.12</v>
      </c>
      <c r="F2193" s="380">
        <v>3.2727733956087586</v>
      </c>
      <c r="G2193" s="25">
        <v>33.75</v>
      </c>
      <c r="H2193" s="380">
        <v>2.4644097064148842</v>
      </c>
      <c r="I2193" s="25">
        <v>44.45</v>
      </c>
      <c r="J2193" s="380">
        <v>2.777777777777778E-2</v>
      </c>
    </row>
    <row r="2194" spans="1:10" x14ac:dyDescent="0.35">
      <c r="A2194" s="5">
        <v>2190</v>
      </c>
      <c r="B2194" s="5">
        <v>92</v>
      </c>
      <c r="C2194" s="5">
        <v>4</v>
      </c>
      <c r="D2194" s="380">
        <v>61.412777777777762</v>
      </c>
      <c r="E2194" s="25">
        <v>24.99</v>
      </c>
      <c r="F2194" s="380">
        <v>3.2727733956087586</v>
      </c>
      <c r="G2194" s="25">
        <v>43.56</v>
      </c>
      <c r="H2194" s="380">
        <v>2.4644097064148842</v>
      </c>
      <c r="I2194" s="25">
        <v>47.11</v>
      </c>
      <c r="J2194" s="380">
        <v>4.0984226902725053E-2</v>
      </c>
    </row>
    <row r="2195" spans="1:10" x14ac:dyDescent="0.35">
      <c r="A2195" s="5">
        <v>2191</v>
      </c>
      <c r="B2195" s="5">
        <v>92</v>
      </c>
      <c r="C2195" s="5">
        <v>4</v>
      </c>
      <c r="D2195" s="380">
        <v>66.606111111111119</v>
      </c>
      <c r="E2195" s="25">
        <v>25.74</v>
      </c>
      <c r="F2195" s="380">
        <v>3.9246221159768724E-2</v>
      </c>
      <c r="G2195" s="25">
        <v>46.11</v>
      </c>
      <c r="H2195" s="380">
        <v>2.4644097064148842</v>
      </c>
      <c r="I2195" s="25">
        <v>51.72</v>
      </c>
      <c r="J2195" s="380">
        <v>4.0984226902725053E-2</v>
      </c>
    </row>
    <row r="2196" spans="1:10" x14ac:dyDescent="0.35">
      <c r="A2196" s="5">
        <v>2192</v>
      </c>
      <c r="B2196" s="5">
        <v>92</v>
      </c>
      <c r="C2196" s="5">
        <v>4</v>
      </c>
      <c r="D2196" s="380">
        <v>67.841666666666669</v>
      </c>
      <c r="E2196" s="25">
        <v>25.74</v>
      </c>
      <c r="F2196" s="380">
        <v>3.3955739003872187</v>
      </c>
      <c r="G2196" s="25">
        <v>46.11</v>
      </c>
      <c r="H2196" s="380">
        <v>3.5498029152869108</v>
      </c>
      <c r="I2196" s="25">
        <v>53.86</v>
      </c>
      <c r="J2196" s="380">
        <v>2.777777777777778E-2</v>
      </c>
    </row>
    <row r="2197" spans="1:10" x14ac:dyDescent="0.35">
      <c r="A2197" s="5">
        <v>2193</v>
      </c>
      <c r="B2197" s="5">
        <v>92</v>
      </c>
      <c r="C2197" s="5">
        <v>4</v>
      </c>
      <c r="D2197" s="380">
        <v>59.940555555555555</v>
      </c>
      <c r="E2197" s="25">
        <v>25.74</v>
      </c>
      <c r="F2197" s="380">
        <v>4.7923216281937044</v>
      </c>
      <c r="G2197" s="25">
        <v>46.79</v>
      </c>
      <c r="H2197" s="380">
        <v>4.3000812677046074</v>
      </c>
      <c r="I2197" s="25">
        <v>54.87</v>
      </c>
      <c r="J2197" s="380">
        <v>0.13263492261253382</v>
      </c>
    </row>
    <row r="2198" spans="1:10" x14ac:dyDescent="0.35">
      <c r="A2198" s="5">
        <v>2194</v>
      </c>
      <c r="B2198" s="5">
        <v>92</v>
      </c>
      <c r="C2198" s="5">
        <v>4</v>
      </c>
      <c r="D2198" s="380">
        <v>59.088888888888896</v>
      </c>
      <c r="E2198" s="25">
        <v>25.74</v>
      </c>
      <c r="F2198" s="380">
        <v>4.774505376245191</v>
      </c>
      <c r="G2198" s="25">
        <v>46.11</v>
      </c>
      <c r="H2198" s="380">
        <v>4.3000812677046074</v>
      </c>
      <c r="I2198" s="25">
        <v>50.13</v>
      </c>
      <c r="J2198" s="380">
        <v>2.0471381061779654</v>
      </c>
    </row>
    <row r="2199" spans="1:10" x14ac:dyDescent="0.35">
      <c r="A2199" s="5">
        <v>2195</v>
      </c>
      <c r="B2199" s="5">
        <v>92</v>
      </c>
      <c r="C2199" s="5">
        <v>4</v>
      </c>
      <c r="D2199" s="380">
        <v>56.390555555555551</v>
      </c>
      <c r="E2199" s="25">
        <v>25.74</v>
      </c>
      <c r="F2199" s="380">
        <v>4.7666261420830081</v>
      </c>
      <c r="G2199" s="25">
        <v>46.03</v>
      </c>
      <c r="H2199" s="380">
        <v>4.2904209762856942</v>
      </c>
      <c r="I2199" s="25">
        <v>48.67</v>
      </c>
      <c r="J2199" s="380">
        <v>2.0471381061779654</v>
      </c>
    </row>
    <row r="2200" spans="1:10" x14ac:dyDescent="0.35">
      <c r="A2200" s="5">
        <v>2196</v>
      </c>
      <c r="B2200" s="5">
        <v>92</v>
      </c>
      <c r="C2200" s="5">
        <v>4</v>
      </c>
      <c r="D2200" s="380">
        <v>59.718888888888884</v>
      </c>
      <c r="E2200" s="25">
        <v>25.29</v>
      </c>
      <c r="F2200" s="380">
        <v>4.7666261420830081</v>
      </c>
      <c r="G2200" s="25">
        <v>43.72</v>
      </c>
      <c r="H2200" s="380">
        <v>4.2367760137462032</v>
      </c>
      <c r="I2200" s="25">
        <v>47.63</v>
      </c>
      <c r="J2200" s="380">
        <v>2.0471381061779654</v>
      </c>
    </row>
    <row r="2201" spans="1:10" x14ac:dyDescent="0.35">
      <c r="A2201" s="5">
        <v>2197</v>
      </c>
      <c r="B2201" s="5">
        <v>92</v>
      </c>
      <c r="C2201" s="5">
        <v>4</v>
      </c>
      <c r="D2201" s="380">
        <v>55.73555555555555</v>
      </c>
      <c r="E2201" s="25">
        <v>24.99</v>
      </c>
      <c r="F2201" s="380">
        <v>4.7666261420830081</v>
      </c>
      <c r="G2201" s="25">
        <v>43.56</v>
      </c>
      <c r="H2201" s="380">
        <v>4.2367760137462032</v>
      </c>
      <c r="I2201" s="25">
        <v>46.64</v>
      </c>
      <c r="J2201" s="380">
        <v>2.0471381061779654</v>
      </c>
    </row>
    <row r="2202" spans="1:10" x14ac:dyDescent="0.35">
      <c r="A2202" s="5">
        <v>2198</v>
      </c>
      <c r="B2202" s="5">
        <v>92</v>
      </c>
      <c r="C2202" s="5">
        <v>4</v>
      </c>
      <c r="D2202" s="380">
        <v>53.511666666666663</v>
      </c>
      <c r="E2202" s="25">
        <v>24.99</v>
      </c>
      <c r="F2202" s="380">
        <v>4.7666261420830081</v>
      </c>
      <c r="G2202" s="25">
        <v>42.95</v>
      </c>
      <c r="H2202" s="380">
        <v>4.2367760137462032</v>
      </c>
      <c r="I2202" s="25">
        <v>46.64</v>
      </c>
      <c r="J2202" s="380">
        <v>2.0471381061779654</v>
      </c>
    </row>
    <row r="2203" spans="1:10" x14ac:dyDescent="0.35">
      <c r="A2203" s="5">
        <v>2199</v>
      </c>
      <c r="B2203" s="5">
        <v>92</v>
      </c>
      <c r="C2203" s="5">
        <v>4</v>
      </c>
      <c r="D2203" s="380">
        <v>54.24666666666667</v>
      </c>
      <c r="E2203" s="25">
        <v>24.99</v>
      </c>
      <c r="F2203" s="380">
        <v>4.7666261420830081</v>
      </c>
      <c r="G2203" s="25">
        <v>43.39</v>
      </c>
      <c r="H2203" s="380">
        <v>3.8818487695893866</v>
      </c>
      <c r="I2203" s="25">
        <v>46.64</v>
      </c>
      <c r="J2203" s="380">
        <v>2.1180288567002949</v>
      </c>
    </row>
    <row r="2204" spans="1:10" x14ac:dyDescent="0.35">
      <c r="A2204" s="5">
        <v>2200</v>
      </c>
      <c r="B2204" s="5">
        <v>92</v>
      </c>
      <c r="C2204" s="5">
        <v>4</v>
      </c>
      <c r="D2204" s="380">
        <v>55.336666666666659</v>
      </c>
      <c r="E2204" s="25">
        <v>24.84</v>
      </c>
      <c r="F2204" s="380">
        <v>4.7666261420830081</v>
      </c>
      <c r="G2204" s="25">
        <v>43.72</v>
      </c>
      <c r="H2204" s="380">
        <v>4.2909968275952002</v>
      </c>
      <c r="I2204" s="25">
        <v>47.15</v>
      </c>
      <c r="J2204" s="380">
        <v>2.1975596539795657</v>
      </c>
    </row>
    <row r="2205" spans="1:10" x14ac:dyDescent="0.35">
      <c r="A2205" s="5">
        <v>2201</v>
      </c>
      <c r="B2205" s="5">
        <v>92</v>
      </c>
      <c r="C2205" s="5">
        <v>4</v>
      </c>
      <c r="D2205" s="380">
        <v>54.95333333333334</v>
      </c>
      <c r="E2205" s="25">
        <v>24.99</v>
      </c>
      <c r="F2205" s="380">
        <v>1.2600017066600273</v>
      </c>
      <c r="G2205" s="25">
        <v>44.74</v>
      </c>
      <c r="H2205" s="380">
        <v>4.5795260429019171</v>
      </c>
      <c r="I2205" s="25">
        <v>48.86</v>
      </c>
      <c r="J2205" s="380">
        <v>2.358890230589676</v>
      </c>
    </row>
    <row r="2206" spans="1:10" x14ac:dyDescent="0.35">
      <c r="A2206" s="5">
        <v>2202</v>
      </c>
      <c r="B2206" s="5">
        <v>92</v>
      </c>
      <c r="C2206" s="5">
        <v>4</v>
      </c>
      <c r="D2206" s="380">
        <v>66.283888888888896</v>
      </c>
      <c r="E2206" s="25">
        <v>25.74</v>
      </c>
      <c r="F2206" s="380">
        <v>1.5937954974861135</v>
      </c>
      <c r="G2206" s="25">
        <v>44.86</v>
      </c>
      <c r="H2206" s="380">
        <v>5.5728220792433278</v>
      </c>
      <c r="I2206" s="25">
        <v>53.71</v>
      </c>
      <c r="J2206" s="380">
        <v>2.358890230589676</v>
      </c>
    </row>
    <row r="2207" spans="1:10" x14ac:dyDescent="0.35">
      <c r="A2207" s="5">
        <v>2203</v>
      </c>
      <c r="B2207" s="5">
        <v>92</v>
      </c>
      <c r="C2207" s="5">
        <v>4</v>
      </c>
      <c r="D2207" s="380">
        <v>71.346111111111099</v>
      </c>
      <c r="E2207" s="25">
        <v>25.74</v>
      </c>
      <c r="F2207" s="380">
        <v>4.7725124689087108</v>
      </c>
      <c r="G2207" s="25">
        <v>47.5</v>
      </c>
      <c r="H2207" s="380">
        <v>2.2866970229861892</v>
      </c>
      <c r="I2207" s="25">
        <v>59.57</v>
      </c>
      <c r="J2207" s="380">
        <v>2.8960916002381661E-2</v>
      </c>
    </row>
    <row r="2208" spans="1:10" x14ac:dyDescent="0.35">
      <c r="A2208" s="5">
        <v>2204</v>
      </c>
      <c r="B2208" s="5">
        <v>92</v>
      </c>
      <c r="C2208" s="5">
        <v>4</v>
      </c>
      <c r="D2208" s="380">
        <v>73.775000000000006</v>
      </c>
      <c r="E2208" s="25">
        <v>26.84</v>
      </c>
      <c r="F2208" s="380">
        <v>5.4034218625612844</v>
      </c>
      <c r="G2208" s="25">
        <v>48.19</v>
      </c>
      <c r="H2208" s="380">
        <v>2.9984060533884165</v>
      </c>
      <c r="I2208" s="25">
        <v>72.19</v>
      </c>
      <c r="J2208" s="380">
        <v>6.3422058134711516</v>
      </c>
    </row>
    <row r="2209" spans="1:10" x14ac:dyDescent="0.35">
      <c r="A2209" s="5">
        <v>2205</v>
      </c>
      <c r="B2209" s="5">
        <v>92</v>
      </c>
      <c r="C2209" s="5">
        <v>4</v>
      </c>
      <c r="D2209" s="380">
        <v>71.778333333333322</v>
      </c>
      <c r="E2209" s="25">
        <v>26.51</v>
      </c>
      <c r="F2209" s="380">
        <v>5.4098838487888683</v>
      </c>
      <c r="G2209" s="25">
        <v>47.85</v>
      </c>
      <c r="H2209" s="380">
        <v>2.9837219611067667</v>
      </c>
      <c r="I2209" s="25">
        <v>70.09</v>
      </c>
      <c r="J2209" s="380">
        <v>6.7998969945074794</v>
      </c>
    </row>
    <row r="2210" spans="1:10" x14ac:dyDescent="0.35">
      <c r="A2210" s="5">
        <v>2206</v>
      </c>
      <c r="B2210" s="5">
        <v>92</v>
      </c>
      <c r="C2210" s="5">
        <v>4</v>
      </c>
      <c r="D2210" s="380">
        <v>69.463333333333338</v>
      </c>
      <c r="E2210" s="25">
        <v>25.74</v>
      </c>
      <c r="F2210" s="380">
        <v>8.5150291672912797</v>
      </c>
      <c r="G2210" s="25">
        <v>47.85</v>
      </c>
      <c r="H2210" s="380">
        <v>3.5791313029612875</v>
      </c>
      <c r="I2210" s="25">
        <v>72.19</v>
      </c>
      <c r="J2210" s="380">
        <v>7.0226342957710699</v>
      </c>
    </row>
    <row r="2211" spans="1:10" x14ac:dyDescent="0.35">
      <c r="A2211" s="5">
        <v>2207</v>
      </c>
      <c r="B2211" s="5">
        <v>92</v>
      </c>
      <c r="C2211" s="5">
        <v>4</v>
      </c>
      <c r="D2211" s="380">
        <v>68.013888888888886</v>
      </c>
      <c r="E2211" s="25">
        <v>25.59</v>
      </c>
      <c r="F2211" s="380">
        <v>8.1174834595959577</v>
      </c>
      <c r="G2211" s="25">
        <v>47.85</v>
      </c>
      <c r="H2211" s="380">
        <v>8.6036785437411396</v>
      </c>
      <c r="I2211" s="25">
        <v>72.19</v>
      </c>
      <c r="J2211" s="380">
        <v>7.0950425123818093</v>
      </c>
    </row>
    <row r="2212" spans="1:10" x14ac:dyDescent="0.35">
      <c r="A2212" s="5">
        <v>2208</v>
      </c>
      <c r="B2212" s="5">
        <v>92</v>
      </c>
      <c r="C2212" s="5">
        <v>4</v>
      </c>
      <c r="D2212" s="380">
        <v>64.715000000000003</v>
      </c>
      <c r="E2212" s="25">
        <v>25.29</v>
      </c>
      <c r="F2212" s="380">
        <v>8.5674061896759639</v>
      </c>
      <c r="G2212" s="25">
        <v>47.85</v>
      </c>
      <c r="H2212" s="380">
        <v>11.379728914349162</v>
      </c>
      <c r="I2212" s="25">
        <v>64.55</v>
      </c>
      <c r="J2212" s="380">
        <v>7.463261440606038</v>
      </c>
    </row>
    <row r="2213" spans="1:10" x14ac:dyDescent="0.35">
      <c r="A2213" s="5">
        <v>2209</v>
      </c>
      <c r="B2213" s="5">
        <v>93</v>
      </c>
      <c r="C2213" s="5">
        <v>4</v>
      </c>
      <c r="D2213" s="380">
        <v>63.531111111111109</v>
      </c>
      <c r="E2213" s="25">
        <v>24.84</v>
      </c>
      <c r="F2213" s="380">
        <v>8.8890971504099152</v>
      </c>
      <c r="G2213" s="25">
        <v>41.79</v>
      </c>
      <c r="H2213" s="380">
        <v>11.745757543427951</v>
      </c>
      <c r="I2213" s="25">
        <v>59.05</v>
      </c>
      <c r="J2213" s="380">
        <v>7.5275272082349076</v>
      </c>
    </row>
    <row r="2214" spans="1:10" x14ac:dyDescent="0.35">
      <c r="A2214" s="5">
        <v>2210</v>
      </c>
      <c r="B2214" s="5">
        <v>93</v>
      </c>
      <c r="C2214" s="5">
        <v>4</v>
      </c>
      <c r="D2214" s="380">
        <v>61.262222222222221</v>
      </c>
      <c r="E2214" s="25">
        <v>24.84</v>
      </c>
      <c r="F2214" s="380">
        <v>8.6589095318597558</v>
      </c>
      <c r="G2214" s="25">
        <v>41.38</v>
      </c>
      <c r="H2214" s="380">
        <v>11.81009907395458</v>
      </c>
      <c r="I2214" s="25">
        <v>55.42</v>
      </c>
      <c r="J2214" s="380">
        <v>7.5275272082349076</v>
      </c>
    </row>
    <row r="2215" spans="1:10" x14ac:dyDescent="0.35">
      <c r="A2215" s="5">
        <v>2211</v>
      </c>
      <c r="B2215" s="5">
        <v>93</v>
      </c>
      <c r="C2215" s="5">
        <v>4</v>
      </c>
      <c r="D2215" s="380">
        <v>60.231666666666669</v>
      </c>
      <c r="E2215" s="25">
        <v>24.84</v>
      </c>
      <c r="F2215" s="380">
        <v>8.6589095318597558</v>
      </c>
      <c r="G2215" s="25">
        <v>41.38</v>
      </c>
      <c r="H2215" s="380">
        <v>11.799652840729147</v>
      </c>
      <c r="I2215" s="25">
        <v>55.42</v>
      </c>
      <c r="J2215" s="380">
        <v>7.4990698561470328</v>
      </c>
    </row>
    <row r="2216" spans="1:10" x14ac:dyDescent="0.35">
      <c r="A2216" s="5">
        <v>2212</v>
      </c>
      <c r="B2216" s="5">
        <v>93</v>
      </c>
      <c r="C2216" s="5">
        <v>4</v>
      </c>
      <c r="D2216" s="380">
        <v>60.146666666666668</v>
      </c>
      <c r="E2216" s="25">
        <v>24.84</v>
      </c>
      <c r="F2216" s="380">
        <v>9.3092368775626948</v>
      </c>
      <c r="G2216" s="25">
        <v>41.38</v>
      </c>
      <c r="H2216" s="380">
        <v>11.609101900270304</v>
      </c>
      <c r="I2216" s="25">
        <v>54.87</v>
      </c>
      <c r="J2216" s="380">
        <v>7.480101545565967</v>
      </c>
    </row>
    <row r="2217" spans="1:10" x14ac:dyDescent="0.35">
      <c r="A2217" s="5">
        <v>2213</v>
      </c>
      <c r="B2217" s="5">
        <v>93</v>
      </c>
      <c r="C2217" s="5">
        <v>4</v>
      </c>
      <c r="D2217" s="380">
        <v>60.349999999999994</v>
      </c>
      <c r="E2217" s="25">
        <v>24.84</v>
      </c>
      <c r="F2217" s="380">
        <v>11.216253377005623</v>
      </c>
      <c r="G2217" s="25">
        <v>41.38</v>
      </c>
      <c r="H2217" s="380">
        <v>11.884742045662794</v>
      </c>
      <c r="I2217" s="25">
        <v>54.87</v>
      </c>
      <c r="J2217" s="380">
        <v>7.4979872231451417</v>
      </c>
    </row>
    <row r="2218" spans="1:10" x14ac:dyDescent="0.35">
      <c r="A2218" s="5">
        <v>2214</v>
      </c>
      <c r="B2218" s="5">
        <v>93</v>
      </c>
      <c r="C2218" s="5">
        <v>4</v>
      </c>
      <c r="D2218" s="380">
        <v>61.361666666666665</v>
      </c>
      <c r="E2218" s="25">
        <v>24.84</v>
      </c>
      <c r="F2218" s="380">
        <v>18.378299685543453</v>
      </c>
      <c r="G2218" s="25">
        <v>41.38</v>
      </c>
      <c r="H2218" s="380">
        <v>11.808154690501917</v>
      </c>
      <c r="I2218" s="25">
        <v>55.42</v>
      </c>
      <c r="J2218" s="380">
        <v>7.3383706462819518</v>
      </c>
    </row>
    <row r="2219" spans="1:10" x14ac:dyDescent="0.35">
      <c r="A2219" s="5">
        <v>2215</v>
      </c>
      <c r="B2219" s="5">
        <v>93</v>
      </c>
      <c r="C2219" s="5">
        <v>4</v>
      </c>
      <c r="D2219" s="380">
        <v>63.928333333333327</v>
      </c>
      <c r="E2219" s="25">
        <v>24.84</v>
      </c>
      <c r="F2219" s="380">
        <v>23.836858536829293</v>
      </c>
      <c r="G2219" s="25">
        <v>44.74</v>
      </c>
      <c r="H2219" s="380">
        <v>11.380635368418535</v>
      </c>
      <c r="I2219" s="25">
        <v>55.66</v>
      </c>
      <c r="J2219" s="380">
        <v>7.0909614370614724</v>
      </c>
    </row>
    <row r="2220" spans="1:10" x14ac:dyDescent="0.35">
      <c r="A2220" s="5">
        <v>2216</v>
      </c>
      <c r="B2220" s="5">
        <v>93</v>
      </c>
      <c r="C2220" s="5">
        <v>4</v>
      </c>
      <c r="D2220" s="380">
        <v>61.412777777777777</v>
      </c>
      <c r="E2220" s="25">
        <v>24.99</v>
      </c>
      <c r="F2220" s="380">
        <v>23.75270839457918</v>
      </c>
      <c r="G2220" s="25">
        <v>44.86</v>
      </c>
      <c r="H2220" s="380">
        <v>11.541709014138155</v>
      </c>
      <c r="I2220" s="25">
        <v>62.27</v>
      </c>
      <c r="J2220" s="380">
        <v>7.1046736845472482</v>
      </c>
    </row>
    <row r="2221" spans="1:10" x14ac:dyDescent="0.35">
      <c r="A2221" s="5">
        <v>2217</v>
      </c>
      <c r="B2221" s="5">
        <v>93</v>
      </c>
      <c r="C2221" s="5">
        <v>4</v>
      </c>
      <c r="D2221" s="380">
        <v>59.489999999999995</v>
      </c>
      <c r="E2221" s="25">
        <v>24.99</v>
      </c>
      <c r="F2221" s="380">
        <v>13.581677436900153</v>
      </c>
      <c r="G2221" s="25">
        <v>46.03</v>
      </c>
      <c r="H2221" s="380">
        <v>10.679735297621701</v>
      </c>
      <c r="I2221" s="25">
        <v>62.27</v>
      </c>
      <c r="J2221" s="380">
        <v>6.235175523985097</v>
      </c>
    </row>
    <row r="2222" spans="1:10" x14ac:dyDescent="0.35">
      <c r="A2222" s="5">
        <v>2218</v>
      </c>
      <c r="B2222" s="5">
        <v>93</v>
      </c>
      <c r="C2222" s="5">
        <v>4</v>
      </c>
      <c r="D2222" s="380">
        <v>58.376111111111108</v>
      </c>
      <c r="E2222" s="25">
        <v>24.99</v>
      </c>
      <c r="F2222" s="380">
        <v>10.948827449161818</v>
      </c>
      <c r="G2222" s="25">
        <v>44.74</v>
      </c>
      <c r="H2222" s="380">
        <v>7.4841485466773889</v>
      </c>
      <c r="I2222" s="25">
        <v>56.52</v>
      </c>
      <c r="J2222" s="380">
        <v>4.6899846833820389</v>
      </c>
    </row>
    <row r="2223" spans="1:10" x14ac:dyDescent="0.35">
      <c r="A2223" s="5">
        <v>2219</v>
      </c>
      <c r="B2223" s="5">
        <v>93</v>
      </c>
      <c r="C2223" s="5">
        <v>4</v>
      </c>
      <c r="D2223" s="380">
        <v>58.123888888888892</v>
      </c>
      <c r="E2223" s="25">
        <v>24.99</v>
      </c>
      <c r="F2223" s="380">
        <v>0.47222222222222221</v>
      </c>
      <c r="G2223" s="25">
        <v>44.74</v>
      </c>
      <c r="H2223" s="380">
        <v>6.6727293196863284</v>
      </c>
      <c r="I2223" s="25">
        <v>54.87</v>
      </c>
      <c r="J2223" s="380">
        <v>5.1570920769726492</v>
      </c>
    </row>
    <row r="2224" spans="1:10" x14ac:dyDescent="0.35">
      <c r="A2224" s="5">
        <v>2220</v>
      </c>
      <c r="B2224" s="5">
        <v>93</v>
      </c>
      <c r="C2224" s="5">
        <v>4</v>
      </c>
      <c r="D2224" s="380">
        <v>57.431666666666665</v>
      </c>
      <c r="E2224" s="25">
        <v>24.84</v>
      </c>
      <c r="F2224" s="380">
        <v>0.47222222222222221</v>
      </c>
      <c r="G2224" s="25">
        <v>44.74</v>
      </c>
      <c r="H2224" s="380">
        <v>7.3781627597558996</v>
      </c>
      <c r="I2224" s="25">
        <v>54.87</v>
      </c>
      <c r="J2224" s="380">
        <v>4.9872302135831887</v>
      </c>
    </row>
    <row r="2225" spans="1:10" x14ac:dyDescent="0.35">
      <c r="A2225" s="5">
        <v>2221</v>
      </c>
      <c r="B2225" s="5">
        <v>93</v>
      </c>
      <c r="C2225" s="5">
        <v>4</v>
      </c>
      <c r="D2225" s="380">
        <v>53.742222222222225</v>
      </c>
      <c r="E2225" s="25">
        <v>24.84</v>
      </c>
      <c r="F2225" s="380">
        <v>0.47222222222222221</v>
      </c>
      <c r="G2225" s="25">
        <v>41.38</v>
      </c>
      <c r="H2225" s="380">
        <v>7.4566789038656296</v>
      </c>
      <c r="I2225" s="25">
        <v>54.87</v>
      </c>
      <c r="J2225" s="380">
        <v>5.207276594066113</v>
      </c>
    </row>
    <row r="2226" spans="1:10" x14ac:dyDescent="0.35">
      <c r="A2226" s="5">
        <v>2222</v>
      </c>
      <c r="B2226" s="5">
        <v>93</v>
      </c>
      <c r="C2226" s="5">
        <v>4</v>
      </c>
      <c r="D2226" s="380">
        <v>51.458888888888879</v>
      </c>
      <c r="E2226" s="25">
        <v>24.84</v>
      </c>
      <c r="F2226" s="380">
        <v>1.3515327266567752</v>
      </c>
      <c r="G2226" s="25">
        <v>40.96</v>
      </c>
      <c r="H2226" s="380">
        <v>7.4276209912323443</v>
      </c>
      <c r="I2226" s="25">
        <v>53.71</v>
      </c>
      <c r="J2226" s="380">
        <v>5.207276594066113</v>
      </c>
    </row>
    <row r="2227" spans="1:10" x14ac:dyDescent="0.35">
      <c r="A2227" s="5">
        <v>2223</v>
      </c>
      <c r="B2227" s="5">
        <v>93</v>
      </c>
      <c r="C2227" s="5">
        <v>4</v>
      </c>
      <c r="D2227" s="380">
        <v>51.407777777777774</v>
      </c>
      <c r="E2227" s="25">
        <v>24.84</v>
      </c>
      <c r="F2227" s="380">
        <v>1.8169553211484557</v>
      </c>
      <c r="G2227" s="25">
        <v>40.96</v>
      </c>
      <c r="H2227" s="380">
        <v>7.4573352138801132</v>
      </c>
      <c r="I2227" s="25">
        <v>53.71</v>
      </c>
      <c r="J2227" s="380">
        <v>5.2733384646540964</v>
      </c>
    </row>
    <row r="2228" spans="1:10" x14ac:dyDescent="0.35">
      <c r="A2228" s="5">
        <v>2224</v>
      </c>
      <c r="B2228" s="5">
        <v>93</v>
      </c>
      <c r="C2228" s="5">
        <v>4</v>
      </c>
      <c r="D2228" s="380">
        <v>53.876666666666665</v>
      </c>
      <c r="E2228" s="25">
        <v>24.84</v>
      </c>
      <c r="F2228" s="380">
        <v>13.725938645510317</v>
      </c>
      <c r="G2228" s="25">
        <v>41.38</v>
      </c>
      <c r="H2228" s="380">
        <v>7.3781627597558996</v>
      </c>
      <c r="I2228" s="25">
        <v>53.81</v>
      </c>
      <c r="J2228" s="380">
        <v>4.733471293521931</v>
      </c>
    </row>
    <row r="2229" spans="1:10" x14ac:dyDescent="0.35">
      <c r="A2229" s="5">
        <v>2225</v>
      </c>
      <c r="B2229" s="5">
        <v>93</v>
      </c>
      <c r="C2229" s="5">
        <v>4</v>
      </c>
      <c r="D2229" s="380">
        <v>61.154444444444451</v>
      </c>
      <c r="E2229" s="25">
        <v>24.84</v>
      </c>
      <c r="F2229" s="380">
        <v>15.75365084409218</v>
      </c>
      <c r="G2229" s="25">
        <v>43.56</v>
      </c>
      <c r="H2229" s="380">
        <v>11.636629598004761</v>
      </c>
      <c r="I2229" s="25">
        <v>54.87</v>
      </c>
      <c r="J2229" s="380">
        <v>6.7936537904012839</v>
      </c>
    </row>
    <row r="2230" spans="1:10" x14ac:dyDescent="0.35">
      <c r="A2230" s="5">
        <v>2226</v>
      </c>
      <c r="B2230" s="5">
        <v>93</v>
      </c>
      <c r="C2230" s="5">
        <v>4</v>
      </c>
      <c r="D2230" s="380">
        <v>71.137777777777771</v>
      </c>
      <c r="E2230" s="25">
        <v>24.99</v>
      </c>
      <c r="F2230" s="380">
        <v>25.560251103279956</v>
      </c>
      <c r="G2230" s="25">
        <v>47.85</v>
      </c>
      <c r="H2230" s="380">
        <v>28.890789991061325</v>
      </c>
      <c r="I2230" s="25">
        <v>62.27</v>
      </c>
      <c r="J2230" s="380">
        <v>7.0909614370614724</v>
      </c>
    </row>
    <row r="2231" spans="1:10" x14ac:dyDescent="0.35">
      <c r="A2231" s="5">
        <v>2227</v>
      </c>
      <c r="B2231" s="5">
        <v>93</v>
      </c>
      <c r="C2231" s="5">
        <v>4</v>
      </c>
      <c r="D2231" s="380">
        <v>76.063333333333318</v>
      </c>
      <c r="E2231" s="25">
        <v>25.74</v>
      </c>
      <c r="F2231" s="380">
        <v>29.040741984169376</v>
      </c>
      <c r="G2231" s="25">
        <v>48.19</v>
      </c>
      <c r="H2231" s="380">
        <v>28.959297748179509</v>
      </c>
      <c r="I2231" s="25">
        <v>68.05</v>
      </c>
      <c r="J2231" s="380">
        <v>7.8323208951903043</v>
      </c>
    </row>
    <row r="2232" spans="1:10" x14ac:dyDescent="0.35">
      <c r="A2232" s="5">
        <v>2228</v>
      </c>
      <c r="B2232" s="5">
        <v>93</v>
      </c>
      <c r="C2232" s="5">
        <v>4</v>
      </c>
      <c r="D2232" s="380">
        <v>68.444999999999993</v>
      </c>
      <c r="E2232" s="25">
        <v>26.51</v>
      </c>
      <c r="F2232" s="380">
        <v>29.255025567729948</v>
      </c>
      <c r="G2232" s="25">
        <v>48.19</v>
      </c>
      <c r="H2232" s="380">
        <v>29.913677362648802</v>
      </c>
      <c r="I2232" s="25">
        <v>70.09</v>
      </c>
      <c r="J2232" s="380">
        <v>7.5553806766782561</v>
      </c>
    </row>
    <row r="2233" spans="1:10" x14ac:dyDescent="0.35">
      <c r="A2233" s="5">
        <v>2229</v>
      </c>
      <c r="B2233" s="5">
        <v>93</v>
      </c>
      <c r="C2233" s="5">
        <v>4</v>
      </c>
      <c r="D2233" s="380">
        <v>59.328888888888891</v>
      </c>
      <c r="E2233" s="25">
        <v>25.29</v>
      </c>
      <c r="F2233" s="380">
        <v>25.078279681434928</v>
      </c>
      <c r="G2233" s="25">
        <v>47.85</v>
      </c>
      <c r="H2233" s="380">
        <v>29.930696704878223</v>
      </c>
      <c r="I2233" s="25">
        <v>66.06</v>
      </c>
      <c r="J2233" s="380">
        <v>7.5864837464072217</v>
      </c>
    </row>
    <row r="2234" spans="1:10" x14ac:dyDescent="0.35">
      <c r="A2234" s="5">
        <v>2230</v>
      </c>
      <c r="B2234" s="5">
        <v>93</v>
      </c>
      <c r="C2234" s="5">
        <v>4</v>
      </c>
      <c r="D2234" s="380">
        <v>57.194444444444443</v>
      </c>
      <c r="E2234" s="25">
        <v>25.29</v>
      </c>
      <c r="F2234" s="380">
        <v>25.132329356887279</v>
      </c>
      <c r="G2234" s="25">
        <v>47.85</v>
      </c>
      <c r="H2234" s="380">
        <v>29.57363642450289</v>
      </c>
      <c r="I2234" s="25">
        <v>66.06</v>
      </c>
      <c r="J2234" s="380">
        <v>7.9694724591118291</v>
      </c>
    </row>
    <row r="2235" spans="1:10" x14ac:dyDescent="0.35">
      <c r="A2235" s="5">
        <v>2231</v>
      </c>
      <c r="B2235" s="5">
        <v>93</v>
      </c>
      <c r="C2235" s="5">
        <v>4</v>
      </c>
      <c r="D2235" s="380">
        <v>51.173888888888889</v>
      </c>
      <c r="E2235" s="25">
        <v>24.99</v>
      </c>
      <c r="F2235" s="380">
        <v>20.118570233594191</v>
      </c>
      <c r="G2235" s="25">
        <v>44.74</v>
      </c>
      <c r="H2235" s="380">
        <v>21.199852395022106</v>
      </c>
      <c r="I2235" s="25">
        <v>64.14</v>
      </c>
      <c r="J2235" s="380">
        <v>7.802971117590606</v>
      </c>
    </row>
    <row r="2236" spans="1:10" x14ac:dyDescent="0.35">
      <c r="A2236" s="5">
        <v>2232</v>
      </c>
      <c r="B2236" s="5">
        <v>93</v>
      </c>
      <c r="C2236" s="5">
        <v>4</v>
      </c>
      <c r="D2236" s="380">
        <v>49.035555555555547</v>
      </c>
      <c r="E2236" s="25">
        <v>24.84</v>
      </c>
      <c r="F2236" s="380">
        <v>19.683294305891664</v>
      </c>
      <c r="G2236" s="25">
        <v>43.56</v>
      </c>
      <c r="H2236" s="380">
        <v>21.329275259749128</v>
      </c>
      <c r="I2236" s="25">
        <v>66.06</v>
      </c>
      <c r="J2236" s="380">
        <v>7.8181695286487436</v>
      </c>
    </row>
    <row r="2237" spans="1:10" x14ac:dyDescent="0.35">
      <c r="A2237" s="5">
        <v>2233</v>
      </c>
      <c r="B2237" s="5">
        <v>94</v>
      </c>
      <c r="C2237" s="5">
        <v>4</v>
      </c>
      <c r="D2237" s="380">
        <v>47.967777777777776</v>
      </c>
      <c r="E2237" s="25">
        <v>24.84</v>
      </c>
      <c r="F2237" s="380">
        <v>18.004016260133813</v>
      </c>
      <c r="G2237" s="25">
        <v>43.56</v>
      </c>
      <c r="H2237" s="380">
        <v>22.939804099081993</v>
      </c>
      <c r="I2237" s="25">
        <v>60.18</v>
      </c>
      <c r="J2237" s="380">
        <v>7.6358620159064516</v>
      </c>
    </row>
    <row r="2238" spans="1:10" x14ac:dyDescent="0.35">
      <c r="A2238" s="5">
        <v>2234</v>
      </c>
      <c r="B2238" s="5">
        <v>94</v>
      </c>
      <c r="C2238" s="5">
        <v>4</v>
      </c>
      <c r="D2238" s="380">
        <v>47.267777777777773</v>
      </c>
      <c r="E2238" s="25">
        <v>24.84</v>
      </c>
      <c r="F2238" s="380">
        <v>17.922524262405595</v>
      </c>
      <c r="G2238" s="25">
        <v>43.56</v>
      </c>
      <c r="H2238" s="380">
        <v>23.33965788757563</v>
      </c>
      <c r="I2238" s="25">
        <v>57.84</v>
      </c>
      <c r="J2238" s="380">
        <v>7.9187391299191336</v>
      </c>
    </row>
    <row r="2239" spans="1:10" x14ac:dyDescent="0.35">
      <c r="A2239" s="5">
        <v>2235</v>
      </c>
      <c r="B2239" s="5">
        <v>94</v>
      </c>
      <c r="C2239" s="5">
        <v>4</v>
      </c>
      <c r="D2239" s="380">
        <v>44.716111111111111</v>
      </c>
      <c r="E2239" s="25">
        <v>24.84</v>
      </c>
      <c r="F2239" s="380">
        <v>18.679321818797828</v>
      </c>
      <c r="G2239" s="25">
        <v>43.12</v>
      </c>
      <c r="H2239" s="380">
        <v>21.076105488677573</v>
      </c>
      <c r="I2239" s="25">
        <v>53.71</v>
      </c>
      <c r="J2239" s="380">
        <v>7.8528896860509905</v>
      </c>
    </row>
    <row r="2240" spans="1:10" x14ac:dyDescent="0.35">
      <c r="A2240" s="5">
        <v>2236</v>
      </c>
      <c r="B2240" s="5">
        <v>94</v>
      </c>
      <c r="C2240" s="5">
        <v>4</v>
      </c>
      <c r="D2240" s="380">
        <v>43.153333333333336</v>
      </c>
      <c r="E2240" s="25">
        <v>24.84</v>
      </c>
      <c r="F2240" s="380">
        <v>16.570608645925393</v>
      </c>
      <c r="G2240" s="25">
        <v>43.12</v>
      </c>
      <c r="H2240" s="380">
        <v>21.199852395022106</v>
      </c>
      <c r="I2240" s="25">
        <v>53.71</v>
      </c>
      <c r="J2240" s="380">
        <v>7.6198013959657551</v>
      </c>
    </row>
    <row r="2241" spans="1:10" x14ac:dyDescent="0.35">
      <c r="A2241" s="5">
        <v>2237</v>
      </c>
      <c r="B2241" s="5">
        <v>94</v>
      </c>
      <c r="C2241" s="5">
        <v>4</v>
      </c>
      <c r="D2241" s="380">
        <v>50.482777777777777</v>
      </c>
      <c r="E2241" s="25">
        <v>24.84</v>
      </c>
      <c r="F2241" s="380">
        <v>18.424421124771172</v>
      </c>
      <c r="G2241" s="25">
        <v>43.12</v>
      </c>
      <c r="H2241" s="380">
        <v>21.199852395022106</v>
      </c>
      <c r="I2241" s="25">
        <v>53.71</v>
      </c>
      <c r="J2241" s="380">
        <v>7.6556080622365785</v>
      </c>
    </row>
    <row r="2242" spans="1:10" x14ac:dyDescent="0.35">
      <c r="A2242" s="5">
        <v>2238</v>
      </c>
      <c r="B2242" s="5">
        <v>94</v>
      </c>
      <c r="C2242" s="5">
        <v>4</v>
      </c>
      <c r="D2242" s="380">
        <v>55.100555555555552</v>
      </c>
      <c r="E2242" s="25">
        <v>24.84</v>
      </c>
      <c r="F2242" s="380">
        <v>18.523776671100759</v>
      </c>
      <c r="G2242" s="25">
        <v>43.56</v>
      </c>
      <c r="H2242" s="380">
        <v>19.75760802830208</v>
      </c>
      <c r="I2242" s="25">
        <v>53.71</v>
      </c>
      <c r="J2242" s="380">
        <v>7.0056668899952523</v>
      </c>
    </row>
    <row r="2243" spans="1:10" x14ac:dyDescent="0.35">
      <c r="A2243" s="5">
        <v>2239</v>
      </c>
      <c r="B2243" s="5">
        <v>94</v>
      </c>
      <c r="C2243" s="5">
        <v>4</v>
      </c>
      <c r="D2243" s="380">
        <v>53.956666666666663</v>
      </c>
      <c r="E2243" s="25">
        <v>24.84</v>
      </c>
      <c r="F2243" s="380">
        <v>18.240358637230134</v>
      </c>
      <c r="G2243" s="25">
        <v>43.56</v>
      </c>
      <c r="H2243" s="380">
        <v>20.584064765614496</v>
      </c>
      <c r="I2243" s="25">
        <v>53.71</v>
      </c>
      <c r="J2243" s="380">
        <v>6.9962379947258411</v>
      </c>
    </row>
    <row r="2244" spans="1:10" x14ac:dyDescent="0.35">
      <c r="A2244" s="5">
        <v>2240</v>
      </c>
      <c r="B2244" s="5">
        <v>94</v>
      </c>
      <c r="C2244" s="5">
        <v>4</v>
      </c>
      <c r="D2244" s="380">
        <v>57.528333333333336</v>
      </c>
      <c r="E2244" s="25">
        <v>24.84</v>
      </c>
      <c r="F2244" s="380">
        <v>20.379684899462283</v>
      </c>
      <c r="G2244" s="25">
        <v>43.56</v>
      </c>
      <c r="H2244" s="380">
        <v>20.682020669169443</v>
      </c>
      <c r="I2244" s="25">
        <v>59.05</v>
      </c>
      <c r="J2244" s="380">
        <v>7.4745838818119292</v>
      </c>
    </row>
    <row r="2245" spans="1:10" x14ac:dyDescent="0.35">
      <c r="A2245" s="5">
        <v>2241</v>
      </c>
      <c r="B2245" s="5">
        <v>94</v>
      </c>
      <c r="C2245" s="5">
        <v>4</v>
      </c>
      <c r="D2245" s="380">
        <v>60.681111111111093</v>
      </c>
      <c r="E2245" s="25">
        <v>24.84</v>
      </c>
      <c r="F2245" s="380">
        <v>17.456154430169036</v>
      </c>
      <c r="G2245" s="25">
        <v>43.56</v>
      </c>
      <c r="H2245" s="380">
        <v>13.494243501139234</v>
      </c>
      <c r="I2245" s="25">
        <v>62.27</v>
      </c>
      <c r="J2245" s="380">
        <v>7.1340601294426476</v>
      </c>
    </row>
    <row r="2246" spans="1:10" x14ac:dyDescent="0.35">
      <c r="A2246" s="5">
        <v>2242</v>
      </c>
      <c r="B2246" s="5">
        <v>94</v>
      </c>
      <c r="C2246" s="5">
        <v>4</v>
      </c>
      <c r="D2246" s="380">
        <v>61.077222222222218</v>
      </c>
      <c r="E2246" s="25">
        <v>24.84</v>
      </c>
      <c r="F2246" s="380">
        <v>16.422910446690043</v>
      </c>
      <c r="G2246" s="25">
        <v>44.69</v>
      </c>
      <c r="H2246" s="380">
        <v>10.162370187099439</v>
      </c>
      <c r="I2246" s="25">
        <v>62.27</v>
      </c>
      <c r="J2246" s="380">
        <v>7.1746733521714674</v>
      </c>
    </row>
    <row r="2247" spans="1:10" x14ac:dyDescent="0.35">
      <c r="A2247" s="5">
        <v>2243</v>
      </c>
      <c r="B2247" s="5">
        <v>94</v>
      </c>
      <c r="C2247" s="5">
        <v>4</v>
      </c>
      <c r="D2247" s="380">
        <v>59.098333333333329</v>
      </c>
      <c r="E2247" s="25">
        <v>24.84</v>
      </c>
      <c r="F2247" s="380">
        <v>8.4918326269911688</v>
      </c>
      <c r="G2247" s="25">
        <v>43.56</v>
      </c>
      <c r="H2247" s="380">
        <v>10.011504274559167</v>
      </c>
      <c r="I2247" s="25">
        <v>53.71</v>
      </c>
      <c r="J2247" s="380">
        <v>6.4953322432794129</v>
      </c>
    </row>
    <row r="2248" spans="1:10" x14ac:dyDescent="0.35">
      <c r="A2248" s="5">
        <v>2244</v>
      </c>
      <c r="B2248" s="5">
        <v>94</v>
      </c>
      <c r="C2248" s="5">
        <v>4</v>
      </c>
      <c r="D2248" s="380">
        <v>56.890555555555551</v>
      </c>
      <c r="E2248" s="25">
        <v>24.84</v>
      </c>
      <c r="F2248" s="380">
        <v>8.3387971385114916</v>
      </c>
      <c r="G2248" s="25">
        <v>43.56</v>
      </c>
      <c r="H2248" s="380">
        <v>10.091585639130319</v>
      </c>
      <c r="I2248" s="25">
        <v>53.71</v>
      </c>
      <c r="J2248" s="380">
        <v>6.2997011174062125</v>
      </c>
    </row>
    <row r="2249" spans="1:10" x14ac:dyDescent="0.35">
      <c r="A2249" s="5">
        <v>2245</v>
      </c>
      <c r="B2249" s="5">
        <v>94</v>
      </c>
      <c r="C2249" s="5">
        <v>4</v>
      </c>
      <c r="D2249" s="380">
        <v>53.430555555555557</v>
      </c>
      <c r="E2249" s="25">
        <v>24.84</v>
      </c>
      <c r="F2249" s="380">
        <v>8.7908904407599859</v>
      </c>
      <c r="G2249" s="25">
        <v>43.56</v>
      </c>
      <c r="H2249" s="380">
        <v>10.852363211270697</v>
      </c>
      <c r="I2249" s="25">
        <v>53.71</v>
      </c>
      <c r="J2249" s="380">
        <v>6.6286800654890365</v>
      </c>
    </row>
    <row r="2250" spans="1:10" x14ac:dyDescent="0.35">
      <c r="A2250" s="5">
        <v>2246</v>
      </c>
      <c r="B2250" s="5">
        <v>94</v>
      </c>
      <c r="C2250" s="5">
        <v>4</v>
      </c>
      <c r="D2250" s="380">
        <v>52.121666666666655</v>
      </c>
      <c r="E2250" s="25">
        <v>24.84</v>
      </c>
      <c r="F2250" s="380">
        <v>8.9903525278182421</v>
      </c>
      <c r="G2250" s="25">
        <v>43.12</v>
      </c>
      <c r="H2250" s="380">
        <v>10.658485256288246</v>
      </c>
      <c r="I2250" s="25">
        <v>53.17</v>
      </c>
      <c r="J2250" s="380">
        <v>6.5159344229405409</v>
      </c>
    </row>
    <row r="2251" spans="1:10" x14ac:dyDescent="0.35">
      <c r="A2251" s="5">
        <v>2247</v>
      </c>
      <c r="B2251" s="5">
        <v>94</v>
      </c>
      <c r="C2251" s="5">
        <v>4</v>
      </c>
      <c r="D2251" s="380">
        <v>51.94166666666667</v>
      </c>
      <c r="E2251" s="25">
        <v>24.84</v>
      </c>
      <c r="F2251" s="380">
        <v>8.3371369431100053</v>
      </c>
      <c r="G2251" s="25">
        <v>42.29</v>
      </c>
      <c r="H2251" s="380">
        <v>10.435520573359405</v>
      </c>
      <c r="I2251" s="25">
        <v>53.17</v>
      </c>
      <c r="J2251" s="380">
        <v>6.4033647331754242</v>
      </c>
    </row>
    <row r="2252" spans="1:10" x14ac:dyDescent="0.35">
      <c r="A2252" s="5">
        <v>2248</v>
      </c>
      <c r="B2252" s="5">
        <v>94</v>
      </c>
      <c r="C2252" s="5">
        <v>4</v>
      </c>
      <c r="D2252" s="380">
        <v>53.857222222222227</v>
      </c>
      <c r="E2252" s="25">
        <v>24.84</v>
      </c>
      <c r="F2252" s="380">
        <v>8.1174834595959595</v>
      </c>
      <c r="G2252" s="25">
        <v>43.12</v>
      </c>
      <c r="H2252" s="380">
        <v>10.230718697564965</v>
      </c>
      <c r="I2252" s="25">
        <v>53.17</v>
      </c>
      <c r="J2252" s="380">
        <v>6.3730048584445624</v>
      </c>
    </row>
    <row r="2253" spans="1:10" x14ac:dyDescent="0.35">
      <c r="A2253" s="5">
        <v>2249</v>
      </c>
      <c r="B2253" s="5">
        <v>94</v>
      </c>
      <c r="C2253" s="5">
        <v>4</v>
      </c>
      <c r="D2253" s="380">
        <v>58.168888888888887</v>
      </c>
      <c r="E2253" s="25">
        <v>24.84</v>
      </c>
      <c r="F2253" s="380">
        <v>8.5754755814348176</v>
      </c>
      <c r="G2253" s="25">
        <v>43.12</v>
      </c>
      <c r="H2253" s="380">
        <v>9.8928004491737749</v>
      </c>
      <c r="I2253" s="25">
        <v>53.17</v>
      </c>
      <c r="J2253" s="380">
        <v>6.4022854697470963</v>
      </c>
    </row>
    <row r="2254" spans="1:10" x14ac:dyDescent="0.35">
      <c r="A2254" s="5">
        <v>2250</v>
      </c>
      <c r="B2254" s="5">
        <v>94</v>
      </c>
      <c r="C2254" s="5">
        <v>4</v>
      </c>
      <c r="D2254" s="380">
        <v>61.551666666666669</v>
      </c>
      <c r="E2254" s="25">
        <v>24.84</v>
      </c>
      <c r="F2254" s="380">
        <v>15.616968265568794</v>
      </c>
      <c r="G2254" s="25">
        <v>44.69</v>
      </c>
      <c r="H2254" s="380">
        <v>10.281141691206392</v>
      </c>
      <c r="I2254" s="25">
        <v>53.17</v>
      </c>
      <c r="J2254" s="380">
        <v>6.6557975605381623</v>
      </c>
    </row>
    <row r="2255" spans="1:10" x14ac:dyDescent="0.35">
      <c r="A2255" s="5">
        <v>2251</v>
      </c>
      <c r="B2255" s="5">
        <v>94</v>
      </c>
      <c r="C2255" s="5">
        <v>4</v>
      </c>
      <c r="D2255" s="380">
        <v>60.809444444444438</v>
      </c>
      <c r="E2255" s="25">
        <v>24.84</v>
      </c>
      <c r="F2255" s="380">
        <v>17.935461781869478</v>
      </c>
      <c r="G2255" s="25">
        <v>44.69</v>
      </c>
      <c r="H2255" s="380">
        <v>12.765318816500603</v>
      </c>
      <c r="I2255" s="25">
        <v>53.71</v>
      </c>
      <c r="J2255" s="380">
        <v>6.9423596955245861</v>
      </c>
    </row>
    <row r="2256" spans="1:10" x14ac:dyDescent="0.35">
      <c r="A2256" s="5">
        <v>2252</v>
      </c>
      <c r="B2256" s="5">
        <v>94</v>
      </c>
      <c r="C2256" s="5">
        <v>4</v>
      </c>
      <c r="D2256" s="380">
        <v>59.394999999999989</v>
      </c>
      <c r="E2256" s="25">
        <v>25.74</v>
      </c>
      <c r="F2256" s="380">
        <v>18.258890483953703</v>
      </c>
      <c r="G2256" s="25">
        <v>47.85</v>
      </c>
      <c r="H2256" s="380">
        <v>12.334084108334926</v>
      </c>
      <c r="I2256" s="25">
        <v>54.76</v>
      </c>
      <c r="J2256" s="380">
        <v>6.6762164331333711</v>
      </c>
    </row>
    <row r="2257" spans="1:10" x14ac:dyDescent="0.35">
      <c r="A2257" s="5">
        <v>2253</v>
      </c>
      <c r="B2257" s="5">
        <v>94</v>
      </c>
      <c r="C2257" s="5">
        <v>4</v>
      </c>
      <c r="D2257" s="380">
        <v>57.647777777777769</v>
      </c>
      <c r="E2257" s="25">
        <v>25.29</v>
      </c>
      <c r="F2257" s="380">
        <v>19.632719156385168</v>
      </c>
      <c r="G2257" s="25">
        <v>47.67</v>
      </c>
      <c r="H2257" s="380">
        <v>12.458720939616713</v>
      </c>
      <c r="I2257" s="25">
        <v>53.71</v>
      </c>
      <c r="J2257" s="380">
        <v>6.7874882954129472</v>
      </c>
    </row>
    <row r="2258" spans="1:10" x14ac:dyDescent="0.35">
      <c r="A2258" s="5">
        <v>2254</v>
      </c>
      <c r="B2258" s="5">
        <v>94</v>
      </c>
      <c r="C2258" s="5">
        <v>4</v>
      </c>
      <c r="D2258" s="380">
        <v>53.239999999999995</v>
      </c>
      <c r="E2258" s="25">
        <v>25.29</v>
      </c>
      <c r="F2258" s="380">
        <v>18.319856975377711</v>
      </c>
      <c r="G2258" s="25">
        <v>47.46</v>
      </c>
      <c r="H2258" s="380">
        <v>12.218744056281338</v>
      </c>
      <c r="I2258" s="25">
        <v>59.05</v>
      </c>
      <c r="J2258" s="380">
        <v>7.2995271316692083</v>
      </c>
    </row>
    <row r="2259" spans="1:10" x14ac:dyDescent="0.35">
      <c r="A2259" s="5">
        <v>2255</v>
      </c>
      <c r="B2259" s="5">
        <v>94</v>
      </c>
      <c r="C2259" s="5">
        <v>4</v>
      </c>
      <c r="D2259" s="380">
        <v>50.725555555555552</v>
      </c>
      <c r="E2259" s="25">
        <v>24.84</v>
      </c>
      <c r="F2259" s="380">
        <v>18.818665391734967</v>
      </c>
      <c r="G2259" s="25">
        <v>43.56</v>
      </c>
      <c r="H2259" s="380">
        <v>13.041000903987349</v>
      </c>
      <c r="I2259" s="25">
        <v>53.71</v>
      </c>
      <c r="J2259" s="380">
        <v>7.4979872231451417</v>
      </c>
    </row>
    <row r="2260" spans="1:10" x14ac:dyDescent="0.35">
      <c r="A2260" s="5">
        <v>2256</v>
      </c>
      <c r="B2260" s="5">
        <v>94</v>
      </c>
      <c r="C2260" s="5">
        <v>4</v>
      </c>
      <c r="D2260" s="380">
        <v>38.873333333333335</v>
      </c>
      <c r="E2260" s="25">
        <v>24.84</v>
      </c>
      <c r="F2260" s="380">
        <v>18.832287307716623</v>
      </c>
      <c r="G2260" s="25">
        <v>43.12</v>
      </c>
      <c r="H2260" s="380">
        <v>12.148650315866899</v>
      </c>
      <c r="I2260" s="25">
        <v>53.71</v>
      </c>
      <c r="J2260" s="380">
        <v>7.4616830172324393</v>
      </c>
    </row>
    <row r="2261" spans="1:10" x14ac:dyDescent="0.35">
      <c r="A2261" s="5">
        <v>2257</v>
      </c>
      <c r="B2261" s="5">
        <v>95</v>
      </c>
      <c r="C2261" s="5">
        <v>4</v>
      </c>
      <c r="D2261" s="380">
        <v>39.082777777777778</v>
      </c>
      <c r="E2261" s="25">
        <v>24.84</v>
      </c>
      <c r="F2261" s="380">
        <v>18.904923328477597</v>
      </c>
      <c r="G2261" s="25">
        <v>43.56</v>
      </c>
      <c r="H2261" s="380">
        <v>10.605651448473109</v>
      </c>
      <c r="I2261" s="25">
        <v>53.71</v>
      </c>
      <c r="J2261" s="380">
        <v>7.4256825829635691</v>
      </c>
    </row>
    <row r="2262" spans="1:10" x14ac:dyDescent="0.35">
      <c r="A2262" s="5">
        <v>2258</v>
      </c>
      <c r="B2262" s="5">
        <v>95</v>
      </c>
      <c r="C2262" s="5">
        <v>4</v>
      </c>
      <c r="D2262" s="380">
        <v>38.50888888888889</v>
      </c>
      <c r="E2262" s="25">
        <v>24.84</v>
      </c>
      <c r="F2262" s="380">
        <v>18.495071139055991</v>
      </c>
      <c r="G2262" s="25">
        <v>43.56</v>
      </c>
      <c r="H2262" s="380">
        <v>11.810665049055247</v>
      </c>
      <c r="I2262" s="25">
        <v>53.71</v>
      </c>
      <c r="J2262" s="380">
        <v>7.4186130902909895</v>
      </c>
    </row>
    <row r="2263" spans="1:10" x14ac:dyDescent="0.35">
      <c r="A2263" s="5">
        <v>2259</v>
      </c>
      <c r="B2263" s="5">
        <v>95</v>
      </c>
      <c r="C2263" s="5">
        <v>4</v>
      </c>
      <c r="D2263" s="380">
        <v>38.626111111111108</v>
      </c>
      <c r="E2263" s="25">
        <v>24.84</v>
      </c>
      <c r="F2263" s="380">
        <v>19.384582869894452</v>
      </c>
      <c r="G2263" s="25">
        <v>42.29</v>
      </c>
      <c r="H2263" s="380">
        <v>13.291723607017277</v>
      </c>
      <c r="I2263" s="25">
        <v>53.71</v>
      </c>
      <c r="J2263" s="380">
        <v>7.4169198088966279</v>
      </c>
    </row>
    <row r="2264" spans="1:10" x14ac:dyDescent="0.35">
      <c r="A2264" s="5">
        <v>2260</v>
      </c>
      <c r="B2264" s="5">
        <v>95</v>
      </c>
      <c r="C2264" s="5">
        <v>4</v>
      </c>
      <c r="D2264" s="380">
        <v>40.326666666666668</v>
      </c>
      <c r="E2264" s="25">
        <v>24.84</v>
      </c>
      <c r="F2264" s="380">
        <v>17.595365025917278</v>
      </c>
      <c r="G2264" s="25">
        <v>47.46</v>
      </c>
      <c r="H2264" s="380">
        <v>12.773709295112297</v>
      </c>
      <c r="I2264" s="25">
        <v>53.71</v>
      </c>
      <c r="J2264" s="380">
        <v>7.4256825829635691</v>
      </c>
    </row>
    <row r="2265" spans="1:10" x14ac:dyDescent="0.35">
      <c r="A2265" s="5">
        <v>2261</v>
      </c>
      <c r="B2265" s="5">
        <v>95</v>
      </c>
      <c r="C2265" s="5">
        <v>4</v>
      </c>
      <c r="D2265" s="380">
        <v>43.288888888888884</v>
      </c>
      <c r="E2265" s="25">
        <v>24.84</v>
      </c>
      <c r="F2265" s="380">
        <v>19.444184930922887</v>
      </c>
      <c r="G2265" s="25">
        <v>47.46</v>
      </c>
      <c r="H2265" s="380">
        <v>12.180427078243389</v>
      </c>
      <c r="I2265" s="25">
        <v>54.25</v>
      </c>
      <c r="J2265" s="380">
        <v>7.3623993661845377</v>
      </c>
    </row>
    <row r="2266" spans="1:10" x14ac:dyDescent="0.35">
      <c r="A2266" s="5">
        <v>2262</v>
      </c>
      <c r="B2266" s="5">
        <v>95</v>
      </c>
      <c r="C2266" s="5">
        <v>4</v>
      </c>
      <c r="D2266" s="380">
        <v>56.024999999999999</v>
      </c>
      <c r="E2266" s="25">
        <v>27.15</v>
      </c>
      <c r="F2266" s="380">
        <v>20.456922657778428</v>
      </c>
      <c r="G2266" s="25">
        <v>50.34</v>
      </c>
      <c r="H2266" s="380">
        <v>11.90512842774382</v>
      </c>
      <c r="I2266" s="25">
        <v>82.45</v>
      </c>
      <c r="J2266" s="380">
        <v>7.3670614626320239</v>
      </c>
    </row>
    <row r="2267" spans="1:10" x14ac:dyDescent="0.35">
      <c r="A2267" s="5">
        <v>2263</v>
      </c>
      <c r="B2267" s="5">
        <v>95</v>
      </c>
      <c r="C2267" s="5">
        <v>4</v>
      </c>
      <c r="D2267" s="380">
        <v>64.084999999999994</v>
      </c>
      <c r="E2267" s="25">
        <v>28.12</v>
      </c>
      <c r="F2267" s="380">
        <v>16.417841673954616</v>
      </c>
      <c r="G2267" s="25">
        <v>56.29</v>
      </c>
      <c r="H2267" s="380">
        <v>12.608012734643344</v>
      </c>
      <c r="I2267" s="25">
        <v>814.29</v>
      </c>
      <c r="J2267" s="380">
        <v>7.0909815541384393</v>
      </c>
    </row>
    <row r="2268" spans="1:10" x14ac:dyDescent="0.35">
      <c r="A2268" s="5">
        <v>2264</v>
      </c>
      <c r="B2268" s="5">
        <v>95</v>
      </c>
      <c r="C2268" s="5">
        <v>4</v>
      </c>
      <c r="D2268" s="380">
        <v>65.851666666666659</v>
      </c>
      <c r="E2268" s="25">
        <v>29.23</v>
      </c>
      <c r="F2268" s="380">
        <v>16.975040773987899</v>
      </c>
      <c r="G2268" s="25">
        <v>56.29</v>
      </c>
      <c r="H2268" s="380">
        <v>11.119198827915206</v>
      </c>
      <c r="I2268" s="25">
        <v>819.14</v>
      </c>
      <c r="J2268" s="380">
        <v>6.3174559151473577</v>
      </c>
    </row>
    <row r="2269" spans="1:10" x14ac:dyDescent="0.35">
      <c r="A2269" s="5">
        <v>2265</v>
      </c>
      <c r="B2269" s="5">
        <v>95</v>
      </c>
      <c r="C2269" s="5">
        <v>4</v>
      </c>
      <c r="D2269" s="380">
        <v>67.12555555555555</v>
      </c>
      <c r="E2269" s="25">
        <v>29.23</v>
      </c>
      <c r="F2269" s="380">
        <v>9.5371599971694856</v>
      </c>
      <c r="G2269" s="25">
        <v>56.29</v>
      </c>
      <c r="H2269" s="380">
        <v>4.799693804694658</v>
      </c>
      <c r="I2269" s="25">
        <v>603.30999999999995</v>
      </c>
      <c r="J2269" s="380">
        <v>3.9780983305998143</v>
      </c>
    </row>
    <row r="2270" spans="1:10" x14ac:dyDescent="0.35">
      <c r="A2270" s="5">
        <v>2266</v>
      </c>
      <c r="B2270" s="5">
        <v>95</v>
      </c>
      <c r="C2270" s="5">
        <v>4</v>
      </c>
      <c r="D2270" s="380">
        <v>65.158888888888896</v>
      </c>
      <c r="E2270" s="25">
        <v>29.23</v>
      </c>
      <c r="F2270" s="380">
        <v>8.2992877095621065</v>
      </c>
      <c r="G2270" s="25">
        <v>52.87</v>
      </c>
      <c r="H2270" s="380">
        <v>4.8699897114629058</v>
      </c>
      <c r="I2270" s="25">
        <v>63.83</v>
      </c>
      <c r="J2270" s="380">
        <v>0.71159425534180343</v>
      </c>
    </row>
    <row r="2271" spans="1:10" x14ac:dyDescent="0.35">
      <c r="A2271" s="5">
        <v>2267</v>
      </c>
      <c r="B2271" s="5">
        <v>95</v>
      </c>
      <c r="C2271" s="5">
        <v>4</v>
      </c>
      <c r="D2271" s="380">
        <v>62.639444444444443</v>
      </c>
      <c r="E2271" s="25">
        <v>28.12</v>
      </c>
      <c r="F2271" s="380">
        <v>1.744688892665001</v>
      </c>
      <c r="G2271" s="25">
        <v>51.13</v>
      </c>
      <c r="H2271" s="380">
        <v>4.0121527532111223</v>
      </c>
      <c r="I2271" s="25">
        <v>54.25</v>
      </c>
      <c r="J2271" s="380">
        <v>0.88190013787647448</v>
      </c>
    </row>
    <row r="2272" spans="1:10" x14ac:dyDescent="0.35">
      <c r="A2272" s="5">
        <v>2268</v>
      </c>
      <c r="B2272" s="5">
        <v>95</v>
      </c>
      <c r="C2272" s="5">
        <v>4</v>
      </c>
      <c r="D2272" s="380">
        <v>58.588333333333324</v>
      </c>
      <c r="E2272" s="25">
        <v>25.74</v>
      </c>
      <c r="F2272" s="380">
        <v>5.3335350979824376</v>
      </c>
      <c r="G2272" s="25">
        <v>47.93</v>
      </c>
      <c r="H2272" s="380">
        <v>0.60182451575464435</v>
      </c>
      <c r="I2272" s="25">
        <v>53.71</v>
      </c>
      <c r="J2272" s="380">
        <v>0.53878005301457166</v>
      </c>
    </row>
    <row r="2273" spans="1:10" x14ac:dyDescent="0.35">
      <c r="A2273" s="5">
        <v>2269</v>
      </c>
      <c r="B2273" s="5">
        <v>95</v>
      </c>
      <c r="C2273" s="5">
        <v>4</v>
      </c>
      <c r="D2273" s="380">
        <v>58.791666666666664</v>
      </c>
      <c r="E2273" s="25">
        <v>25.59</v>
      </c>
      <c r="F2273" s="380">
        <v>1.5294981834364954</v>
      </c>
      <c r="G2273" s="25">
        <v>47.85</v>
      </c>
      <c r="H2273" s="380">
        <v>0.66083600899424333</v>
      </c>
      <c r="I2273" s="25">
        <v>53.71</v>
      </c>
      <c r="J2273" s="380">
        <v>0.41248780129537382</v>
      </c>
    </row>
    <row r="2274" spans="1:10" x14ac:dyDescent="0.35">
      <c r="A2274" s="5">
        <v>2270</v>
      </c>
      <c r="B2274" s="5">
        <v>95</v>
      </c>
      <c r="C2274" s="5">
        <v>4</v>
      </c>
      <c r="D2274" s="380">
        <v>58.016111111111115</v>
      </c>
      <c r="E2274" s="25">
        <v>25.29</v>
      </c>
      <c r="F2274" s="380">
        <v>2.1113488311590252</v>
      </c>
      <c r="G2274" s="25">
        <v>47.85</v>
      </c>
      <c r="H2274" s="380">
        <v>0.79986432572152011</v>
      </c>
      <c r="I2274" s="25">
        <v>53.71</v>
      </c>
      <c r="J2274" s="380">
        <v>0.39551831147674982</v>
      </c>
    </row>
    <row r="2275" spans="1:10" x14ac:dyDescent="0.35">
      <c r="A2275" s="5">
        <v>2271</v>
      </c>
      <c r="B2275" s="5">
        <v>95</v>
      </c>
      <c r="C2275" s="5">
        <v>4</v>
      </c>
      <c r="D2275" s="380">
        <v>57.696111111111108</v>
      </c>
      <c r="E2275" s="25">
        <v>25.29</v>
      </c>
      <c r="F2275" s="380">
        <v>2.4113861680802926</v>
      </c>
      <c r="G2275" s="25">
        <v>47.85</v>
      </c>
      <c r="H2275" s="380">
        <v>0.79986432572152011</v>
      </c>
      <c r="I2275" s="25">
        <v>53.71</v>
      </c>
      <c r="J2275" s="380">
        <v>0.39738691357625744</v>
      </c>
    </row>
    <row r="2276" spans="1:10" x14ac:dyDescent="0.35">
      <c r="A2276" s="5">
        <v>2272</v>
      </c>
      <c r="B2276" s="5">
        <v>95</v>
      </c>
      <c r="C2276" s="5">
        <v>4</v>
      </c>
      <c r="D2276" s="380">
        <v>56.741666666666674</v>
      </c>
      <c r="E2276" s="25">
        <v>25.59</v>
      </c>
      <c r="F2276" s="380">
        <v>0.47222222222222221</v>
      </c>
      <c r="G2276" s="25">
        <v>47.85</v>
      </c>
      <c r="H2276" s="380">
        <v>0.79986432572152011</v>
      </c>
      <c r="I2276" s="25">
        <v>53.71</v>
      </c>
      <c r="J2276" s="380">
        <v>0.63089985495089862</v>
      </c>
    </row>
    <row r="2277" spans="1:10" x14ac:dyDescent="0.35">
      <c r="A2277" s="5">
        <v>2273</v>
      </c>
      <c r="B2277" s="5">
        <v>95</v>
      </c>
      <c r="C2277" s="5">
        <v>4</v>
      </c>
      <c r="D2277" s="380">
        <v>63.054999999999993</v>
      </c>
      <c r="E2277" s="25">
        <v>25.74</v>
      </c>
      <c r="F2277" s="380">
        <v>9.2881945653390066</v>
      </c>
      <c r="G2277" s="25">
        <v>48.19</v>
      </c>
      <c r="H2277" s="380">
        <v>10.819287782901309</v>
      </c>
      <c r="I2277" s="25">
        <v>54.25</v>
      </c>
      <c r="J2277" s="380">
        <v>4.2574672970053475</v>
      </c>
    </row>
    <row r="2278" spans="1:10" x14ac:dyDescent="0.35">
      <c r="A2278" s="5">
        <v>2274</v>
      </c>
      <c r="B2278" s="5">
        <v>95</v>
      </c>
      <c r="C2278" s="5">
        <v>4</v>
      </c>
      <c r="D2278" s="380">
        <v>68.765555555555551</v>
      </c>
      <c r="E2278" s="25">
        <v>27.96</v>
      </c>
      <c r="F2278" s="380">
        <v>22.637864669754084</v>
      </c>
      <c r="G2278" s="25">
        <v>49.84</v>
      </c>
      <c r="H2278" s="380">
        <v>14.158554195494197</v>
      </c>
      <c r="I2278" s="25">
        <v>56.98</v>
      </c>
      <c r="J2278" s="380">
        <v>7.3068948385597574</v>
      </c>
    </row>
    <row r="2279" spans="1:10" x14ac:dyDescent="0.35">
      <c r="A2279" s="5">
        <v>2275</v>
      </c>
      <c r="B2279" s="5">
        <v>95</v>
      </c>
      <c r="C2279" s="5">
        <v>4</v>
      </c>
      <c r="D2279" s="380">
        <v>72.11444444444443</v>
      </c>
      <c r="E2279" s="25">
        <v>28.12</v>
      </c>
      <c r="F2279" s="380">
        <v>23.454753059772418</v>
      </c>
      <c r="G2279" s="25">
        <v>52.2</v>
      </c>
      <c r="H2279" s="380">
        <v>21.567799438572379</v>
      </c>
      <c r="I2279" s="25">
        <v>101.88</v>
      </c>
      <c r="J2279" s="380">
        <v>7.2547399536765553</v>
      </c>
    </row>
    <row r="2280" spans="1:10" x14ac:dyDescent="0.35">
      <c r="A2280" s="5">
        <v>2276</v>
      </c>
      <c r="B2280" s="5">
        <v>95</v>
      </c>
      <c r="C2280" s="5">
        <v>4</v>
      </c>
      <c r="D2280" s="380">
        <v>68.76111111111112</v>
      </c>
      <c r="E2280" s="25">
        <v>28.12</v>
      </c>
      <c r="F2280" s="380">
        <v>23.454450873523243</v>
      </c>
      <c r="G2280" s="25">
        <v>56.29</v>
      </c>
      <c r="H2280" s="380">
        <v>21.513385187162211</v>
      </c>
      <c r="I2280" s="25">
        <v>603.30999999999995</v>
      </c>
      <c r="J2280" s="380">
        <v>7.0909815541384393</v>
      </c>
    </row>
    <row r="2281" spans="1:10" x14ac:dyDescent="0.35">
      <c r="A2281" s="5">
        <v>2277</v>
      </c>
      <c r="B2281" s="5">
        <v>95</v>
      </c>
      <c r="C2281" s="5">
        <v>4</v>
      </c>
      <c r="D2281" s="380">
        <v>66.314999999999998</v>
      </c>
      <c r="E2281" s="25">
        <v>27.96</v>
      </c>
      <c r="F2281" s="380">
        <v>23.517329725830365</v>
      </c>
      <c r="G2281" s="25">
        <v>55.38</v>
      </c>
      <c r="H2281" s="380">
        <v>21.78913453801508</v>
      </c>
      <c r="I2281" s="25">
        <v>585.74</v>
      </c>
      <c r="J2281" s="380">
        <v>7.0909815541384393</v>
      </c>
    </row>
    <row r="2282" spans="1:10" x14ac:dyDescent="0.35">
      <c r="A2282" s="5">
        <v>2278</v>
      </c>
      <c r="B2282" s="5">
        <v>95</v>
      </c>
      <c r="C2282" s="5">
        <v>4</v>
      </c>
      <c r="D2282" s="380">
        <v>61.772777777777776</v>
      </c>
      <c r="E2282" s="25">
        <v>27.96</v>
      </c>
      <c r="F2282" s="380">
        <v>24.068338512632366</v>
      </c>
      <c r="G2282" s="25">
        <v>52.87</v>
      </c>
      <c r="H2282" s="380">
        <v>22.370843691522285</v>
      </c>
      <c r="I2282" s="25">
        <v>101.88</v>
      </c>
      <c r="J2282" s="380">
        <v>7.0974223530445792</v>
      </c>
    </row>
    <row r="2283" spans="1:10" x14ac:dyDescent="0.35">
      <c r="A2283" s="5">
        <v>2279</v>
      </c>
      <c r="B2283" s="5">
        <v>95</v>
      </c>
      <c r="C2283" s="5">
        <v>4</v>
      </c>
      <c r="D2283" s="380">
        <v>54.022777777777776</v>
      </c>
      <c r="E2283" s="25">
        <v>26.51</v>
      </c>
      <c r="F2283" s="380">
        <v>22.302726883543059</v>
      </c>
      <c r="G2283" s="25">
        <v>51.13</v>
      </c>
      <c r="H2283" s="380">
        <v>19.944609074303472</v>
      </c>
      <c r="I2283" s="25">
        <v>101.88</v>
      </c>
      <c r="J2283" s="380">
        <v>7.1783700589058794</v>
      </c>
    </row>
    <row r="2284" spans="1:10" x14ac:dyDescent="0.35">
      <c r="A2284" s="5">
        <v>2280</v>
      </c>
      <c r="B2284" s="5">
        <v>95</v>
      </c>
      <c r="C2284" s="5">
        <v>4</v>
      </c>
      <c r="D2284" s="380">
        <v>51.732222222222227</v>
      </c>
      <c r="E2284" s="25">
        <v>25.29</v>
      </c>
      <c r="F2284" s="380">
        <v>18.715126857381218</v>
      </c>
      <c r="G2284" s="25">
        <v>47.85</v>
      </c>
      <c r="H2284" s="380">
        <v>19.177934846057077</v>
      </c>
      <c r="I2284" s="25">
        <v>86.6</v>
      </c>
      <c r="J2284" s="380">
        <v>7.1518881225718571</v>
      </c>
    </row>
    <row r="2285" spans="1:10" x14ac:dyDescent="0.35">
      <c r="A2285" s="5">
        <v>2281</v>
      </c>
      <c r="B2285" s="5">
        <v>96</v>
      </c>
      <c r="C2285" s="5">
        <v>4</v>
      </c>
      <c r="D2285" s="380">
        <v>53.715555555555554</v>
      </c>
      <c r="E2285" s="25">
        <v>24.99</v>
      </c>
      <c r="F2285" s="380">
        <v>20.176435874527606</v>
      </c>
      <c r="G2285" s="25">
        <v>47.85</v>
      </c>
      <c r="H2285" s="380">
        <v>20.763627665422259</v>
      </c>
      <c r="I2285" s="25">
        <v>86.6</v>
      </c>
      <c r="J2285" s="380">
        <v>7.139662914782261</v>
      </c>
    </row>
    <row r="2286" spans="1:10" x14ac:dyDescent="0.35">
      <c r="A2286" s="5">
        <v>2282</v>
      </c>
      <c r="B2286" s="5">
        <v>96</v>
      </c>
      <c r="C2286" s="5">
        <v>4</v>
      </c>
      <c r="D2286" s="380">
        <v>53.797222222222224</v>
      </c>
      <c r="E2286" s="25">
        <v>24.84</v>
      </c>
      <c r="F2286" s="380">
        <v>17.785541307428534</v>
      </c>
      <c r="G2286" s="25">
        <v>47.85</v>
      </c>
      <c r="H2286" s="380">
        <v>15.462779650599984</v>
      </c>
      <c r="I2286" s="25">
        <v>86.6</v>
      </c>
      <c r="J2286" s="380">
        <v>7.0909815541384393</v>
      </c>
    </row>
    <row r="2287" spans="1:10" x14ac:dyDescent="0.35">
      <c r="A2287" s="5">
        <v>2283</v>
      </c>
      <c r="B2287" s="5">
        <v>96</v>
      </c>
      <c r="C2287" s="5">
        <v>4</v>
      </c>
      <c r="D2287" s="380">
        <v>46.202222222222225</v>
      </c>
      <c r="E2287" s="25">
        <v>24.84</v>
      </c>
      <c r="F2287" s="380">
        <v>18.695238687456065</v>
      </c>
      <c r="G2287" s="25">
        <v>47.85</v>
      </c>
      <c r="H2287" s="380">
        <v>17.211273698095749</v>
      </c>
      <c r="I2287" s="25">
        <v>86.6</v>
      </c>
      <c r="J2287" s="380">
        <v>7.1535596247197928</v>
      </c>
    </row>
    <row r="2288" spans="1:10" x14ac:dyDescent="0.35">
      <c r="A2288" s="5">
        <v>2284</v>
      </c>
      <c r="B2288" s="5">
        <v>96</v>
      </c>
      <c r="C2288" s="5">
        <v>4</v>
      </c>
      <c r="D2288" s="380">
        <v>46.007222222222225</v>
      </c>
      <c r="E2288" s="25">
        <v>24.99</v>
      </c>
      <c r="F2288" s="380">
        <v>15.501787517266981</v>
      </c>
      <c r="G2288" s="25">
        <v>47.85</v>
      </c>
      <c r="H2288" s="380">
        <v>18.736726749869177</v>
      </c>
      <c r="I2288" s="25">
        <v>86.6</v>
      </c>
      <c r="J2288" s="380">
        <v>7.3278696859191115</v>
      </c>
    </row>
    <row r="2289" spans="1:10" x14ac:dyDescent="0.35">
      <c r="A2289" s="5">
        <v>2285</v>
      </c>
      <c r="B2289" s="5">
        <v>96</v>
      </c>
      <c r="C2289" s="5">
        <v>4</v>
      </c>
      <c r="D2289" s="380">
        <v>49.035000000000004</v>
      </c>
      <c r="E2289" s="25">
        <v>25.47</v>
      </c>
      <c r="F2289" s="380">
        <v>14.249117591760502</v>
      </c>
      <c r="G2289" s="25">
        <v>48.19</v>
      </c>
      <c r="H2289" s="380">
        <v>14.55977993972358</v>
      </c>
      <c r="I2289" s="25">
        <v>86.6</v>
      </c>
      <c r="J2289" s="380">
        <v>7.3436122265291868</v>
      </c>
    </row>
    <row r="2290" spans="1:10" x14ac:dyDescent="0.35">
      <c r="A2290" s="5">
        <v>2286</v>
      </c>
      <c r="B2290" s="5">
        <v>96</v>
      </c>
      <c r="C2290" s="5">
        <v>4</v>
      </c>
      <c r="D2290" s="380">
        <v>58.004444444444438</v>
      </c>
      <c r="E2290" s="25">
        <v>27.96</v>
      </c>
      <c r="F2290" s="380">
        <v>16.741680705301754</v>
      </c>
      <c r="G2290" s="25">
        <v>52.2</v>
      </c>
      <c r="H2290" s="380">
        <v>17.673415869455813</v>
      </c>
      <c r="I2290" s="25">
        <v>603.30999999999995</v>
      </c>
      <c r="J2290" s="380">
        <v>7.3331829889427684</v>
      </c>
    </row>
    <row r="2291" spans="1:10" x14ac:dyDescent="0.35">
      <c r="A2291" s="5">
        <v>2287</v>
      </c>
      <c r="B2291" s="5">
        <v>96</v>
      </c>
      <c r="C2291" s="5">
        <v>4</v>
      </c>
      <c r="D2291" s="380">
        <v>58.403333333333336</v>
      </c>
      <c r="E2291" s="25">
        <v>28.12</v>
      </c>
      <c r="F2291" s="380">
        <v>17.722230777599631</v>
      </c>
      <c r="G2291" s="25">
        <v>56.29</v>
      </c>
      <c r="H2291" s="380">
        <v>17.423727884733037</v>
      </c>
      <c r="I2291" s="25">
        <v>603.30999999999995</v>
      </c>
      <c r="J2291" s="380">
        <v>7.0909614370614724</v>
      </c>
    </row>
    <row r="2292" spans="1:10" x14ac:dyDescent="0.35">
      <c r="A2292" s="5">
        <v>2288</v>
      </c>
      <c r="B2292" s="5">
        <v>96</v>
      </c>
      <c r="C2292" s="5">
        <v>4</v>
      </c>
      <c r="D2292" s="380">
        <v>61.592777777777776</v>
      </c>
      <c r="E2292" s="25">
        <v>29.4</v>
      </c>
      <c r="F2292" s="380">
        <v>18.176770142014302</v>
      </c>
      <c r="G2292" s="25">
        <v>56.29</v>
      </c>
      <c r="H2292" s="380">
        <v>17.145952773203017</v>
      </c>
      <c r="I2292" s="25">
        <v>843.72</v>
      </c>
      <c r="J2292" s="380">
        <v>7.0909614370614724</v>
      </c>
    </row>
    <row r="2293" spans="1:10" x14ac:dyDescent="0.35">
      <c r="A2293" s="5">
        <v>2289</v>
      </c>
      <c r="B2293" s="5">
        <v>96</v>
      </c>
      <c r="C2293" s="5">
        <v>4</v>
      </c>
      <c r="D2293" s="380">
        <v>57.095555555555556</v>
      </c>
      <c r="E2293" s="25">
        <v>29.4</v>
      </c>
      <c r="F2293" s="380">
        <v>18.140549229304604</v>
      </c>
      <c r="G2293" s="25">
        <v>56.29</v>
      </c>
      <c r="H2293" s="380">
        <v>11.496838256214197</v>
      </c>
      <c r="I2293" s="25">
        <v>819.14</v>
      </c>
      <c r="J2293" s="380">
        <v>7.0909614370614724</v>
      </c>
    </row>
    <row r="2294" spans="1:10" x14ac:dyDescent="0.35">
      <c r="A2294" s="5">
        <v>2290</v>
      </c>
      <c r="B2294" s="5">
        <v>96</v>
      </c>
      <c r="C2294" s="5">
        <v>4</v>
      </c>
      <c r="D2294" s="380">
        <v>53.443888888888885</v>
      </c>
      <c r="E2294" s="25">
        <v>29.4</v>
      </c>
      <c r="F2294" s="380">
        <v>10.849466965182993</v>
      </c>
      <c r="G2294" s="25">
        <v>53.41</v>
      </c>
      <c r="H2294" s="380">
        <v>11.386436143387787</v>
      </c>
      <c r="I2294" s="25">
        <v>603.30999999999995</v>
      </c>
      <c r="J2294" s="380">
        <v>6.4941844666385409</v>
      </c>
    </row>
    <row r="2295" spans="1:10" x14ac:dyDescent="0.35">
      <c r="A2295" s="5">
        <v>2291</v>
      </c>
      <c r="B2295" s="5">
        <v>96</v>
      </c>
      <c r="C2295" s="5">
        <v>4</v>
      </c>
      <c r="D2295" s="380">
        <v>52.390555555555558</v>
      </c>
      <c r="E2295" s="25">
        <v>29.4</v>
      </c>
      <c r="F2295" s="380">
        <v>10.478234844710821</v>
      </c>
      <c r="G2295" s="25">
        <v>56.29</v>
      </c>
      <c r="H2295" s="380">
        <v>11.213920154544954</v>
      </c>
      <c r="I2295" s="25">
        <v>603.30999999999995</v>
      </c>
      <c r="J2295" s="380">
        <v>6.1990106044043616</v>
      </c>
    </row>
    <row r="2296" spans="1:10" x14ac:dyDescent="0.35">
      <c r="A2296" s="5">
        <v>2292</v>
      </c>
      <c r="B2296" s="5">
        <v>96</v>
      </c>
      <c r="C2296" s="5">
        <v>4</v>
      </c>
      <c r="D2296" s="380">
        <v>47.113888888888894</v>
      </c>
      <c r="E2296" s="25">
        <v>29.4</v>
      </c>
      <c r="F2296" s="380">
        <v>5.5866075867439706</v>
      </c>
      <c r="G2296" s="25">
        <v>52.87</v>
      </c>
      <c r="H2296" s="380">
        <v>10.40745216407719</v>
      </c>
      <c r="I2296" s="25">
        <v>87.48</v>
      </c>
      <c r="J2296" s="380">
        <v>6.1657511190135867</v>
      </c>
    </row>
    <row r="2297" spans="1:10" x14ac:dyDescent="0.35">
      <c r="A2297" s="5">
        <v>2293</v>
      </c>
      <c r="B2297" s="5">
        <v>96</v>
      </c>
      <c r="C2297" s="5">
        <v>4</v>
      </c>
      <c r="D2297" s="380">
        <v>47.511111111111113</v>
      </c>
      <c r="E2297" s="25">
        <v>28.12</v>
      </c>
      <c r="F2297" s="380">
        <v>3.5695188348861375</v>
      </c>
      <c r="G2297" s="25">
        <v>51.13</v>
      </c>
      <c r="H2297" s="380">
        <v>10.807445616080873</v>
      </c>
      <c r="I2297" s="25">
        <v>86.6</v>
      </c>
      <c r="J2297" s="380">
        <v>6.1453252013598103</v>
      </c>
    </row>
    <row r="2298" spans="1:10" x14ac:dyDescent="0.35">
      <c r="A2298" s="5">
        <v>2294</v>
      </c>
      <c r="B2298" s="5">
        <v>96</v>
      </c>
      <c r="C2298" s="5">
        <v>4</v>
      </c>
      <c r="D2298" s="380">
        <v>46.547777777777767</v>
      </c>
      <c r="E2298" s="25">
        <v>26.51</v>
      </c>
      <c r="F2298" s="380">
        <v>6.309419052338801</v>
      </c>
      <c r="G2298" s="25">
        <v>51.13</v>
      </c>
      <c r="H2298" s="380">
        <v>11.213920154544954</v>
      </c>
      <c r="I2298" s="25">
        <v>86.6</v>
      </c>
      <c r="J2298" s="380">
        <v>6.213918965919186</v>
      </c>
    </row>
    <row r="2299" spans="1:10" x14ac:dyDescent="0.35">
      <c r="A2299" s="5">
        <v>2295</v>
      </c>
      <c r="B2299" s="5">
        <v>96</v>
      </c>
      <c r="C2299" s="5">
        <v>4</v>
      </c>
      <c r="D2299" s="380">
        <v>44.01</v>
      </c>
      <c r="E2299" s="25">
        <v>26.51</v>
      </c>
      <c r="F2299" s="380">
        <v>6.7897243233249025</v>
      </c>
      <c r="G2299" s="25">
        <v>49.64</v>
      </c>
      <c r="H2299" s="380">
        <v>11.383310678632204</v>
      </c>
      <c r="I2299" s="25">
        <v>86.6</v>
      </c>
      <c r="J2299" s="380">
        <v>6.7932951260551295</v>
      </c>
    </row>
    <row r="2300" spans="1:10" x14ac:dyDescent="0.35">
      <c r="A2300" s="5">
        <v>2296</v>
      </c>
      <c r="B2300" s="5">
        <v>96</v>
      </c>
      <c r="C2300" s="5">
        <v>4</v>
      </c>
      <c r="D2300" s="380">
        <v>43.992777777777775</v>
      </c>
      <c r="E2300" s="25">
        <v>26.51</v>
      </c>
      <c r="F2300" s="380">
        <v>9.734535168631604</v>
      </c>
      <c r="G2300" s="25">
        <v>49.14</v>
      </c>
      <c r="H2300" s="380">
        <v>11.157764323434915</v>
      </c>
      <c r="I2300" s="25">
        <v>86.6</v>
      </c>
      <c r="J2300" s="380">
        <v>6.0705549596704538</v>
      </c>
    </row>
    <row r="2301" spans="1:10" x14ac:dyDescent="0.35">
      <c r="A2301" s="5">
        <v>2297</v>
      </c>
      <c r="B2301" s="5">
        <v>96</v>
      </c>
      <c r="C2301" s="5">
        <v>4</v>
      </c>
      <c r="D2301" s="380">
        <v>51.031111111111109</v>
      </c>
      <c r="E2301" s="25">
        <v>27.3</v>
      </c>
      <c r="F2301" s="380">
        <v>10.55664120196551</v>
      </c>
      <c r="G2301" s="25">
        <v>49.64</v>
      </c>
      <c r="H2301" s="380">
        <v>11.165178946981303</v>
      </c>
      <c r="I2301" s="25">
        <v>86.6</v>
      </c>
      <c r="J2301" s="380">
        <v>6.2083246001164598</v>
      </c>
    </row>
    <row r="2302" spans="1:10" x14ac:dyDescent="0.35">
      <c r="A2302" s="5">
        <v>2298</v>
      </c>
      <c r="B2302" s="5">
        <v>96</v>
      </c>
      <c r="C2302" s="5">
        <v>4</v>
      </c>
      <c r="D2302" s="380">
        <v>56.133333333333333</v>
      </c>
      <c r="E2302" s="25">
        <v>27.96</v>
      </c>
      <c r="F2302" s="380">
        <v>20.446436983168322</v>
      </c>
      <c r="G2302" s="25">
        <v>49.84</v>
      </c>
      <c r="H2302" s="380">
        <v>19.129666152356858</v>
      </c>
      <c r="I2302" s="25">
        <v>86.6</v>
      </c>
      <c r="J2302" s="380">
        <v>7.2376266934793811</v>
      </c>
    </row>
    <row r="2303" spans="1:10" x14ac:dyDescent="0.35">
      <c r="A2303" s="5">
        <v>2299</v>
      </c>
      <c r="B2303" s="5">
        <v>96</v>
      </c>
      <c r="C2303" s="5">
        <v>4</v>
      </c>
      <c r="D2303" s="380">
        <v>56.640555555555558</v>
      </c>
      <c r="E2303" s="25">
        <v>28.12</v>
      </c>
      <c r="F2303" s="380">
        <v>19.015347659753989</v>
      </c>
      <c r="G2303" s="25">
        <v>53.77</v>
      </c>
      <c r="H2303" s="380">
        <v>23.761926319530861</v>
      </c>
      <c r="I2303" s="25">
        <v>101.88</v>
      </c>
      <c r="J2303" s="380">
        <v>7.1853027718759099</v>
      </c>
    </row>
    <row r="2304" spans="1:10" x14ac:dyDescent="0.35">
      <c r="A2304" s="5">
        <v>2300</v>
      </c>
      <c r="B2304" s="5">
        <v>96</v>
      </c>
      <c r="C2304" s="5">
        <v>4</v>
      </c>
      <c r="D2304" s="380">
        <v>53.478888888888889</v>
      </c>
      <c r="E2304" s="25">
        <v>28.12</v>
      </c>
      <c r="F2304" s="380">
        <v>20.399080279040724</v>
      </c>
      <c r="G2304" s="25">
        <v>56.29</v>
      </c>
      <c r="H2304" s="380">
        <v>23.05589228035344</v>
      </c>
      <c r="I2304" s="25">
        <v>603.30999999999995</v>
      </c>
      <c r="J2304" s="380">
        <v>7.0909614370614724</v>
      </c>
    </row>
    <row r="2305" spans="1:10" x14ac:dyDescent="0.35">
      <c r="A2305" s="5">
        <v>2301</v>
      </c>
      <c r="B2305" s="5">
        <v>96</v>
      </c>
      <c r="C2305" s="5">
        <v>4</v>
      </c>
      <c r="D2305" s="380">
        <v>48.771111111111097</v>
      </c>
      <c r="E2305" s="25">
        <v>28.11</v>
      </c>
      <c r="F2305" s="380">
        <v>21.131147099502023</v>
      </c>
      <c r="G2305" s="25">
        <v>55.38</v>
      </c>
      <c r="H2305" s="380">
        <v>22.46249492283243</v>
      </c>
      <c r="I2305" s="25">
        <v>603.30999999999995</v>
      </c>
      <c r="J2305" s="380">
        <v>7.1371934093202265</v>
      </c>
    </row>
    <row r="2306" spans="1:10" x14ac:dyDescent="0.35">
      <c r="A2306" s="5">
        <v>2302</v>
      </c>
      <c r="B2306" s="5">
        <v>96</v>
      </c>
      <c r="C2306" s="5">
        <v>4</v>
      </c>
      <c r="D2306" s="380">
        <v>40.873333333333335</v>
      </c>
      <c r="E2306" s="25">
        <v>27.96</v>
      </c>
      <c r="F2306" s="380">
        <v>21.897799805792651</v>
      </c>
      <c r="G2306" s="25">
        <v>52.87</v>
      </c>
      <c r="H2306" s="380">
        <v>20.359001658889106</v>
      </c>
      <c r="I2306" s="25">
        <v>101.88</v>
      </c>
      <c r="J2306" s="380">
        <v>7.1578518123641599</v>
      </c>
    </row>
    <row r="2307" spans="1:10" x14ac:dyDescent="0.35">
      <c r="A2307" s="5">
        <v>2303</v>
      </c>
      <c r="B2307" s="5">
        <v>96</v>
      </c>
      <c r="C2307" s="5">
        <v>4</v>
      </c>
      <c r="D2307" s="380">
        <v>39.417777777777779</v>
      </c>
      <c r="E2307" s="25">
        <v>27.15</v>
      </c>
      <c r="F2307" s="380">
        <v>18.489533138809833</v>
      </c>
      <c r="G2307" s="25">
        <v>51.64</v>
      </c>
      <c r="H2307" s="380">
        <v>23.551301298160531</v>
      </c>
      <c r="I2307" s="25">
        <v>87.48</v>
      </c>
      <c r="J2307" s="380">
        <v>7.3665651758330251</v>
      </c>
    </row>
    <row r="2308" spans="1:10" x14ac:dyDescent="0.35">
      <c r="A2308" s="5">
        <v>2304</v>
      </c>
      <c r="B2308" s="5">
        <v>96</v>
      </c>
      <c r="C2308" s="5">
        <v>4</v>
      </c>
      <c r="D2308" s="380">
        <v>35.644444444444439</v>
      </c>
      <c r="E2308" s="25">
        <v>25.29</v>
      </c>
      <c r="F2308" s="380">
        <v>18.164057249703369</v>
      </c>
      <c r="G2308" s="25">
        <v>49.14</v>
      </c>
      <c r="H2308" s="380">
        <v>16.972104514269525</v>
      </c>
      <c r="I2308" s="25">
        <v>86.6</v>
      </c>
      <c r="J2308" s="380">
        <v>7.1822606371712556</v>
      </c>
    </row>
    <row r="2309" spans="1:10" x14ac:dyDescent="0.35">
      <c r="A2309" s="5">
        <v>2305</v>
      </c>
      <c r="B2309" s="5">
        <v>97</v>
      </c>
      <c r="C2309" s="5">
        <v>4</v>
      </c>
      <c r="D2309" s="380">
        <v>35.250555555555557</v>
      </c>
      <c r="E2309" s="25">
        <v>25.17</v>
      </c>
      <c r="F2309" s="380">
        <v>16.713057208653517</v>
      </c>
      <c r="G2309" s="25">
        <v>47.85</v>
      </c>
      <c r="H2309" s="380">
        <v>20.341684593891404</v>
      </c>
      <c r="I2309" s="25">
        <v>75.86</v>
      </c>
      <c r="J2309" s="380">
        <v>7.2015741068809822</v>
      </c>
    </row>
    <row r="2310" spans="1:10" x14ac:dyDescent="0.35">
      <c r="A2310" s="5">
        <v>2306</v>
      </c>
      <c r="B2310" s="5">
        <v>97</v>
      </c>
      <c r="C2310" s="5">
        <v>4</v>
      </c>
      <c r="D2310" s="380">
        <v>33.252222222222223</v>
      </c>
      <c r="E2310" s="25">
        <v>24.99</v>
      </c>
      <c r="F2310" s="380">
        <v>16.412240230660064</v>
      </c>
      <c r="G2310" s="25">
        <v>47.85</v>
      </c>
      <c r="H2310" s="380">
        <v>20.523047421319131</v>
      </c>
      <c r="I2310" s="25">
        <v>75.86</v>
      </c>
      <c r="J2310" s="380">
        <v>7.2012228602459949</v>
      </c>
    </row>
    <row r="2311" spans="1:10" x14ac:dyDescent="0.35">
      <c r="A2311" s="5">
        <v>2307</v>
      </c>
      <c r="B2311" s="5">
        <v>97</v>
      </c>
      <c r="C2311" s="5">
        <v>4</v>
      </c>
      <c r="D2311" s="380">
        <v>35.034444444444439</v>
      </c>
      <c r="E2311" s="25">
        <v>24.99</v>
      </c>
      <c r="F2311" s="380">
        <v>16.328748909631077</v>
      </c>
      <c r="G2311" s="25">
        <v>47.85</v>
      </c>
      <c r="H2311" s="380">
        <v>18.187505126838637</v>
      </c>
      <c r="I2311" s="25">
        <v>75.86</v>
      </c>
      <c r="J2311" s="380">
        <v>7.3818217516100182</v>
      </c>
    </row>
    <row r="2312" spans="1:10" x14ac:dyDescent="0.35">
      <c r="A2312" s="5">
        <v>2308</v>
      </c>
      <c r="B2312" s="5">
        <v>97</v>
      </c>
      <c r="C2312" s="5">
        <v>4</v>
      </c>
      <c r="D2312" s="380">
        <v>37.257777777777775</v>
      </c>
      <c r="E2312" s="25">
        <v>24.99</v>
      </c>
      <c r="F2312" s="380">
        <v>16.328748909631077</v>
      </c>
      <c r="G2312" s="25">
        <v>47.85</v>
      </c>
      <c r="H2312" s="380">
        <v>16.486732450367281</v>
      </c>
      <c r="I2312" s="25">
        <v>75.86</v>
      </c>
      <c r="J2312" s="380">
        <v>7.177702619598441</v>
      </c>
    </row>
    <row r="2313" spans="1:10" x14ac:dyDescent="0.35">
      <c r="A2313" s="5">
        <v>2309</v>
      </c>
      <c r="B2313" s="5">
        <v>97</v>
      </c>
      <c r="C2313" s="5">
        <v>4</v>
      </c>
      <c r="D2313" s="380">
        <v>38.416111111111114</v>
      </c>
      <c r="E2313" s="25">
        <v>25.48</v>
      </c>
      <c r="F2313" s="380">
        <v>16.328748909631077</v>
      </c>
      <c r="G2313" s="25">
        <v>48.19</v>
      </c>
      <c r="H2313" s="380">
        <v>16.227818964048296</v>
      </c>
      <c r="I2313" s="25">
        <v>76.59</v>
      </c>
      <c r="J2313" s="380">
        <v>7.1923522252793806</v>
      </c>
    </row>
    <row r="2314" spans="1:10" x14ac:dyDescent="0.35">
      <c r="A2314" s="5">
        <v>2310</v>
      </c>
      <c r="B2314" s="5">
        <v>97</v>
      </c>
      <c r="C2314" s="5">
        <v>4</v>
      </c>
      <c r="D2314" s="380">
        <v>39.325555555555553</v>
      </c>
      <c r="E2314" s="25">
        <v>27.96</v>
      </c>
      <c r="F2314" s="380">
        <v>16.618186104171699</v>
      </c>
      <c r="G2314" s="25">
        <v>55.38</v>
      </c>
      <c r="H2314" s="380">
        <v>15.567748545555283</v>
      </c>
      <c r="I2314" s="25">
        <v>603.30999999999995</v>
      </c>
      <c r="J2314" s="380">
        <v>7.3565877991110504</v>
      </c>
    </row>
    <row r="2315" spans="1:10" x14ac:dyDescent="0.35">
      <c r="A2315" s="5">
        <v>2311</v>
      </c>
      <c r="B2315" s="5">
        <v>97</v>
      </c>
      <c r="C2315" s="5">
        <v>4</v>
      </c>
      <c r="D2315" s="380">
        <v>45.31</v>
      </c>
      <c r="E2315" s="25">
        <v>29.76</v>
      </c>
      <c r="F2315" s="380">
        <v>17.049264877696448</v>
      </c>
      <c r="G2315" s="25">
        <v>56.29</v>
      </c>
      <c r="H2315" s="380">
        <v>7.1108097967626946</v>
      </c>
      <c r="I2315" s="25">
        <v>843.72</v>
      </c>
      <c r="J2315" s="380">
        <v>7.2447878661259457</v>
      </c>
    </row>
    <row r="2316" spans="1:10" x14ac:dyDescent="0.35">
      <c r="A2316" s="5">
        <v>2312</v>
      </c>
      <c r="B2316" s="5">
        <v>97</v>
      </c>
      <c r="C2316" s="5">
        <v>4</v>
      </c>
      <c r="D2316" s="380">
        <v>49.18388888888888</v>
      </c>
      <c r="E2316" s="25">
        <v>29.76</v>
      </c>
      <c r="F2316" s="380">
        <v>8.7704291849856162</v>
      </c>
      <c r="G2316" s="25">
        <v>56.29</v>
      </c>
      <c r="H2316" s="380">
        <v>3.4275873316053076</v>
      </c>
      <c r="I2316" s="25">
        <v>603.30999999999995</v>
      </c>
      <c r="J2316" s="380">
        <v>4.9233183137861625</v>
      </c>
    </row>
    <row r="2317" spans="1:10" x14ac:dyDescent="0.35">
      <c r="A2317" s="5">
        <v>2313</v>
      </c>
      <c r="B2317" s="5">
        <v>97</v>
      </c>
      <c r="C2317" s="5">
        <v>4</v>
      </c>
      <c r="D2317" s="380">
        <v>45.211111111111109</v>
      </c>
      <c r="E2317" s="25">
        <v>29.76</v>
      </c>
      <c r="F2317" s="380">
        <v>7.3374834595959593</v>
      </c>
      <c r="G2317" s="25">
        <v>56.29</v>
      </c>
      <c r="H2317" s="380">
        <v>2.7360754040401027</v>
      </c>
      <c r="I2317" s="25">
        <v>90.1</v>
      </c>
      <c r="J2317" s="380">
        <v>0.23948317808516567</v>
      </c>
    </row>
    <row r="2318" spans="1:10" x14ac:dyDescent="0.35">
      <c r="A2318" s="5">
        <v>2314</v>
      </c>
      <c r="B2318" s="5">
        <v>97</v>
      </c>
      <c r="C2318" s="5">
        <v>4</v>
      </c>
      <c r="D2318" s="380">
        <v>45.774999999999999</v>
      </c>
      <c r="E2318" s="25">
        <v>29.76</v>
      </c>
      <c r="F2318" s="380">
        <v>3.6691160739811468</v>
      </c>
      <c r="G2318" s="25">
        <v>51.13</v>
      </c>
      <c r="H2318" s="380">
        <v>2.6883903118600663</v>
      </c>
      <c r="I2318" s="25">
        <v>76.59</v>
      </c>
      <c r="J2318" s="380">
        <v>0.23948317808516567</v>
      </c>
    </row>
    <row r="2319" spans="1:10" x14ac:dyDescent="0.35">
      <c r="A2319" s="5">
        <v>2315</v>
      </c>
      <c r="B2319" s="5">
        <v>97</v>
      </c>
      <c r="C2319" s="5">
        <v>4</v>
      </c>
      <c r="D2319" s="380">
        <v>41.684999999999995</v>
      </c>
      <c r="E2319" s="25">
        <v>27.3</v>
      </c>
      <c r="F2319" s="380">
        <v>3.1512364416311915</v>
      </c>
      <c r="G2319" s="25">
        <v>50.58</v>
      </c>
      <c r="H2319" s="380">
        <v>1.9129481202624674</v>
      </c>
      <c r="I2319" s="25">
        <v>74.349999999999994</v>
      </c>
      <c r="J2319" s="380">
        <v>0.23948317808516567</v>
      </c>
    </row>
    <row r="2320" spans="1:10" x14ac:dyDescent="0.35">
      <c r="A2320" s="5">
        <v>2316</v>
      </c>
      <c r="B2320" s="5">
        <v>97</v>
      </c>
      <c r="C2320" s="5">
        <v>4</v>
      </c>
      <c r="D2320" s="380">
        <v>41.454999999999998</v>
      </c>
      <c r="E2320" s="25">
        <v>26.84</v>
      </c>
      <c r="F2320" s="380">
        <v>3.1512364416311915</v>
      </c>
      <c r="G2320" s="25">
        <v>47.85</v>
      </c>
      <c r="H2320" s="380">
        <v>0.64736645355380174</v>
      </c>
      <c r="I2320" s="25">
        <v>74.349999999999994</v>
      </c>
      <c r="J2320" s="380">
        <v>0.23948317808516567</v>
      </c>
    </row>
    <row r="2321" spans="1:10" x14ac:dyDescent="0.35">
      <c r="A2321" s="5">
        <v>2317</v>
      </c>
      <c r="B2321" s="5">
        <v>97</v>
      </c>
      <c r="C2321" s="5">
        <v>4</v>
      </c>
      <c r="D2321" s="380">
        <v>40.432777777777773</v>
      </c>
      <c r="E2321" s="25">
        <v>25.74</v>
      </c>
      <c r="F2321" s="380">
        <v>3.1512364416311915</v>
      </c>
      <c r="G2321" s="25">
        <v>47.85</v>
      </c>
      <c r="H2321" s="380">
        <v>0.60396077034628004</v>
      </c>
      <c r="I2321" s="25">
        <v>70.09</v>
      </c>
      <c r="J2321" s="380">
        <v>0.23907690984938149</v>
      </c>
    </row>
    <row r="2322" spans="1:10" x14ac:dyDescent="0.35">
      <c r="A2322" s="5">
        <v>2318</v>
      </c>
      <c r="B2322" s="5">
        <v>97</v>
      </c>
      <c r="C2322" s="5">
        <v>4</v>
      </c>
      <c r="D2322" s="380">
        <v>38.991666666666667</v>
      </c>
      <c r="E2322" s="25">
        <v>25.29</v>
      </c>
      <c r="F2322" s="380">
        <v>3.2727733956087586</v>
      </c>
      <c r="G2322" s="25">
        <v>47.85</v>
      </c>
      <c r="H2322" s="380">
        <v>0.60396077034628004</v>
      </c>
      <c r="I2322" s="25">
        <v>68.05</v>
      </c>
      <c r="J2322" s="380">
        <v>0.23274965791377153</v>
      </c>
    </row>
    <row r="2323" spans="1:10" x14ac:dyDescent="0.35">
      <c r="A2323" s="5">
        <v>2319</v>
      </c>
      <c r="B2323" s="5">
        <v>97</v>
      </c>
      <c r="C2323" s="5">
        <v>4</v>
      </c>
      <c r="D2323" s="380">
        <v>39.683888888888887</v>
      </c>
      <c r="E2323" s="25">
        <v>25.29</v>
      </c>
      <c r="F2323" s="380">
        <v>3.2727733956087586</v>
      </c>
      <c r="G2323" s="25">
        <v>47.85</v>
      </c>
      <c r="H2323" s="380">
        <v>0.64736645355380174</v>
      </c>
      <c r="I2323" s="25">
        <v>68.05</v>
      </c>
      <c r="J2323" s="380">
        <v>0.23274965791377153</v>
      </c>
    </row>
    <row r="2324" spans="1:10" x14ac:dyDescent="0.35">
      <c r="A2324" s="5">
        <v>2320</v>
      </c>
      <c r="B2324" s="5">
        <v>97</v>
      </c>
      <c r="C2324" s="5">
        <v>4</v>
      </c>
      <c r="D2324" s="380">
        <v>40.873333333333335</v>
      </c>
      <c r="E2324" s="25">
        <v>26.51</v>
      </c>
      <c r="F2324" s="380">
        <v>3.2727733956087586</v>
      </c>
      <c r="G2324" s="25">
        <v>47.85</v>
      </c>
      <c r="H2324" s="380">
        <v>0.70956030701240513</v>
      </c>
      <c r="I2324" s="25">
        <v>74.349999999999994</v>
      </c>
      <c r="J2324" s="380">
        <v>0.23907690984938149</v>
      </c>
    </row>
    <row r="2325" spans="1:10" x14ac:dyDescent="0.35">
      <c r="A2325" s="5">
        <v>2321</v>
      </c>
      <c r="B2325" s="5">
        <v>97</v>
      </c>
      <c r="C2325" s="5">
        <v>4</v>
      </c>
      <c r="D2325" s="380">
        <v>43.224444444444444</v>
      </c>
      <c r="E2325" s="25">
        <v>27.3</v>
      </c>
      <c r="F2325" s="380">
        <v>7.3374834595959593</v>
      </c>
      <c r="G2325" s="25">
        <v>48.33</v>
      </c>
      <c r="H2325" s="380">
        <v>0.21074390870777471</v>
      </c>
      <c r="I2325" s="25">
        <v>74.349999999999994</v>
      </c>
      <c r="J2325" s="380">
        <v>0.50528612716560672</v>
      </c>
    </row>
    <row r="2326" spans="1:10" x14ac:dyDescent="0.35">
      <c r="A2326" s="5">
        <v>2322</v>
      </c>
      <c r="B2326" s="5">
        <v>97</v>
      </c>
      <c r="C2326" s="5">
        <v>4</v>
      </c>
      <c r="D2326" s="380">
        <v>46.781666666666659</v>
      </c>
      <c r="E2326" s="25">
        <v>27.3</v>
      </c>
      <c r="F2326" s="380">
        <v>9.7716456433442431</v>
      </c>
      <c r="G2326" s="25">
        <v>52.87</v>
      </c>
      <c r="H2326" s="380">
        <v>9.9896811799419734</v>
      </c>
      <c r="I2326" s="25">
        <v>75.11</v>
      </c>
      <c r="J2326" s="380">
        <v>6.7120258955790861</v>
      </c>
    </row>
    <row r="2327" spans="1:10" x14ac:dyDescent="0.35">
      <c r="A2327" s="5">
        <v>2323</v>
      </c>
      <c r="B2327" s="5">
        <v>97</v>
      </c>
      <c r="C2327" s="5">
        <v>4</v>
      </c>
      <c r="D2327" s="380">
        <v>47.497222222222227</v>
      </c>
      <c r="E2327" s="25">
        <v>27.96</v>
      </c>
      <c r="F2327" s="380">
        <v>18.188609890441484</v>
      </c>
      <c r="G2327" s="25">
        <v>52.87</v>
      </c>
      <c r="H2327" s="380">
        <v>10.613220544376601</v>
      </c>
      <c r="I2327" s="25">
        <v>87.48</v>
      </c>
      <c r="J2327" s="380">
        <v>7.5541710668621693</v>
      </c>
    </row>
    <row r="2328" spans="1:10" x14ac:dyDescent="0.35">
      <c r="A2328" s="5">
        <v>2324</v>
      </c>
      <c r="B2328" s="5">
        <v>97</v>
      </c>
      <c r="C2328" s="5">
        <v>4</v>
      </c>
      <c r="D2328" s="380">
        <v>52.378888888888888</v>
      </c>
      <c r="E2328" s="25">
        <v>29.76</v>
      </c>
      <c r="F2328" s="380">
        <v>17.464250174405503</v>
      </c>
      <c r="G2328" s="25">
        <v>55.38</v>
      </c>
      <c r="H2328" s="380">
        <v>10.458766699058728</v>
      </c>
      <c r="I2328" s="25">
        <v>603.30999999999995</v>
      </c>
      <c r="J2328" s="380">
        <v>7.527296966304891</v>
      </c>
    </row>
    <row r="2329" spans="1:10" x14ac:dyDescent="0.35">
      <c r="A2329" s="5">
        <v>2325</v>
      </c>
      <c r="B2329" s="5">
        <v>97</v>
      </c>
      <c r="C2329" s="5">
        <v>4</v>
      </c>
      <c r="D2329" s="380">
        <v>49.597777777777772</v>
      </c>
      <c r="E2329" s="25">
        <v>29.76</v>
      </c>
      <c r="F2329" s="380">
        <v>18.760369232309266</v>
      </c>
      <c r="G2329" s="25">
        <v>56.29</v>
      </c>
      <c r="H2329" s="380">
        <v>10.604552044022588</v>
      </c>
      <c r="I2329" s="25">
        <v>603.30999999999995</v>
      </c>
      <c r="J2329" s="380">
        <v>7.527296966304891</v>
      </c>
    </row>
    <row r="2330" spans="1:10" x14ac:dyDescent="0.35">
      <c r="A2330" s="5">
        <v>2326</v>
      </c>
      <c r="B2330" s="5">
        <v>97</v>
      </c>
      <c r="C2330" s="5">
        <v>4</v>
      </c>
      <c r="D2330" s="380">
        <v>44.068888888888885</v>
      </c>
      <c r="E2330" s="25">
        <v>29.76</v>
      </c>
      <c r="F2330" s="380">
        <v>18.781860209876026</v>
      </c>
      <c r="G2330" s="25">
        <v>52.87</v>
      </c>
      <c r="H2330" s="380">
        <v>10.296602925843692</v>
      </c>
      <c r="I2330" s="25">
        <v>603.30999999999995</v>
      </c>
      <c r="J2330" s="380">
        <v>7.4800200102695369</v>
      </c>
    </row>
    <row r="2331" spans="1:10" x14ac:dyDescent="0.35">
      <c r="A2331" s="5">
        <v>2327</v>
      </c>
      <c r="B2331" s="5">
        <v>97</v>
      </c>
      <c r="C2331" s="5">
        <v>4</v>
      </c>
      <c r="D2331" s="380">
        <v>37.854444444444447</v>
      </c>
      <c r="E2331" s="25">
        <v>27.9</v>
      </c>
      <c r="F2331" s="380">
        <v>18.36082963481946</v>
      </c>
      <c r="G2331" s="25">
        <v>50.35</v>
      </c>
      <c r="H2331" s="380">
        <v>10.576660831637932</v>
      </c>
      <c r="I2331" s="25">
        <v>603.30999999999995</v>
      </c>
      <c r="J2331" s="380">
        <v>7.425601047667139</v>
      </c>
    </row>
    <row r="2332" spans="1:10" x14ac:dyDescent="0.35">
      <c r="A2332" s="5">
        <v>2328</v>
      </c>
      <c r="B2332" s="5">
        <v>97</v>
      </c>
      <c r="C2332" s="5">
        <v>4</v>
      </c>
      <c r="D2332" s="380">
        <v>35.325555555555553</v>
      </c>
      <c r="E2332" s="25">
        <v>25.59</v>
      </c>
      <c r="F2332" s="380">
        <v>17.889842900647785</v>
      </c>
      <c r="G2332" s="25">
        <v>48.33</v>
      </c>
      <c r="H2332" s="380">
        <v>10.458766699058728</v>
      </c>
      <c r="I2332" s="25">
        <v>512.82000000000005</v>
      </c>
      <c r="J2332" s="380">
        <v>7.4355428125395235</v>
      </c>
    </row>
    <row r="2333" spans="1:10" x14ac:dyDescent="0.35">
      <c r="A2333" s="5">
        <v>2329</v>
      </c>
      <c r="B2333" s="5">
        <v>98</v>
      </c>
      <c r="C2333" s="5">
        <v>4</v>
      </c>
      <c r="D2333" s="380">
        <v>38.845000000000006</v>
      </c>
      <c r="E2333" s="25">
        <v>25.29</v>
      </c>
      <c r="F2333" s="380">
        <v>17.647781937566698</v>
      </c>
      <c r="G2333" s="25">
        <v>47.85</v>
      </c>
      <c r="H2333" s="380">
        <v>10.626285204064668</v>
      </c>
      <c r="I2333" s="25">
        <v>512.82000000000005</v>
      </c>
      <c r="J2333" s="380">
        <v>7.4800200102695369</v>
      </c>
    </row>
    <row r="2334" spans="1:10" x14ac:dyDescent="0.35">
      <c r="A2334" s="5">
        <v>2330</v>
      </c>
      <c r="B2334" s="5">
        <v>98</v>
      </c>
      <c r="C2334" s="5">
        <v>4</v>
      </c>
      <c r="D2334" s="380">
        <v>38.817222222222227</v>
      </c>
      <c r="E2334" s="25">
        <v>25.29</v>
      </c>
      <c r="F2334" s="380">
        <v>17.688919056566139</v>
      </c>
      <c r="G2334" s="25">
        <v>47.85</v>
      </c>
      <c r="H2334" s="380">
        <v>10.12181723728899</v>
      </c>
      <c r="I2334" s="25">
        <v>512.82000000000005</v>
      </c>
      <c r="J2334" s="380">
        <v>7.527296966304891</v>
      </c>
    </row>
    <row r="2335" spans="1:10" x14ac:dyDescent="0.35">
      <c r="A2335" s="5">
        <v>2331</v>
      </c>
      <c r="B2335" s="5">
        <v>98</v>
      </c>
      <c r="C2335" s="5">
        <v>4</v>
      </c>
      <c r="D2335" s="380">
        <v>39.023333333333326</v>
      </c>
      <c r="E2335" s="25">
        <v>25.29</v>
      </c>
      <c r="F2335" s="380">
        <v>16.464221798705374</v>
      </c>
      <c r="G2335" s="25">
        <v>47.85</v>
      </c>
      <c r="H2335" s="380">
        <v>10.403069568192763</v>
      </c>
      <c r="I2335" s="25">
        <v>512.82000000000005</v>
      </c>
      <c r="J2335" s="380">
        <v>7.527296966304891</v>
      </c>
    </row>
    <row r="2336" spans="1:10" x14ac:dyDescent="0.35">
      <c r="A2336" s="5">
        <v>2332</v>
      </c>
      <c r="B2336" s="5">
        <v>98</v>
      </c>
      <c r="C2336" s="5">
        <v>4</v>
      </c>
      <c r="D2336" s="380">
        <v>46.078333333333333</v>
      </c>
      <c r="E2336" s="25">
        <v>25.29</v>
      </c>
      <c r="F2336" s="380">
        <v>16.4959359006799</v>
      </c>
      <c r="G2336" s="25">
        <v>47.85</v>
      </c>
      <c r="H2336" s="380">
        <v>10.261600576553413</v>
      </c>
      <c r="I2336" s="25">
        <v>512.82000000000005</v>
      </c>
      <c r="J2336" s="380">
        <v>7.527296966304891</v>
      </c>
    </row>
    <row r="2337" spans="1:10" x14ac:dyDescent="0.35">
      <c r="A2337" s="5">
        <v>2333</v>
      </c>
      <c r="B2337" s="5">
        <v>98</v>
      </c>
      <c r="C2337" s="5">
        <v>4</v>
      </c>
      <c r="D2337" s="380">
        <v>54.529444444444437</v>
      </c>
      <c r="E2337" s="25">
        <v>25.29</v>
      </c>
      <c r="F2337" s="380">
        <v>16.714066152042577</v>
      </c>
      <c r="G2337" s="25">
        <v>49.84</v>
      </c>
      <c r="H2337" s="380">
        <v>9.7179545848468738</v>
      </c>
      <c r="I2337" s="25">
        <v>518</v>
      </c>
      <c r="J2337" s="380">
        <v>7.4628097810064657</v>
      </c>
    </row>
    <row r="2338" spans="1:10" x14ac:dyDescent="0.35">
      <c r="A2338" s="5">
        <v>2334</v>
      </c>
      <c r="B2338" s="5">
        <v>98</v>
      </c>
      <c r="C2338" s="5">
        <v>4</v>
      </c>
      <c r="D2338" s="380">
        <v>65.209999999999994</v>
      </c>
      <c r="E2338" s="25">
        <v>29.6</v>
      </c>
      <c r="F2338" s="380">
        <v>17.720580119093039</v>
      </c>
      <c r="G2338" s="25">
        <v>52.87</v>
      </c>
      <c r="H2338" s="380">
        <v>9.9470303254433059</v>
      </c>
      <c r="I2338" s="25">
        <v>603.30999999999995</v>
      </c>
      <c r="J2338" s="380">
        <v>7.527296966304891</v>
      </c>
    </row>
    <row r="2339" spans="1:10" x14ac:dyDescent="0.35">
      <c r="A2339" s="5">
        <v>2335</v>
      </c>
      <c r="B2339" s="5">
        <v>98</v>
      </c>
      <c r="C2339" s="5">
        <v>4</v>
      </c>
      <c r="D2339" s="380">
        <v>73.295555555555552</v>
      </c>
      <c r="E2339" s="25">
        <v>29.76</v>
      </c>
      <c r="F2339" s="380">
        <v>17.407282442416125</v>
      </c>
      <c r="G2339" s="25">
        <v>58.63</v>
      </c>
      <c r="H2339" s="380">
        <v>8.9053439535301049</v>
      </c>
      <c r="I2339" s="25">
        <v>603.30999999999995</v>
      </c>
      <c r="J2339" s="380">
        <v>7.479970441391675</v>
      </c>
    </row>
    <row r="2340" spans="1:10" x14ac:dyDescent="0.35">
      <c r="A2340" s="5">
        <v>2336</v>
      </c>
      <c r="B2340" s="5">
        <v>98</v>
      </c>
      <c r="C2340" s="5">
        <v>4</v>
      </c>
      <c r="D2340" s="380">
        <v>77.725555555555559</v>
      </c>
      <c r="E2340" s="25">
        <v>29.76</v>
      </c>
      <c r="F2340" s="380">
        <v>16.970745979518259</v>
      </c>
      <c r="G2340" s="25">
        <v>58.63</v>
      </c>
      <c r="H2340" s="380">
        <v>9.7948678095854369</v>
      </c>
      <c r="I2340" s="25">
        <v>642.17999999999995</v>
      </c>
      <c r="J2340" s="380">
        <v>7.4374658342893953</v>
      </c>
    </row>
    <row r="2341" spans="1:10" x14ac:dyDescent="0.35">
      <c r="A2341" s="5">
        <v>2337</v>
      </c>
      <c r="B2341" s="5">
        <v>98</v>
      </c>
      <c r="C2341" s="5">
        <v>4</v>
      </c>
      <c r="D2341" s="380">
        <v>69.50500000000001</v>
      </c>
      <c r="E2341" s="25">
        <v>34.82</v>
      </c>
      <c r="F2341" s="380">
        <v>9.2051583057409516</v>
      </c>
      <c r="G2341" s="25">
        <v>58.63</v>
      </c>
      <c r="H2341" s="380">
        <v>10.265649682300898</v>
      </c>
      <c r="I2341" s="25">
        <v>603.30999999999995</v>
      </c>
      <c r="J2341" s="380">
        <v>7.3810861419734763</v>
      </c>
    </row>
    <row r="2342" spans="1:10" x14ac:dyDescent="0.35">
      <c r="A2342" s="5">
        <v>2338</v>
      </c>
      <c r="B2342" s="5">
        <v>98</v>
      </c>
      <c r="C2342" s="5">
        <v>4</v>
      </c>
      <c r="D2342" s="380">
        <v>67.224999999999994</v>
      </c>
      <c r="E2342" s="25">
        <v>29.76</v>
      </c>
      <c r="F2342" s="380">
        <v>8.1174834595959577</v>
      </c>
      <c r="G2342" s="25">
        <v>58.63</v>
      </c>
      <c r="H2342" s="380">
        <v>6.4794354563554544</v>
      </c>
      <c r="I2342" s="25">
        <v>603.30999999999995</v>
      </c>
      <c r="J2342" s="380">
        <v>5.9779750860414715</v>
      </c>
    </row>
    <row r="2343" spans="1:10" x14ac:dyDescent="0.35">
      <c r="A2343" s="5">
        <v>2339</v>
      </c>
      <c r="B2343" s="5">
        <v>98</v>
      </c>
      <c r="C2343" s="5">
        <v>4</v>
      </c>
      <c r="D2343" s="380">
        <v>63.318333333333328</v>
      </c>
      <c r="E2343" s="25">
        <v>29.76</v>
      </c>
      <c r="F2343" s="380">
        <v>7.4975479725929981</v>
      </c>
      <c r="G2343" s="25">
        <v>52.87</v>
      </c>
      <c r="H2343" s="380">
        <v>6.4794354563554544</v>
      </c>
      <c r="I2343" s="25">
        <v>512.82000000000005</v>
      </c>
      <c r="J2343" s="380">
        <v>3.239606611269922</v>
      </c>
    </row>
    <row r="2344" spans="1:10" x14ac:dyDescent="0.35">
      <c r="A2344" s="5">
        <v>2340</v>
      </c>
      <c r="B2344" s="5">
        <v>98</v>
      </c>
      <c r="C2344" s="5">
        <v>4</v>
      </c>
      <c r="D2344" s="380">
        <v>62.035000000000004</v>
      </c>
      <c r="E2344" s="25">
        <v>27.3</v>
      </c>
      <c r="F2344" s="380">
        <v>2.3700699336136939</v>
      </c>
      <c r="G2344" s="25">
        <v>52.87</v>
      </c>
      <c r="H2344" s="380">
        <v>6.0816896147699309</v>
      </c>
      <c r="I2344" s="25">
        <v>512.82000000000005</v>
      </c>
      <c r="J2344" s="380">
        <v>3.239606611269922</v>
      </c>
    </row>
    <row r="2345" spans="1:10" x14ac:dyDescent="0.35">
      <c r="A2345" s="5">
        <v>2341</v>
      </c>
      <c r="B2345" s="5">
        <v>98</v>
      </c>
      <c r="C2345" s="5">
        <v>4</v>
      </c>
      <c r="D2345" s="380">
        <v>60.922222222222217</v>
      </c>
      <c r="E2345" s="25">
        <v>27.3</v>
      </c>
      <c r="F2345" s="380">
        <v>0.47222222222222221</v>
      </c>
      <c r="G2345" s="25">
        <v>49.84</v>
      </c>
      <c r="H2345" s="380">
        <v>4.3694718018987544</v>
      </c>
      <c r="I2345" s="25">
        <v>87.48</v>
      </c>
      <c r="J2345" s="380">
        <v>0.46911112035363806</v>
      </c>
    </row>
    <row r="2346" spans="1:10" x14ac:dyDescent="0.35">
      <c r="A2346" s="5">
        <v>2342</v>
      </c>
      <c r="B2346" s="5">
        <v>98</v>
      </c>
      <c r="C2346" s="5">
        <v>4</v>
      </c>
      <c r="D2346" s="380">
        <v>64.321666666666673</v>
      </c>
      <c r="E2346" s="25">
        <v>27.3</v>
      </c>
      <c r="F2346" s="380">
        <v>0.47222222222222215</v>
      </c>
      <c r="G2346" s="25">
        <v>49.84</v>
      </c>
      <c r="H2346" s="380">
        <v>3.3101826728313735</v>
      </c>
      <c r="I2346" s="25">
        <v>84.93</v>
      </c>
      <c r="J2346" s="380">
        <v>0.46911112035363806</v>
      </c>
    </row>
    <row r="2347" spans="1:10" x14ac:dyDescent="0.35">
      <c r="A2347" s="5">
        <v>2343</v>
      </c>
      <c r="B2347" s="5">
        <v>98</v>
      </c>
      <c r="C2347" s="5">
        <v>4</v>
      </c>
      <c r="D2347" s="380">
        <v>63.56388888888889</v>
      </c>
      <c r="E2347" s="25">
        <v>27.3</v>
      </c>
      <c r="F2347" s="380">
        <v>0.47222222222222221</v>
      </c>
      <c r="G2347" s="25">
        <v>49.84</v>
      </c>
      <c r="H2347" s="380">
        <v>5.0670044487708674</v>
      </c>
      <c r="I2347" s="25">
        <v>87.48</v>
      </c>
      <c r="J2347" s="380">
        <v>0.82830024654047751</v>
      </c>
    </row>
    <row r="2348" spans="1:10" x14ac:dyDescent="0.35">
      <c r="A2348" s="5">
        <v>2344</v>
      </c>
      <c r="B2348" s="5">
        <v>98</v>
      </c>
      <c r="C2348" s="5">
        <v>4</v>
      </c>
      <c r="D2348" s="380">
        <v>63.734444444444449</v>
      </c>
      <c r="E2348" s="25">
        <v>27.96</v>
      </c>
      <c r="F2348" s="380">
        <v>5.1204127773733275</v>
      </c>
      <c r="G2348" s="25">
        <v>49.84</v>
      </c>
      <c r="H2348" s="380">
        <v>5.7376630835520173</v>
      </c>
      <c r="I2348" s="25">
        <v>87.48</v>
      </c>
      <c r="J2348" s="380">
        <v>4.4449966261890932</v>
      </c>
    </row>
    <row r="2349" spans="1:10" x14ac:dyDescent="0.35">
      <c r="A2349" s="5">
        <v>2345</v>
      </c>
      <c r="B2349" s="5">
        <v>98</v>
      </c>
      <c r="C2349" s="5">
        <v>4</v>
      </c>
      <c r="D2349" s="380">
        <v>63.573333333333323</v>
      </c>
      <c r="E2349" s="25">
        <v>27.96</v>
      </c>
      <c r="F2349" s="380">
        <v>8.825492285492194</v>
      </c>
      <c r="G2349" s="25">
        <v>50.34</v>
      </c>
      <c r="H2349" s="380">
        <v>4.780163679671336</v>
      </c>
      <c r="I2349" s="25">
        <v>603.30999999999995</v>
      </c>
      <c r="J2349" s="380">
        <v>6.8322261765397494</v>
      </c>
    </row>
    <row r="2350" spans="1:10" x14ac:dyDescent="0.35">
      <c r="A2350" s="5">
        <v>2346</v>
      </c>
      <c r="B2350" s="5">
        <v>98</v>
      </c>
      <c r="C2350" s="5">
        <v>4</v>
      </c>
      <c r="D2350" s="380">
        <v>66.932777777777773</v>
      </c>
      <c r="E2350" s="25">
        <v>28.12</v>
      </c>
      <c r="F2350" s="380">
        <v>19.743144151572078</v>
      </c>
      <c r="G2350" s="25">
        <v>58.63</v>
      </c>
      <c r="H2350" s="380">
        <v>19.450547831906675</v>
      </c>
      <c r="I2350" s="25">
        <v>702.68</v>
      </c>
      <c r="J2350" s="380">
        <v>7.4257485058993584</v>
      </c>
    </row>
    <row r="2351" spans="1:10" x14ac:dyDescent="0.35">
      <c r="A2351" s="5">
        <v>2347</v>
      </c>
      <c r="B2351" s="5">
        <v>98</v>
      </c>
      <c r="C2351" s="5">
        <v>4</v>
      </c>
      <c r="D2351" s="380">
        <v>69.592777777777783</v>
      </c>
      <c r="E2351" s="25">
        <v>28.12</v>
      </c>
      <c r="F2351" s="380">
        <v>16.593557782579552</v>
      </c>
      <c r="G2351" s="25">
        <v>58.63</v>
      </c>
      <c r="H2351" s="380">
        <v>19.542730976421222</v>
      </c>
      <c r="I2351" s="25">
        <v>702.68</v>
      </c>
      <c r="J2351" s="380">
        <v>7.4296336899288464</v>
      </c>
    </row>
    <row r="2352" spans="1:10" x14ac:dyDescent="0.35">
      <c r="A2352" s="5">
        <v>2348</v>
      </c>
      <c r="B2352" s="5">
        <v>98</v>
      </c>
      <c r="C2352" s="5">
        <v>4</v>
      </c>
      <c r="D2352" s="380">
        <v>69.225555555555545</v>
      </c>
      <c r="E2352" s="25">
        <v>29.76</v>
      </c>
      <c r="F2352" s="380">
        <v>17.468336883311466</v>
      </c>
      <c r="G2352" s="25">
        <v>62.12</v>
      </c>
      <c r="H2352" s="380">
        <v>19.949227197434794</v>
      </c>
      <c r="I2352" s="25">
        <v>843.72</v>
      </c>
      <c r="J2352" s="380">
        <v>7.0858565122291752</v>
      </c>
    </row>
    <row r="2353" spans="1:10" x14ac:dyDescent="0.35">
      <c r="A2353" s="5">
        <v>2349</v>
      </c>
      <c r="B2353" s="5">
        <v>98</v>
      </c>
      <c r="C2353" s="5">
        <v>4</v>
      </c>
      <c r="D2353" s="380">
        <v>67.032222222222217</v>
      </c>
      <c r="E2353" s="25">
        <v>29.76</v>
      </c>
      <c r="F2353" s="380">
        <v>17.424757905709416</v>
      </c>
      <c r="G2353" s="25">
        <v>58.63</v>
      </c>
      <c r="H2353" s="380">
        <v>16.773314123807168</v>
      </c>
      <c r="I2353" s="25">
        <v>843.72</v>
      </c>
      <c r="J2353" s="380">
        <v>7.2312729321200058</v>
      </c>
    </row>
    <row r="2354" spans="1:10" x14ac:dyDescent="0.35">
      <c r="A2354" s="5">
        <v>2350</v>
      </c>
      <c r="B2354" s="5">
        <v>98</v>
      </c>
      <c r="C2354" s="5">
        <v>4</v>
      </c>
      <c r="D2354" s="380">
        <v>65.226666666666659</v>
      </c>
      <c r="E2354" s="25">
        <v>29.76</v>
      </c>
      <c r="F2354" s="380">
        <v>17.852925823634994</v>
      </c>
      <c r="G2354" s="25">
        <v>55.38</v>
      </c>
      <c r="H2354" s="380">
        <v>19.189267742689541</v>
      </c>
      <c r="I2354" s="25">
        <v>819.14</v>
      </c>
      <c r="J2354" s="380">
        <v>7.2647977275802447</v>
      </c>
    </row>
    <row r="2355" spans="1:10" x14ac:dyDescent="0.35">
      <c r="A2355" s="5">
        <v>2351</v>
      </c>
      <c r="B2355" s="5">
        <v>98</v>
      </c>
      <c r="C2355" s="5">
        <v>4</v>
      </c>
      <c r="D2355" s="380">
        <v>64.922777777777767</v>
      </c>
      <c r="E2355" s="25">
        <v>27.3</v>
      </c>
      <c r="F2355" s="380">
        <v>15.590664694022996</v>
      </c>
      <c r="G2355" s="25">
        <v>52.87</v>
      </c>
      <c r="H2355" s="380">
        <v>20.00709491813198</v>
      </c>
      <c r="I2355" s="25">
        <v>603.30999999999995</v>
      </c>
      <c r="J2355" s="380">
        <v>7.5434009822699659</v>
      </c>
    </row>
    <row r="2356" spans="1:10" x14ac:dyDescent="0.35">
      <c r="A2356" s="5">
        <v>2352</v>
      </c>
      <c r="B2356" s="5">
        <v>98</v>
      </c>
      <c r="C2356" s="5">
        <v>4</v>
      </c>
      <c r="D2356" s="380">
        <v>60.211666666666666</v>
      </c>
      <c r="E2356" s="25">
        <v>25.74</v>
      </c>
      <c r="F2356" s="380">
        <v>16.57110518983967</v>
      </c>
      <c r="G2356" s="25">
        <v>49.84</v>
      </c>
      <c r="H2356" s="380">
        <v>21.796811307873618</v>
      </c>
      <c r="I2356" s="25">
        <v>597.28</v>
      </c>
      <c r="J2356" s="380">
        <v>7.2678546724978457</v>
      </c>
    </row>
    <row r="2357" spans="1:10" x14ac:dyDescent="0.35">
      <c r="A2357" s="5">
        <v>2353</v>
      </c>
      <c r="B2357" s="5">
        <v>99</v>
      </c>
      <c r="C2357" s="5">
        <v>4</v>
      </c>
      <c r="D2357" s="380">
        <v>55.167777777777772</v>
      </c>
      <c r="E2357" s="25">
        <v>25.29</v>
      </c>
      <c r="F2357" s="380">
        <v>14.870034489332468</v>
      </c>
      <c r="G2357" s="25">
        <v>49.84</v>
      </c>
      <c r="H2357" s="380">
        <v>19.961008392890136</v>
      </c>
      <c r="I2357" s="25">
        <v>597.28</v>
      </c>
      <c r="J2357" s="380">
        <v>7.3060663841760247</v>
      </c>
    </row>
    <row r="2358" spans="1:10" x14ac:dyDescent="0.35">
      <c r="A2358" s="5">
        <v>2354</v>
      </c>
      <c r="B2358" s="5">
        <v>99</v>
      </c>
      <c r="C2358" s="5">
        <v>4</v>
      </c>
      <c r="D2358" s="380">
        <v>52.547777777777767</v>
      </c>
      <c r="E2358" s="25">
        <v>25.29</v>
      </c>
      <c r="F2358" s="380">
        <v>14.64442420420891</v>
      </c>
      <c r="G2358" s="25">
        <v>49.84</v>
      </c>
      <c r="H2358" s="380">
        <v>19.974762703191878</v>
      </c>
      <c r="I2358" s="25">
        <v>597.28</v>
      </c>
      <c r="J2358" s="380">
        <v>7.1903742606999668</v>
      </c>
    </row>
    <row r="2359" spans="1:10" x14ac:dyDescent="0.35">
      <c r="A2359" s="5">
        <v>2355</v>
      </c>
      <c r="B2359" s="5">
        <v>99</v>
      </c>
      <c r="C2359" s="5">
        <v>4</v>
      </c>
      <c r="D2359" s="380">
        <v>51.44166666666667</v>
      </c>
      <c r="E2359" s="25">
        <v>25.29</v>
      </c>
      <c r="F2359" s="380">
        <v>15.350301837152838</v>
      </c>
      <c r="G2359" s="25">
        <v>49.84</v>
      </c>
      <c r="H2359" s="380">
        <v>20.168037377304515</v>
      </c>
      <c r="I2359" s="25">
        <v>597.28</v>
      </c>
      <c r="J2359" s="380">
        <v>7.3179116187016744</v>
      </c>
    </row>
    <row r="2360" spans="1:10" x14ac:dyDescent="0.35">
      <c r="A2360" s="5">
        <v>2356</v>
      </c>
      <c r="B2360" s="5">
        <v>99</v>
      </c>
      <c r="C2360" s="5">
        <v>4</v>
      </c>
      <c r="D2360" s="380">
        <v>51.353333333333339</v>
      </c>
      <c r="E2360" s="25">
        <v>25.29</v>
      </c>
      <c r="F2360" s="380">
        <v>15.611827423251674</v>
      </c>
      <c r="G2360" s="25">
        <v>49.84</v>
      </c>
      <c r="H2360" s="380">
        <v>19.692013647431903</v>
      </c>
      <c r="I2360" s="25">
        <v>597.28</v>
      </c>
      <c r="J2360" s="380">
        <v>7.4166867454397778</v>
      </c>
    </row>
    <row r="2361" spans="1:10" x14ac:dyDescent="0.35">
      <c r="A2361" s="5">
        <v>2357</v>
      </c>
      <c r="B2361" s="5">
        <v>99</v>
      </c>
      <c r="C2361" s="5">
        <v>4</v>
      </c>
      <c r="D2361" s="380">
        <v>49.784444444444439</v>
      </c>
      <c r="E2361" s="25">
        <v>25.74</v>
      </c>
      <c r="F2361" s="380">
        <v>15.5348118888349</v>
      </c>
      <c r="G2361" s="25">
        <v>49.84</v>
      </c>
      <c r="H2361" s="380">
        <v>18.947860861162773</v>
      </c>
      <c r="I2361" s="25">
        <v>597.28</v>
      </c>
      <c r="J2361" s="380">
        <v>7.0322014156989576</v>
      </c>
    </row>
    <row r="2362" spans="1:10" x14ac:dyDescent="0.35">
      <c r="A2362" s="5">
        <v>2358</v>
      </c>
      <c r="B2362" s="5">
        <v>99</v>
      </c>
      <c r="C2362" s="5">
        <v>4</v>
      </c>
      <c r="D2362" s="380">
        <v>53.49444444444444</v>
      </c>
      <c r="E2362" s="25">
        <v>28.12</v>
      </c>
      <c r="F2362" s="380">
        <v>16.675921091025998</v>
      </c>
      <c r="G2362" s="25">
        <v>57.04</v>
      </c>
      <c r="H2362" s="380">
        <v>18.025577902742469</v>
      </c>
      <c r="I2362" s="25">
        <v>819.14</v>
      </c>
      <c r="J2362" s="380">
        <v>6.6178357701606014</v>
      </c>
    </row>
    <row r="2363" spans="1:10" x14ac:dyDescent="0.35">
      <c r="A2363" s="5">
        <v>2359</v>
      </c>
      <c r="B2363" s="5">
        <v>99</v>
      </c>
      <c r="C2363" s="5">
        <v>4</v>
      </c>
      <c r="D2363" s="380">
        <v>57.428888888888885</v>
      </c>
      <c r="E2363" s="25">
        <v>29.76</v>
      </c>
      <c r="F2363" s="380">
        <v>15.705217049139211</v>
      </c>
      <c r="G2363" s="25">
        <v>58.63</v>
      </c>
      <c r="H2363" s="380">
        <v>15.141340368943661</v>
      </c>
      <c r="I2363" s="25">
        <v>843.72</v>
      </c>
      <c r="J2363" s="380">
        <v>6.6746627048841498</v>
      </c>
    </row>
    <row r="2364" spans="1:10" x14ac:dyDescent="0.35">
      <c r="A2364" s="5">
        <v>2360</v>
      </c>
      <c r="B2364" s="5">
        <v>99</v>
      </c>
      <c r="C2364" s="5">
        <v>4</v>
      </c>
      <c r="D2364" s="380">
        <v>55.818333333333328</v>
      </c>
      <c r="E2364" s="25">
        <v>29.76</v>
      </c>
      <c r="F2364" s="380">
        <v>13.233566209255359</v>
      </c>
      <c r="G2364" s="25">
        <v>60.51</v>
      </c>
      <c r="H2364" s="380">
        <v>7.4897935248849032</v>
      </c>
      <c r="I2364" s="25">
        <v>869.03</v>
      </c>
      <c r="J2364" s="380">
        <v>7.2604321416046327</v>
      </c>
    </row>
    <row r="2365" spans="1:10" x14ac:dyDescent="0.35">
      <c r="A2365" s="5">
        <v>2361</v>
      </c>
      <c r="B2365" s="5">
        <v>99</v>
      </c>
      <c r="C2365" s="5">
        <v>4</v>
      </c>
      <c r="D2365" s="380">
        <v>48.942777777777778</v>
      </c>
      <c r="E2365" s="25">
        <v>34.82</v>
      </c>
      <c r="F2365" s="380">
        <v>9.1175304474768986</v>
      </c>
      <c r="G2365" s="25">
        <v>58.63</v>
      </c>
      <c r="H2365" s="380">
        <v>7.4897935248849032</v>
      </c>
      <c r="I2365" s="25">
        <v>819.14</v>
      </c>
      <c r="J2365" s="380">
        <v>6.725446965880689</v>
      </c>
    </row>
    <row r="2366" spans="1:10" x14ac:dyDescent="0.35">
      <c r="A2366" s="5">
        <v>2362</v>
      </c>
      <c r="B2366" s="5">
        <v>99</v>
      </c>
      <c r="C2366" s="5">
        <v>4</v>
      </c>
      <c r="D2366" s="380">
        <v>42.623333333333328</v>
      </c>
      <c r="E2366" s="25">
        <v>29.76</v>
      </c>
      <c r="F2366" s="380">
        <v>8.1174834595959595</v>
      </c>
      <c r="G2366" s="25">
        <v>58.63</v>
      </c>
      <c r="H2366" s="380">
        <v>7.1925275415828427</v>
      </c>
      <c r="I2366" s="25">
        <v>702.68</v>
      </c>
      <c r="J2366" s="380">
        <v>6.0693860441635161</v>
      </c>
    </row>
    <row r="2367" spans="1:10" x14ac:dyDescent="0.35">
      <c r="A2367" s="5">
        <v>2363</v>
      </c>
      <c r="B2367" s="5">
        <v>99</v>
      </c>
      <c r="C2367" s="5">
        <v>4</v>
      </c>
      <c r="D2367" s="380">
        <v>40.44111111111112</v>
      </c>
      <c r="E2367" s="25">
        <v>29.76</v>
      </c>
      <c r="F2367" s="380">
        <v>5.5660356402541051</v>
      </c>
      <c r="G2367" s="25">
        <v>53.41</v>
      </c>
      <c r="H2367" s="380">
        <v>1.2027189327465073</v>
      </c>
      <c r="I2367" s="25">
        <v>603.30999999999995</v>
      </c>
      <c r="J2367" s="380">
        <v>0.91114634555548957</v>
      </c>
    </row>
    <row r="2368" spans="1:10" x14ac:dyDescent="0.35">
      <c r="A2368" s="5">
        <v>2364</v>
      </c>
      <c r="B2368" s="5">
        <v>99</v>
      </c>
      <c r="C2368" s="5">
        <v>4</v>
      </c>
      <c r="D2368" s="380">
        <v>37.182222222222222</v>
      </c>
      <c r="E2368" s="25">
        <v>27.96</v>
      </c>
      <c r="F2368" s="380">
        <v>0.47222222222222221</v>
      </c>
      <c r="G2368" s="25">
        <v>50.34</v>
      </c>
      <c r="H2368" s="380">
        <v>0.99377407279649377</v>
      </c>
      <c r="I2368" s="25">
        <v>88.36</v>
      </c>
      <c r="J2368" s="380">
        <v>0.52199937163016275</v>
      </c>
    </row>
    <row r="2369" spans="1:10" x14ac:dyDescent="0.35">
      <c r="A2369" s="5">
        <v>2365</v>
      </c>
      <c r="B2369" s="5">
        <v>99</v>
      </c>
      <c r="C2369" s="5">
        <v>4</v>
      </c>
      <c r="D2369" s="380">
        <v>37.254444444444445</v>
      </c>
      <c r="E2369" s="25">
        <v>27.3</v>
      </c>
      <c r="F2369" s="380">
        <v>0.47222222222222221</v>
      </c>
      <c r="G2369" s="25">
        <v>49.84</v>
      </c>
      <c r="H2369" s="380">
        <v>1.2909330621494399</v>
      </c>
      <c r="I2369" s="25">
        <v>87.48</v>
      </c>
      <c r="J2369" s="380">
        <v>0.64462182529962597</v>
      </c>
    </row>
    <row r="2370" spans="1:10" x14ac:dyDescent="0.35">
      <c r="A2370" s="5">
        <v>2366</v>
      </c>
      <c r="B2370" s="5">
        <v>99</v>
      </c>
      <c r="C2370" s="5">
        <v>4</v>
      </c>
      <c r="D2370" s="380">
        <v>36.727222222222217</v>
      </c>
      <c r="E2370" s="25">
        <v>26.51</v>
      </c>
      <c r="F2370" s="380">
        <v>0.47222222222222221</v>
      </c>
      <c r="G2370" s="25">
        <v>49.84</v>
      </c>
      <c r="H2370" s="380">
        <v>1.2909330621494399</v>
      </c>
      <c r="I2370" s="25">
        <v>87.48</v>
      </c>
      <c r="J2370" s="380">
        <v>0.57906505828659982</v>
      </c>
    </row>
    <row r="2371" spans="1:10" x14ac:dyDescent="0.35">
      <c r="A2371" s="5">
        <v>2367</v>
      </c>
      <c r="B2371" s="5">
        <v>99</v>
      </c>
      <c r="C2371" s="5">
        <v>4</v>
      </c>
      <c r="D2371" s="380">
        <v>36.768333333333331</v>
      </c>
      <c r="E2371" s="25">
        <v>26.51</v>
      </c>
      <c r="F2371" s="380">
        <v>5.566035640254106</v>
      </c>
      <c r="G2371" s="25">
        <v>49.84</v>
      </c>
      <c r="H2371" s="380">
        <v>1.3836000125418029</v>
      </c>
      <c r="I2371" s="25">
        <v>82.45</v>
      </c>
      <c r="J2371" s="380">
        <v>0.52199937163016275</v>
      </c>
    </row>
    <row r="2372" spans="1:10" x14ac:dyDescent="0.35">
      <c r="A2372" s="5">
        <v>2368</v>
      </c>
      <c r="B2372" s="5">
        <v>99</v>
      </c>
      <c r="C2372" s="5">
        <v>4</v>
      </c>
      <c r="D2372" s="380">
        <v>39.472777777777779</v>
      </c>
      <c r="E2372" s="25">
        <v>27.15</v>
      </c>
      <c r="F2372" s="380">
        <v>6.7808562070750158</v>
      </c>
      <c r="G2372" s="25">
        <v>49.84</v>
      </c>
      <c r="H2372" s="380">
        <v>2.7654260927246779</v>
      </c>
      <c r="I2372" s="25">
        <v>88.36</v>
      </c>
      <c r="J2372" s="380">
        <v>0.52199937163016275</v>
      </c>
    </row>
    <row r="2373" spans="1:10" x14ac:dyDescent="0.35">
      <c r="A2373" s="5">
        <v>2369</v>
      </c>
      <c r="B2373" s="5">
        <v>99</v>
      </c>
      <c r="C2373" s="5">
        <v>4</v>
      </c>
      <c r="D2373" s="380">
        <v>48.657777777777767</v>
      </c>
      <c r="E2373" s="25">
        <v>28.11</v>
      </c>
      <c r="F2373" s="380">
        <v>11.187340401578625</v>
      </c>
      <c r="G2373" s="25">
        <v>50.34</v>
      </c>
      <c r="H2373" s="380">
        <v>4.8506130092854525</v>
      </c>
      <c r="I2373" s="25">
        <v>603.30999999999995</v>
      </c>
      <c r="J2373" s="380">
        <v>1.3781994899631798</v>
      </c>
    </row>
    <row r="2374" spans="1:10" x14ac:dyDescent="0.35">
      <c r="A2374" s="5">
        <v>2370</v>
      </c>
      <c r="B2374" s="5">
        <v>99</v>
      </c>
      <c r="C2374" s="5">
        <v>4</v>
      </c>
      <c r="D2374" s="380">
        <v>57.349444444444444</v>
      </c>
      <c r="E2374" s="25">
        <v>28.12</v>
      </c>
      <c r="F2374" s="380">
        <v>21.891933442925328</v>
      </c>
      <c r="G2374" s="25">
        <v>57.04</v>
      </c>
      <c r="H2374" s="380">
        <v>24.313513533162912</v>
      </c>
      <c r="I2374" s="25">
        <v>603.30999999999995</v>
      </c>
      <c r="J2374" s="380">
        <v>7.4624345338684233</v>
      </c>
    </row>
    <row r="2375" spans="1:10" x14ac:dyDescent="0.35">
      <c r="A2375" s="5">
        <v>2371</v>
      </c>
      <c r="B2375" s="5">
        <v>99</v>
      </c>
      <c r="C2375" s="5">
        <v>4</v>
      </c>
      <c r="D2375" s="380">
        <v>62.413888888888884</v>
      </c>
      <c r="E2375" s="25">
        <v>28.12</v>
      </c>
      <c r="F2375" s="380">
        <v>22.314441299854224</v>
      </c>
      <c r="G2375" s="25">
        <v>58.63</v>
      </c>
      <c r="H2375" s="380">
        <v>138.88888888888889</v>
      </c>
      <c r="I2375" s="25">
        <v>603.30999999999995</v>
      </c>
      <c r="J2375" s="380">
        <v>15.79064213347444</v>
      </c>
    </row>
    <row r="2376" spans="1:10" x14ac:dyDescent="0.35">
      <c r="A2376" s="5">
        <v>2372</v>
      </c>
      <c r="B2376" s="5">
        <v>99</v>
      </c>
      <c r="C2376" s="5">
        <v>4</v>
      </c>
      <c r="D2376" s="380">
        <v>65.834444444444443</v>
      </c>
      <c r="E2376" s="25">
        <v>29.76</v>
      </c>
      <c r="F2376" s="380">
        <v>17.506456297062414</v>
      </c>
      <c r="G2376" s="25">
        <v>58.63</v>
      </c>
      <c r="H2376" s="380">
        <v>138.88888888888889</v>
      </c>
      <c r="I2376" s="25">
        <v>843.72</v>
      </c>
      <c r="J2376" s="380">
        <v>15.8623021308658</v>
      </c>
    </row>
    <row r="2377" spans="1:10" x14ac:dyDescent="0.35">
      <c r="A2377" s="5">
        <v>2373</v>
      </c>
      <c r="B2377" s="5">
        <v>99</v>
      </c>
      <c r="C2377" s="5">
        <v>4</v>
      </c>
      <c r="D2377" s="380">
        <v>65.677222222222213</v>
      </c>
      <c r="E2377" s="25">
        <v>29.76</v>
      </c>
      <c r="F2377" s="380">
        <v>16.947940877992181</v>
      </c>
      <c r="G2377" s="25">
        <v>57.04</v>
      </c>
      <c r="H2377" s="380">
        <v>138.88888888888889</v>
      </c>
      <c r="I2377" s="25">
        <v>819.14</v>
      </c>
      <c r="J2377" s="380">
        <v>15.857000735651472</v>
      </c>
    </row>
    <row r="2378" spans="1:10" x14ac:dyDescent="0.35">
      <c r="A2378" s="5">
        <v>2374</v>
      </c>
      <c r="B2378" s="5">
        <v>99</v>
      </c>
      <c r="C2378" s="5">
        <v>4</v>
      </c>
      <c r="D2378" s="380">
        <v>64.134999999999991</v>
      </c>
      <c r="E2378" s="25">
        <v>29.76</v>
      </c>
      <c r="F2378" s="380">
        <v>24.404499931514056</v>
      </c>
      <c r="G2378" s="25">
        <v>55.38</v>
      </c>
      <c r="H2378" s="380">
        <v>138.88888888888889</v>
      </c>
      <c r="I2378" s="25">
        <v>843.72</v>
      </c>
      <c r="J2378" s="380">
        <v>13.929781381548647</v>
      </c>
    </row>
    <row r="2379" spans="1:10" x14ac:dyDescent="0.35">
      <c r="A2379" s="5">
        <v>2375</v>
      </c>
      <c r="B2379" s="5">
        <v>99</v>
      </c>
      <c r="C2379" s="5">
        <v>4</v>
      </c>
      <c r="D2379" s="380">
        <v>63.338333333333324</v>
      </c>
      <c r="E2379" s="25">
        <v>27.3</v>
      </c>
      <c r="F2379" s="380">
        <v>20.166551772275401</v>
      </c>
      <c r="G2379" s="25">
        <v>52.87</v>
      </c>
      <c r="H2379" s="380">
        <v>138.88888888888889</v>
      </c>
      <c r="I2379" s="25">
        <v>603.30999999999995</v>
      </c>
      <c r="J2379" s="380">
        <v>14.271236323664745</v>
      </c>
    </row>
    <row r="2380" spans="1:10" x14ac:dyDescent="0.35">
      <c r="A2380" s="5">
        <v>2376</v>
      </c>
      <c r="B2380" s="5">
        <v>99</v>
      </c>
      <c r="C2380" s="5">
        <v>4</v>
      </c>
      <c r="D2380" s="380">
        <v>62.753333333333323</v>
      </c>
      <c r="E2380" s="25">
        <v>25.59</v>
      </c>
      <c r="F2380" s="380">
        <v>19.076444695379589</v>
      </c>
      <c r="G2380" s="25">
        <v>50.34</v>
      </c>
      <c r="H2380" s="380">
        <v>138.88888888888889</v>
      </c>
      <c r="I2380" s="25">
        <v>603.30999999999995</v>
      </c>
      <c r="J2380" s="380">
        <v>14.565708809586512</v>
      </c>
    </row>
    <row r="2381" spans="1:10" x14ac:dyDescent="0.35">
      <c r="A2381" s="5">
        <v>2377</v>
      </c>
      <c r="B2381" s="5">
        <v>100</v>
      </c>
      <c r="C2381" s="5">
        <v>4</v>
      </c>
      <c r="D2381" s="380">
        <v>60.098888888888887</v>
      </c>
      <c r="E2381" s="25">
        <v>25.29</v>
      </c>
      <c r="F2381" s="380">
        <v>20.155104576984204</v>
      </c>
      <c r="G2381" s="25">
        <v>47.85</v>
      </c>
      <c r="H2381" s="380">
        <v>138.88888888888889</v>
      </c>
      <c r="I2381" s="25">
        <v>72.19</v>
      </c>
      <c r="J2381" s="380">
        <v>14.178119657543188</v>
      </c>
    </row>
    <row r="2382" spans="1:10" x14ac:dyDescent="0.35">
      <c r="A2382" s="5">
        <v>2378</v>
      </c>
      <c r="B2382" s="5">
        <v>100</v>
      </c>
      <c r="C2382" s="5">
        <v>4</v>
      </c>
      <c r="D2382" s="380">
        <v>59.327777777777783</v>
      </c>
      <c r="E2382" s="25">
        <v>25.29</v>
      </c>
      <c r="F2382" s="380">
        <v>20.107039287168565</v>
      </c>
      <c r="G2382" s="25">
        <v>47.46</v>
      </c>
      <c r="H2382" s="380">
        <v>138.88888888888889</v>
      </c>
      <c r="I2382" s="25">
        <v>70.09</v>
      </c>
      <c r="J2382" s="380">
        <v>15.035570368057288</v>
      </c>
    </row>
    <row r="2383" spans="1:10" x14ac:dyDescent="0.35">
      <c r="A2383" s="5">
        <v>2379</v>
      </c>
      <c r="B2383" s="5">
        <v>100</v>
      </c>
      <c r="C2383" s="5">
        <v>4</v>
      </c>
      <c r="D2383" s="380">
        <v>57.903888888888886</v>
      </c>
      <c r="E2383" s="25">
        <v>25.29</v>
      </c>
      <c r="F2383" s="380">
        <v>20.155104576984204</v>
      </c>
      <c r="G2383" s="25">
        <v>47.46</v>
      </c>
      <c r="H2383" s="380">
        <v>138.88888888888889</v>
      </c>
      <c r="I2383" s="25">
        <v>66.06</v>
      </c>
      <c r="J2383" s="380">
        <v>15.54881773273179</v>
      </c>
    </row>
    <row r="2384" spans="1:10" x14ac:dyDescent="0.35">
      <c r="A2384" s="5">
        <v>2380</v>
      </c>
      <c r="B2384" s="5">
        <v>100</v>
      </c>
      <c r="C2384" s="5">
        <v>4</v>
      </c>
      <c r="D2384" s="380">
        <v>57.618333333333339</v>
      </c>
      <c r="E2384" s="25">
        <v>25.29</v>
      </c>
      <c r="F2384" s="380">
        <v>17.728139415432199</v>
      </c>
      <c r="G2384" s="25">
        <v>47.46</v>
      </c>
      <c r="H2384" s="380">
        <v>138.88888888888889</v>
      </c>
      <c r="I2384" s="25">
        <v>66.06</v>
      </c>
      <c r="J2384" s="380">
        <v>15.303611086995829</v>
      </c>
    </row>
    <row r="2385" spans="1:10" x14ac:dyDescent="0.35">
      <c r="A2385" s="5">
        <v>2381</v>
      </c>
      <c r="B2385" s="5">
        <v>100</v>
      </c>
      <c r="C2385" s="5">
        <v>4</v>
      </c>
      <c r="D2385" s="380">
        <v>56.242222222222225</v>
      </c>
      <c r="E2385" s="25">
        <v>25.29</v>
      </c>
      <c r="F2385" s="380">
        <v>16.062783714241327</v>
      </c>
      <c r="G2385" s="25">
        <v>47.46</v>
      </c>
      <c r="H2385" s="380">
        <v>138.88888888888889</v>
      </c>
      <c r="I2385" s="25">
        <v>70.09</v>
      </c>
      <c r="J2385" s="380">
        <v>14.832115244343179</v>
      </c>
    </row>
    <row r="2386" spans="1:10" x14ac:dyDescent="0.35">
      <c r="A2386" s="5">
        <v>2382</v>
      </c>
      <c r="B2386" s="5">
        <v>100</v>
      </c>
      <c r="C2386" s="5">
        <v>4</v>
      </c>
      <c r="D2386" s="380">
        <v>57.386111111111106</v>
      </c>
      <c r="E2386" s="25">
        <v>25.29</v>
      </c>
      <c r="F2386" s="380">
        <v>15.776237955114608</v>
      </c>
      <c r="G2386" s="25">
        <v>47.85</v>
      </c>
      <c r="H2386" s="380">
        <v>138.88888888888889</v>
      </c>
      <c r="I2386" s="25">
        <v>70.09</v>
      </c>
      <c r="J2386" s="380">
        <v>15.774414047639933</v>
      </c>
    </row>
    <row r="2387" spans="1:10" x14ac:dyDescent="0.35">
      <c r="A2387" s="5">
        <v>2383</v>
      </c>
      <c r="B2387" s="5">
        <v>100</v>
      </c>
      <c r="C2387" s="5">
        <v>4</v>
      </c>
      <c r="D2387" s="380">
        <v>56.887222222222221</v>
      </c>
      <c r="E2387" s="25">
        <v>25.29</v>
      </c>
      <c r="F2387" s="380">
        <v>14.543038308039572</v>
      </c>
      <c r="G2387" s="25">
        <v>47.85</v>
      </c>
      <c r="H2387" s="380">
        <v>138.88888888888889</v>
      </c>
      <c r="I2387" s="25">
        <v>72.19</v>
      </c>
      <c r="J2387" s="380">
        <v>14.631804079223821</v>
      </c>
    </row>
    <row r="2388" spans="1:10" x14ac:dyDescent="0.35">
      <c r="A2388" s="5">
        <v>2384</v>
      </c>
      <c r="B2388" s="5">
        <v>100</v>
      </c>
      <c r="C2388" s="5">
        <v>4</v>
      </c>
      <c r="D2388" s="380">
        <v>56.215000000000003</v>
      </c>
      <c r="E2388" s="25">
        <v>25.29</v>
      </c>
      <c r="F2388" s="380">
        <v>14.3713925574899</v>
      </c>
      <c r="G2388" s="25">
        <v>47.85</v>
      </c>
      <c r="H2388" s="380">
        <v>16.436573380510481</v>
      </c>
      <c r="I2388" s="25">
        <v>72.19</v>
      </c>
      <c r="J2388" s="380">
        <v>10.43327563311267</v>
      </c>
    </row>
    <row r="2389" spans="1:10" x14ac:dyDescent="0.35">
      <c r="A2389" s="5">
        <v>2385</v>
      </c>
      <c r="B2389" s="5">
        <v>100</v>
      </c>
      <c r="C2389" s="5">
        <v>4</v>
      </c>
      <c r="D2389" s="380">
        <v>45.812222222222225</v>
      </c>
      <c r="E2389" s="25">
        <v>25.29</v>
      </c>
      <c r="F2389" s="380">
        <v>13.69210775517872</v>
      </c>
      <c r="G2389" s="25">
        <v>47.85</v>
      </c>
      <c r="H2389" s="380">
        <v>8.4865497830476802</v>
      </c>
      <c r="I2389" s="25">
        <v>70.09</v>
      </c>
      <c r="J2389" s="380">
        <v>7.0448210356186394</v>
      </c>
    </row>
    <row r="2390" spans="1:10" x14ac:dyDescent="0.35">
      <c r="A2390" s="5">
        <v>2386</v>
      </c>
      <c r="B2390" s="5">
        <v>100</v>
      </c>
      <c r="C2390" s="5">
        <v>4</v>
      </c>
      <c r="D2390" s="380">
        <v>46.415555555555557</v>
      </c>
      <c r="E2390" s="25">
        <v>24.99</v>
      </c>
      <c r="F2390" s="380">
        <v>8.1174834595959613</v>
      </c>
      <c r="G2390" s="25">
        <v>46.98</v>
      </c>
      <c r="H2390" s="380">
        <v>4.799693804694658</v>
      </c>
      <c r="I2390" s="25">
        <v>62.27</v>
      </c>
      <c r="J2390" s="380">
        <v>4.5066737527555931</v>
      </c>
    </row>
    <row r="2391" spans="1:10" x14ac:dyDescent="0.35">
      <c r="A2391" s="5">
        <v>2387</v>
      </c>
      <c r="B2391" s="5">
        <v>100</v>
      </c>
      <c r="C2391" s="5">
        <v>4</v>
      </c>
      <c r="D2391" s="380">
        <v>44.285555555555554</v>
      </c>
      <c r="E2391" s="25">
        <v>24.99</v>
      </c>
      <c r="F2391" s="380">
        <v>4.9141692603561546</v>
      </c>
      <c r="G2391" s="25">
        <v>44.74</v>
      </c>
      <c r="H2391" s="380">
        <v>5.8153767511686119E-2</v>
      </c>
      <c r="I2391" s="25">
        <v>52.55</v>
      </c>
      <c r="J2391" s="380">
        <v>0.48898539647523737</v>
      </c>
    </row>
    <row r="2392" spans="1:10" x14ac:dyDescent="0.35">
      <c r="A2392" s="5">
        <v>2388</v>
      </c>
      <c r="B2392" s="5">
        <v>100</v>
      </c>
      <c r="C2392" s="5">
        <v>4</v>
      </c>
      <c r="D2392" s="380">
        <v>43.055555555555557</v>
      </c>
      <c r="E2392" s="25">
        <v>24.84</v>
      </c>
      <c r="F2392" s="380">
        <v>3.714477901822574</v>
      </c>
      <c r="G2392" s="25">
        <v>43.56</v>
      </c>
      <c r="H2392" s="380">
        <v>1.8457190916956596</v>
      </c>
      <c r="I2392" s="25">
        <v>52.55</v>
      </c>
      <c r="J2392" s="380">
        <v>0.48898539647523726</v>
      </c>
    </row>
    <row r="2393" spans="1:10" x14ac:dyDescent="0.35">
      <c r="A2393" s="5">
        <v>2389</v>
      </c>
      <c r="B2393" s="5">
        <v>100</v>
      </c>
      <c r="C2393" s="5">
        <v>4</v>
      </c>
      <c r="D2393" s="380">
        <v>41.165000000000006</v>
      </c>
      <c r="E2393" s="25">
        <v>24.84</v>
      </c>
      <c r="F2393" s="380">
        <v>3.5929409478450069</v>
      </c>
      <c r="G2393" s="25">
        <v>42.29</v>
      </c>
      <c r="H2393" s="380">
        <v>1.8457190916956596</v>
      </c>
      <c r="I2393" s="25">
        <v>48.86</v>
      </c>
      <c r="J2393" s="380">
        <v>0.39165323310074684</v>
      </c>
    </row>
    <row r="2394" spans="1:10" x14ac:dyDescent="0.35">
      <c r="A2394" s="5">
        <v>2390</v>
      </c>
      <c r="B2394" s="5">
        <v>100</v>
      </c>
      <c r="C2394" s="5">
        <v>4</v>
      </c>
      <c r="D2394" s="380">
        <v>37.818333333333335</v>
      </c>
      <c r="E2394" s="25">
        <v>24.84</v>
      </c>
      <c r="F2394" s="380">
        <v>3.5929409478450069</v>
      </c>
      <c r="G2394" s="25">
        <v>42.29</v>
      </c>
      <c r="H2394" s="380">
        <v>1.8457190916956596</v>
      </c>
      <c r="I2394" s="25">
        <v>37.979999999999997</v>
      </c>
      <c r="J2394" s="380">
        <v>0.27998191367599995</v>
      </c>
    </row>
    <row r="2395" spans="1:10" x14ac:dyDescent="0.35">
      <c r="A2395" s="5">
        <v>2391</v>
      </c>
      <c r="B2395" s="5">
        <v>100</v>
      </c>
      <c r="C2395" s="5">
        <v>4</v>
      </c>
      <c r="D2395" s="380">
        <v>37.440555555555555</v>
      </c>
      <c r="E2395" s="25">
        <v>24.84</v>
      </c>
      <c r="F2395" s="380">
        <v>3.5929409478450069</v>
      </c>
      <c r="G2395" s="25">
        <v>42.29</v>
      </c>
      <c r="H2395" s="380">
        <v>1.8457190916956596</v>
      </c>
      <c r="I2395" s="25">
        <v>37.979999999999997</v>
      </c>
      <c r="J2395" s="380">
        <v>0.31146831532489261</v>
      </c>
    </row>
    <row r="2396" spans="1:10" x14ac:dyDescent="0.35">
      <c r="A2396" s="5">
        <v>2392</v>
      </c>
      <c r="B2396" s="5">
        <v>100</v>
      </c>
      <c r="C2396" s="5">
        <v>4</v>
      </c>
      <c r="D2396" s="380">
        <v>42.323888888888881</v>
      </c>
      <c r="E2396" s="25">
        <v>24.84</v>
      </c>
      <c r="F2396" s="380">
        <v>3.6161063100972761</v>
      </c>
      <c r="G2396" s="25">
        <v>42.29</v>
      </c>
      <c r="H2396" s="380">
        <v>5.0623045724915133E-2</v>
      </c>
      <c r="I2396" s="25">
        <v>45.18</v>
      </c>
      <c r="J2396" s="380">
        <v>0.25604028448572919</v>
      </c>
    </row>
    <row r="2397" spans="1:10" x14ac:dyDescent="0.35">
      <c r="A2397" s="5">
        <v>2393</v>
      </c>
      <c r="B2397" s="5">
        <v>100</v>
      </c>
      <c r="C2397" s="5">
        <v>4</v>
      </c>
      <c r="D2397" s="380">
        <v>52.919444444444451</v>
      </c>
      <c r="E2397" s="25">
        <v>24.84</v>
      </c>
      <c r="F2397" s="380">
        <v>6.9411446896853173</v>
      </c>
      <c r="G2397" s="25">
        <v>43.56</v>
      </c>
      <c r="H2397" s="380">
        <v>6.2488448335373361</v>
      </c>
      <c r="I2397" s="25">
        <v>52.55</v>
      </c>
      <c r="J2397" s="380">
        <v>1.8249072911567665</v>
      </c>
    </row>
    <row r="2398" spans="1:10" x14ac:dyDescent="0.35">
      <c r="A2398" s="5">
        <v>2394</v>
      </c>
      <c r="B2398" s="5">
        <v>100</v>
      </c>
      <c r="C2398" s="5">
        <v>4</v>
      </c>
      <c r="D2398" s="380">
        <v>62.434999999999995</v>
      </c>
      <c r="E2398" s="25">
        <v>24.84</v>
      </c>
      <c r="F2398" s="380">
        <v>16.900744026890827</v>
      </c>
      <c r="G2398" s="25">
        <v>44.69</v>
      </c>
      <c r="H2398" s="380">
        <v>9.7411084781136736</v>
      </c>
      <c r="I2398" s="25">
        <v>52.55</v>
      </c>
      <c r="J2398" s="380">
        <v>5.5064094798954839</v>
      </c>
    </row>
    <row r="2399" spans="1:10" x14ac:dyDescent="0.35">
      <c r="A2399" s="5">
        <v>2395</v>
      </c>
      <c r="B2399" s="5">
        <v>100</v>
      </c>
      <c r="C2399" s="5">
        <v>4</v>
      </c>
      <c r="D2399" s="380">
        <v>65.770555555555546</v>
      </c>
      <c r="E2399" s="25">
        <v>24.99</v>
      </c>
      <c r="F2399" s="380">
        <v>18.414873870687504</v>
      </c>
      <c r="G2399" s="25">
        <v>47.85</v>
      </c>
      <c r="H2399" s="380">
        <v>10.295490393005025</v>
      </c>
      <c r="I2399" s="25">
        <v>61.82</v>
      </c>
      <c r="J2399" s="380">
        <v>5.4199488748117544</v>
      </c>
    </row>
    <row r="2400" spans="1:10" x14ac:dyDescent="0.35">
      <c r="A2400" s="5">
        <v>2396</v>
      </c>
      <c r="B2400" s="5">
        <v>100</v>
      </c>
      <c r="C2400" s="5">
        <v>4</v>
      </c>
      <c r="D2400" s="380">
        <v>65.562222222222232</v>
      </c>
      <c r="E2400" s="25">
        <v>25.74</v>
      </c>
      <c r="F2400" s="380">
        <v>20.011713282985273</v>
      </c>
      <c r="G2400" s="25">
        <v>47.85</v>
      </c>
      <c r="H2400" s="380">
        <v>11.940316729131338</v>
      </c>
      <c r="I2400" s="25">
        <v>70.09</v>
      </c>
      <c r="J2400" s="380">
        <v>7.2330433661325531</v>
      </c>
    </row>
    <row r="2401" spans="1:10" x14ac:dyDescent="0.35">
      <c r="A2401" s="5">
        <v>2397</v>
      </c>
      <c r="B2401" s="5">
        <v>100</v>
      </c>
      <c r="C2401" s="5">
        <v>4</v>
      </c>
      <c r="D2401" s="380">
        <v>60.740555555555552</v>
      </c>
      <c r="E2401" s="25">
        <v>25.29</v>
      </c>
      <c r="F2401" s="380">
        <v>18.353946160980581</v>
      </c>
      <c r="G2401" s="25">
        <v>47.46</v>
      </c>
      <c r="H2401" s="380">
        <v>10.918233918771035</v>
      </c>
      <c r="I2401" s="25">
        <v>70.09</v>
      </c>
      <c r="J2401" s="380">
        <v>7.282923012702625</v>
      </c>
    </row>
    <row r="2402" spans="1:10" x14ac:dyDescent="0.35">
      <c r="A2402" s="5">
        <v>2398</v>
      </c>
      <c r="B2402" s="5">
        <v>100</v>
      </c>
      <c r="C2402" s="5">
        <v>4</v>
      </c>
      <c r="D2402" s="380">
        <v>58.305</v>
      </c>
      <c r="E2402" s="25">
        <v>24.99</v>
      </c>
      <c r="F2402" s="380">
        <v>20.299643889887783</v>
      </c>
      <c r="G2402" s="25">
        <v>47.46</v>
      </c>
      <c r="H2402" s="380">
        <v>10.482725711845804</v>
      </c>
      <c r="I2402" s="25">
        <v>68.05</v>
      </c>
      <c r="J2402" s="380">
        <v>7.1594007354336711</v>
      </c>
    </row>
    <row r="2403" spans="1:10" x14ac:dyDescent="0.35">
      <c r="A2403" s="5">
        <v>2399</v>
      </c>
      <c r="B2403" s="5">
        <v>100</v>
      </c>
      <c r="C2403" s="5">
        <v>4</v>
      </c>
      <c r="D2403" s="380">
        <v>58.136666666666663</v>
      </c>
      <c r="E2403" s="25">
        <v>24.99</v>
      </c>
      <c r="F2403" s="380">
        <v>18.277304555114153</v>
      </c>
      <c r="G2403" s="25">
        <v>43.99</v>
      </c>
      <c r="H2403" s="380">
        <v>10.322251175975358</v>
      </c>
      <c r="I2403" s="25">
        <v>64.14</v>
      </c>
      <c r="J2403" s="380">
        <v>7.2296699803614981</v>
      </c>
    </row>
    <row r="2404" spans="1:10" x14ac:dyDescent="0.35">
      <c r="A2404" s="5">
        <v>2400</v>
      </c>
      <c r="B2404" s="5">
        <v>100</v>
      </c>
      <c r="C2404" s="5">
        <v>4</v>
      </c>
      <c r="D2404" s="380">
        <v>59.448333333333323</v>
      </c>
      <c r="E2404" s="25">
        <v>24.84</v>
      </c>
      <c r="F2404" s="380">
        <v>16.431963014857747</v>
      </c>
      <c r="G2404" s="25">
        <v>43.56</v>
      </c>
      <c r="H2404" s="380">
        <v>9.0856427826146575</v>
      </c>
      <c r="I2404" s="25">
        <v>58.27</v>
      </c>
      <c r="J2404" s="380">
        <v>7.1957682178679914</v>
      </c>
    </row>
    <row r="2405" spans="1:10" x14ac:dyDescent="0.35">
      <c r="A2405" s="5">
        <v>2401</v>
      </c>
      <c r="B2405" s="5">
        <v>101</v>
      </c>
      <c r="C2405" s="5">
        <v>4</v>
      </c>
      <c r="D2405" s="380">
        <v>57.675000000000004</v>
      </c>
      <c r="E2405" s="25">
        <v>24.73</v>
      </c>
      <c r="F2405" s="380">
        <v>8.3176736322473293</v>
      </c>
      <c r="G2405" s="25">
        <v>35.85</v>
      </c>
      <c r="H2405" s="380">
        <v>9.9888980198898167</v>
      </c>
      <c r="I2405" s="25">
        <v>48.86</v>
      </c>
      <c r="J2405" s="380">
        <v>7.0196502109387007</v>
      </c>
    </row>
    <row r="2406" spans="1:10" x14ac:dyDescent="0.35">
      <c r="A2406" s="5">
        <v>2402</v>
      </c>
      <c r="B2406" s="5">
        <v>101</v>
      </c>
      <c r="C2406" s="5">
        <v>4</v>
      </c>
      <c r="D2406" s="380">
        <v>57.230555555555561</v>
      </c>
      <c r="E2406" s="25">
        <v>24.73</v>
      </c>
      <c r="F2406" s="380">
        <v>8.4794967028634929</v>
      </c>
      <c r="G2406" s="25">
        <v>32.79</v>
      </c>
      <c r="H2406" s="380">
        <v>9.0808377968808305</v>
      </c>
      <c r="I2406" s="25">
        <v>46.06</v>
      </c>
      <c r="J2406" s="380">
        <v>6.6841873703050156</v>
      </c>
    </row>
    <row r="2407" spans="1:10" x14ac:dyDescent="0.35">
      <c r="A2407" s="5">
        <v>2403</v>
      </c>
      <c r="B2407" s="5">
        <v>101</v>
      </c>
      <c r="C2407" s="5">
        <v>4</v>
      </c>
      <c r="D2407" s="380">
        <v>55.979444444444439</v>
      </c>
      <c r="E2407" s="25">
        <v>24.26</v>
      </c>
      <c r="F2407" s="380">
        <v>8.4106027848404707</v>
      </c>
      <c r="G2407" s="25">
        <v>32.04</v>
      </c>
      <c r="H2407" s="380">
        <v>9.5761667065071308</v>
      </c>
      <c r="I2407" s="25">
        <v>46.06</v>
      </c>
      <c r="J2407" s="380">
        <v>6.1871885222366583</v>
      </c>
    </row>
    <row r="2408" spans="1:10" x14ac:dyDescent="0.35">
      <c r="A2408" s="5">
        <v>2404</v>
      </c>
      <c r="B2408" s="5">
        <v>101</v>
      </c>
      <c r="C2408" s="5">
        <v>4</v>
      </c>
      <c r="D2408" s="380">
        <v>55.774444444444441</v>
      </c>
      <c r="E2408" s="25">
        <v>24</v>
      </c>
      <c r="F2408" s="380">
        <v>8.1174834595959613</v>
      </c>
      <c r="G2408" s="25">
        <v>31.42</v>
      </c>
      <c r="H2408" s="380">
        <v>7.4714130884782302</v>
      </c>
      <c r="I2408" s="25">
        <v>46.06</v>
      </c>
      <c r="J2408" s="380">
        <v>6.2811184138858325</v>
      </c>
    </row>
    <row r="2409" spans="1:10" x14ac:dyDescent="0.35">
      <c r="A2409" s="5">
        <v>2405</v>
      </c>
      <c r="B2409" s="5">
        <v>101</v>
      </c>
      <c r="C2409" s="5">
        <v>4</v>
      </c>
      <c r="D2409" s="380">
        <v>58.657777777777788</v>
      </c>
      <c r="E2409" s="25">
        <v>24</v>
      </c>
      <c r="F2409" s="380">
        <v>8.3338222192421174</v>
      </c>
      <c r="G2409" s="25">
        <v>31.42</v>
      </c>
      <c r="H2409" s="380">
        <v>7.3182175072199129</v>
      </c>
      <c r="I2409" s="25">
        <v>46.06</v>
      </c>
      <c r="J2409" s="380">
        <v>6.3160132519261749</v>
      </c>
    </row>
    <row r="2410" spans="1:10" x14ac:dyDescent="0.35">
      <c r="A2410" s="5">
        <v>2406</v>
      </c>
      <c r="B2410" s="5">
        <v>101</v>
      </c>
      <c r="C2410" s="5">
        <v>4</v>
      </c>
      <c r="D2410" s="380">
        <v>64.420555555555566</v>
      </c>
      <c r="E2410" s="25">
        <v>24</v>
      </c>
      <c r="F2410" s="380">
        <v>8.4436536704705834</v>
      </c>
      <c r="G2410" s="25">
        <v>31.86</v>
      </c>
      <c r="H2410" s="380">
        <v>7.4116380889895703</v>
      </c>
      <c r="I2410" s="25">
        <v>46.06</v>
      </c>
      <c r="J2410" s="380">
        <v>6.2266119348551952</v>
      </c>
    </row>
    <row r="2411" spans="1:10" x14ac:dyDescent="0.35">
      <c r="A2411" s="5">
        <v>2407</v>
      </c>
      <c r="B2411" s="5">
        <v>101</v>
      </c>
      <c r="C2411" s="5">
        <v>4</v>
      </c>
      <c r="D2411" s="380">
        <v>73.300555555555562</v>
      </c>
      <c r="E2411" s="25">
        <v>24</v>
      </c>
      <c r="F2411" s="380">
        <v>8.3320600820955626</v>
      </c>
      <c r="G2411" s="25">
        <v>32.130000000000003</v>
      </c>
      <c r="H2411" s="380">
        <v>6.8864631624564625</v>
      </c>
      <c r="I2411" s="25">
        <v>44.9</v>
      </c>
      <c r="J2411" s="380">
        <v>2.2938715100103262</v>
      </c>
    </row>
    <row r="2412" spans="1:10" x14ac:dyDescent="0.35">
      <c r="A2412" s="5">
        <v>2408</v>
      </c>
      <c r="B2412" s="5">
        <v>101</v>
      </c>
      <c r="C2412" s="5">
        <v>4</v>
      </c>
      <c r="D2412" s="380">
        <v>74.682222222222222</v>
      </c>
      <c r="E2412" s="25">
        <v>24.11</v>
      </c>
      <c r="F2412" s="380">
        <v>8.1174834595959595</v>
      </c>
      <c r="G2412" s="25">
        <v>32.79</v>
      </c>
      <c r="H2412" s="380">
        <v>4.799693804694658</v>
      </c>
      <c r="I2412" s="25">
        <v>46.06</v>
      </c>
      <c r="J2412" s="380">
        <v>0.27777777777777779</v>
      </c>
    </row>
    <row r="2413" spans="1:10" x14ac:dyDescent="0.35">
      <c r="A2413" s="5">
        <v>2409</v>
      </c>
      <c r="B2413" s="5">
        <v>101</v>
      </c>
      <c r="C2413" s="5">
        <v>4</v>
      </c>
      <c r="D2413" s="380">
        <v>66.03</v>
      </c>
      <c r="E2413" s="25">
        <v>24.73</v>
      </c>
      <c r="F2413" s="380">
        <v>0.99877958244263609</v>
      </c>
      <c r="G2413" s="25">
        <v>32.130000000000003</v>
      </c>
      <c r="H2413" s="380">
        <v>4.6596283764047071</v>
      </c>
      <c r="I2413" s="25">
        <v>34.68</v>
      </c>
      <c r="J2413" s="380">
        <v>4.036079787960607</v>
      </c>
    </row>
    <row r="2414" spans="1:10" x14ac:dyDescent="0.35">
      <c r="A2414" s="5">
        <v>2410</v>
      </c>
      <c r="B2414" s="5">
        <v>101</v>
      </c>
      <c r="C2414" s="5">
        <v>4</v>
      </c>
      <c r="D2414" s="380">
        <v>59.028333333333336</v>
      </c>
      <c r="E2414" s="25">
        <v>24.11</v>
      </c>
      <c r="F2414" s="380">
        <v>1.8794216760081293</v>
      </c>
      <c r="G2414" s="25">
        <v>31.42</v>
      </c>
      <c r="H2414" s="380">
        <v>4.1976766993001506</v>
      </c>
      <c r="I2414" s="25">
        <v>33.67</v>
      </c>
      <c r="J2414" s="380">
        <v>2.0604645308545879</v>
      </c>
    </row>
    <row r="2415" spans="1:10" x14ac:dyDescent="0.35">
      <c r="A2415" s="5">
        <v>2411</v>
      </c>
      <c r="B2415" s="5">
        <v>101</v>
      </c>
      <c r="C2415" s="5">
        <v>4</v>
      </c>
      <c r="D2415" s="380">
        <v>56.726111111111109</v>
      </c>
      <c r="E2415" s="25">
        <v>24</v>
      </c>
      <c r="F2415" s="380">
        <v>1.9358122917175515</v>
      </c>
      <c r="G2415" s="25">
        <v>30.2</v>
      </c>
      <c r="H2415" s="380">
        <v>1.8457190916956596</v>
      </c>
      <c r="I2415" s="25">
        <v>33.67</v>
      </c>
      <c r="J2415" s="380">
        <v>0.14113574581166219</v>
      </c>
    </row>
    <row r="2416" spans="1:10" x14ac:dyDescent="0.35">
      <c r="A2416" s="5">
        <v>2412</v>
      </c>
      <c r="B2416" s="5">
        <v>101</v>
      </c>
      <c r="C2416" s="5">
        <v>4</v>
      </c>
      <c r="D2416" s="380">
        <v>54.377777777777773</v>
      </c>
      <c r="E2416" s="25">
        <v>23.77</v>
      </c>
      <c r="F2416" s="380">
        <v>3.714477901822574</v>
      </c>
      <c r="G2416" s="25">
        <v>30.03</v>
      </c>
      <c r="H2416" s="380">
        <v>1.8457190916956596</v>
      </c>
      <c r="I2416" s="25">
        <v>33.67</v>
      </c>
      <c r="J2416" s="380">
        <v>2.777777777777778E-2</v>
      </c>
    </row>
    <row r="2417" spans="1:10" x14ac:dyDescent="0.35">
      <c r="A2417" s="5">
        <v>2413</v>
      </c>
      <c r="B2417" s="5">
        <v>101</v>
      </c>
      <c r="C2417" s="5">
        <v>4</v>
      </c>
      <c r="D2417" s="380">
        <v>52.291666666666664</v>
      </c>
      <c r="E2417" s="25">
        <v>17.12</v>
      </c>
      <c r="F2417" s="380">
        <v>3.2727733956087586</v>
      </c>
      <c r="G2417" s="25">
        <v>30.03</v>
      </c>
      <c r="H2417" s="380">
        <v>1.8457190916956596</v>
      </c>
      <c r="I2417" s="25">
        <v>33.67</v>
      </c>
      <c r="J2417" s="380">
        <v>2.777777777777778E-2</v>
      </c>
    </row>
    <row r="2418" spans="1:10" x14ac:dyDescent="0.35">
      <c r="A2418" s="5">
        <v>2414</v>
      </c>
      <c r="B2418" s="5">
        <v>101</v>
      </c>
      <c r="C2418" s="5">
        <v>4</v>
      </c>
      <c r="D2418" s="380">
        <v>51.459444444444443</v>
      </c>
      <c r="E2418" s="25">
        <v>16.3</v>
      </c>
      <c r="F2418" s="380">
        <v>3.2727733956087586</v>
      </c>
      <c r="G2418" s="25">
        <v>30.03</v>
      </c>
      <c r="H2418" s="380">
        <v>1.8457190916956596</v>
      </c>
      <c r="I2418" s="25">
        <v>33.67</v>
      </c>
      <c r="J2418" s="380">
        <v>2.777777777777778E-2</v>
      </c>
    </row>
    <row r="2419" spans="1:10" x14ac:dyDescent="0.35">
      <c r="A2419" s="5">
        <v>2415</v>
      </c>
      <c r="B2419" s="5">
        <v>101</v>
      </c>
      <c r="C2419" s="5">
        <v>4</v>
      </c>
      <c r="D2419" s="380">
        <v>51.961111111111109</v>
      </c>
      <c r="E2419" s="25">
        <v>16.78</v>
      </c>
      <c r="F2419" s="380">
        <v>3.2727733956087586</v>
      </c>
      <c r="G2419" s="25">
        <v>30.03</v>
      </c>
      <c r="H2419" s="380">
        <v>1.8457190916956596</v>
      </c>
      <c r="I2419" s="25">
        <v>33.67</v>
      </c>
      <c r="J2419" s="380">
        <v>2.777777777777778E-2</v>
      </c>
    </row>
    <row r="2420" spans="1:10" x14ac:dyDescent="0.35">
      <c r="A2420" s="5">
        <v>2416</v>
      </c>
      <c r="B2420" s="5">
        <v>101</v>
      </c>
      <c r="C2420" s="5">
        <v>4</v>
      </c>
      <c r="D2420" s="380">
        <v>54.690000000000005</v>
      </c>
      <c r="E2420" s="25">
        <v>23.41</v>
      </c>
      <c r="F2420" s="380">
        <v>3.2727733956087586</v>
      </c>
      <c r="G2420" s="25">
        <v>30.03</v>
      </c>
      <c r="H2420" s="380">
        <v>1.8457190916956596</v>
      </c>
      <c r="I2420" s="25">
        <v>33.67</v>
      </c>
      <c r="J2420" s="380">
        <v>2.777777777777778E-2</v>
      </c>
    </row>
    <row r="2421" spans="1:10" x14ac:dyDescent="0.35">
      <c r="A2421" s="5">
        <v>2417</v>
      </c>
      <c r="B2421" s="5">
        <v>101</v>
      </c>
      <c r="C2421" s="5">
        <v>4</v>
      </c>
      <c r="D2421" s="380">
        <v>60.584444444444436</v>
      </c>
      <c r="E2421" s="25">
        <v>24</v>
      </c>
      <c r="F2421" s="380">
        <v>3.2727733956087586</v>
      </c>
      <c r="G2421" s="25">
        <v>30.2</v>
      </c>
      <c r="H2421" s="380">
        <v>2.4930855452494614</v>
      </c>
      <c r="I2421" s="25">
        <v>33.67</v>
      </c>
      <c r="J2421" s="380">
        <v>2.777777777777778E-2</v>
      </c>
    </row>
    <row r="2422" spans="1:10" x14ac:dyDescent="0.35">
      <c r="A2422" s="5">
        <v>2418</v>
      </c>
      <c r="B2422" s="5">
        <v>101</v>
      </c>
      <c r="C2422" s="5">
        <v>4</v>
      </c>
      <c r="D2422" s="380">
        <v>67.723333333333329</v>
      </c>
      <c r="E2422" s="25">
        <v>24.84</v>
      </c>
      <c r="F2422" s="380">
        <v>3.7510226183782933</v>
      </c>
      <c r="G2422" s="25">
        <v>31.42</v>
      </c>
      <c r="H2422" s="380">
        <v>2.5668752067022482</v>
      </c>
      <c r="I2422" s="25">
        <v>37.57</v>
      </c>
      <c r="J2422" s="380">
        <v>7.0156313042922219E-2</v>
      </c>
    </row>
    <row r="2423" spans="1:10" x14ac:dyDescent="0.35">
      <c r="A2423" s="5">
        <v>2419</v>
      </c>
      <c r="B2423" s="5">
        <v>101</v>
      </c>
      <c r="C2423" s="5">
        <v>4</v>
      </c>
      <c r="D2423" s="380">
        <v>71.102777777777774</v>
      </c>
      <c r="E2423" s="25">
        <v>24.84</v>
      </c>
      <c r="F2423" s="380">
        <v>5.3304821371184126</v>
      </c>
      <c r="G2423" s="25">
        <v>38.61</v>
      </c>
      <c r="H2423" s="380">
        <v>0.1448016764285241</v>
      </c>
      <c r="I2423" s="25">
        <v>51.02</v>
      </c>
      <c r="J2423" s="380">
        <v>0.27777777777777779</v>
      </c>
    </row>
    <row r="2424" spans="1:10" x14ac:dyDescent="0.35">
      <c r="A2424" s="5">
        <v>2420</v>
      </c>
      <c r="B2424" s="5">
        <v>101</v>
      </c>
      <c r="C2424" s="5">
        <v>4</v>
      </c>
      <c r="D2424" s="380">
        <v>69.757777777777775</v>
      </c>
      <c r="E2424" s="25">
        <v>24.84</v>
      </c>
      <c r="F2424" s="380">
        <v>5.609165184735188</v>
      </c>
      <c r="G2424" s="25">
        <v>43.56</v>
      </c>
      <c r="H2424" s="380">
        <v>0.14480167642852412</v>
      </c>
      <c r="I2424" s="25">
        <v>58.21</v>
      </c>
      <c r="J2424" s="380">
        <v>0.36469135244386547</v>
      </c>
    </row>
    <row r="2425" spans="1:10" x14ac:dyDescent="0.35">
      <c r="A2425" s="5">
        <v>2421</v>
      </c>
      <c r="B2425" s="5">
        <v>101</v>
      </c>
      <c r="C2425" s="5">
        <v>4</v>
      </c>
      <c r="D2425" s="380">
        <v>65.665555555555557</v>
      </c>
      <c r="E2425" s="25">
        <v>24.84</v>
      </c>
      <c r="F2425" s="380">
        <v>5.4561689840269461</v>
      </c>
      <c r="G2425" s="25">
        <v>43.56</v>
      </c>
      <c r="H2425" s="380">
        <v>0.14480167642852412</v>
      </c>
      <c r="I2425" s="25">
        <v>58.27</v>
      </c>
      <c r="J2425" s="380">
        <v>0.30260814985553852</v>
      </c>
    </row>
    <row r="2426" spans="1:10" x14ac:dyDescent="0.35">
      <c r="A2426" s="5">
        <v>2422</v>
      </c>
      <c r="B2426" s="5">
        <v>101</v>
      </c>
      <c r="C2426" s="5">
        <v>4</v>
      </c>
      <c r="D2426" s="380">
        <v>61.098333333333336</v>
      </c>
      <c r="E2426" s="25">
        <v>24.84</v>
      </c>
      <c r="F2426" s="380">
        <v>5.3441603511116327</v>
      </c>
      <c r="G2426" s="25">
        <v>43.56</v>
      </c>
      <c r="H2426" s="380">
        <v>0.14480167642852412</v>
      </c>
      <c r="I2426" s="25">
        <v>61.82</v>
      </c>
      <c r="J2426" s="380">
        <v>0.21398153618691895</v>
      </c>
    </row>
    <row r="2427" spans="1:10" x14ac:dyDescent="0.35">
      <c r="A2427" s="5">
        <v>2423</v>
      </c>
      <c r="B2427" s="5">
        <v>101</v>
      </c>
      <c r="C2427" s="5">
        <v>4</v>
      </c>
      <c r="D2427" s="380">
        <v>56.955555555555563</v>
      </c>
      <c r="E2427" s="25">
        <v>24.84</v>
      </c>
      <c r="F2427" s="380">
        <v>5.1979929420159321</v>
      </c>
      <c r="G2427" s="25">
        <v>40.96</v>
      </c>
      <c r="H2427" s="380">
        <v>2.732055268561723</v>
      </c>
      <c r="I2427" s="25">
        <v>59.21</v>
      </c>
      <c r="J2427" s="380">
        <v>2.0312244852921273</v>
      </c>
    </row>
    <row r="2428" spans="1:10" x14ac:dyDescent="0.35">
      <c r="A2428" s="5">
        <v>2424</v>
      </c>
      <c r="B2428" s="5">
        <v>101</v>
      </c>
      <c r="C2428" s="5">
        <v>4</v>
      </c>
      <c r="D2428" s="380">
        <v>54.13388888888889</v>
      </c>
      <c r="E2428" s="25">
        <v>24.84</v>
      </c>
      <c r="F2428" s="380">
        <v>4.9849818126811423</v>
      </c>
      <c r="G2428" s="25">
        <v>35.85</v>
      </c>
      <c r="H2428" s="380">
        <v>8.9692784012390961E-2</v>
      </c>
      <c r="I2428" s="25">
        <v>50.33</v>
      </c>
      <c r="J2428" s="380">
        <v>1.6433177541705515</v>
      </c>
    </row>
    <row r="2429" spans="1:10" x14ac:dyDescent="0.35">
      <c r="A2429" s="5">
        <v>2425</v>
      </c>
      <c r="B2429" s="5">
        <v>102</v>
      </c>
      <c r="C2429" s="5">
        <v>4</v>
      </c>
      <c r="D2429" s="380">
        <v>55.633333333333333</v>
      </c>
      <c r="E2429" s="25">
        <v>24.84</v>
      </c>
      <c r="F2429" s="380">
        <v>5.1792048278815104</v>
      </c>
      <c r="G2429" s="25">
        <v>40.340000000000003</v>
      </c>
      <c r="H2429" s="380">
        <v>8.9692784012390961E-2</v>
      </c>
      <c r="I2429" s="25">
        <v>51.02</v>
      </c>
      <c r="J2429" s="380">
        <v>1.6309965088242315</v>
      </c>
    </row>
    <row r="2430" spans="1:10" x14ac:dyDescent="0.35">
      <c r="A2430" s="5">
        <v>2426</v>
      </c>
      <c r="B2430" s="5">
        <v>102</v>
      </c>
      <c r="C2430" s="5">
        <v>4</v>
      </c>
      <c r="D2430" s="380">
        <v>54.426666666666669</v>
      </c>
      <c r="E2430" s="25">
        <v>24.84</v>
      </c>
      <c r="F2430" s="380">
        <v>4.7351986847643097</v>
      </c>
      <c r="G2430" s="25">
        <v>35.85</v>
      </c>
      <c r="H2430" s="380">
        <v>8.2588379025340428E-2</v>
      </c>
      <c r="I2430" s="25">
        <v>50.33</v>
      </c>
      <c r="J2430" s="380">
        <v>1.6309965088242315</v>
      </c>
    </row>
    <row r="2431" spans="1:10" x14ac:dyDescent="0.35">
      <c r="A2431" s="5">
        <v>2427</v>
      </c>
      <c r="B2431" s="5">
        <v>102</v>
      </c>
      <c r="C2431" s="5">
        <v>4</v>
      </c>
      <c r="D2431" s="380">
        <v>54.468888888888884</v>
      </c>
      <c r="E2431" s="25">
        <v>24.84</v>
      </c>
      <c r="F2431" s="380">
        <v>4.5187568048793176</v>
      </c>
      <c r="G2431" s="25">
        <v>37.020000000000003</v>
      </c>
      <c r="H2431" s="380">
        <v>7.8558987447848755E-2</v>
      </c>
      <c r="I2431" s="25">
        <v>50.33</v>
      </c>
      <c r="J2431" s="380">
        <v>1.6309965088242317</v>
      </c>
    </row>
    <row r="2432" spans="1:10" x14ac:dyDescent="0.35">
      <c r="A2432" s="5">
        <v>2428</v>
      </c>
      <c r="B2432" s="5">
        <v>102</v>
      </c>
      <c r="C2432" s="5">
        <v>4</v>
      </c>
      <c r="D2432" s="380">
        <v>55.67444444444444</v>
      </c>
      <c r="E2432" s="25">
        <v>24.84</v>
      </c>
      <c r="F2432" s="380">
        <v>4.5267933547395369</v>
      </c>
      <c r="G2432" s="25">
        <v>39.770000000000003</v>
      </c>
      <c r="H2432" s="380">
        <v>6.5076302552626655E-2</v>
      </c>
      <c r="I2432" s="25">
        <v>50.33</v>
      </c>
      <c r="J2432" s="380">
        <v>0.27777777777777779</v>
      </c>
    </row>
    <row r="2433" spans="1:10" x14ac:dyDescent="0.35">
      <c r="A2433" s="5">
        <v>2429</v>
      </c>
      <c r="B2433" s="5">
        <v>102</v>
      </c>
      <c r="C2433" s="5">
        <v>4</v>
      </c>
      <c r="D2433" s="380">
        <v>61.351666666666659</v>
      </c>
      <c r="E2433" s="25">
        <v>24.84</v>
      </c>
      <c r="F2433" s="380">
        <v>3.6577650294324036</v>
      </c>
      <c r="G2433" s="25">
        <v>42.19</v>
      </c>
      <c r="H2433" s="380">
        <v>8.2721147619255184E-2</v>
      </c>
      <c r="I2433" s="25">
        <v>54.87</v>
      </c>
      <c r="J2433" s="380">
        <v>0.27777777777777779</v>
      </c>
    </row>
    <row r="2434" spans="1:10" x14ac:dyDescent="0.35">
      <c r="A2434" s="5">
        <v>2430</v>
      </c>
      <c r="B2434" s="5">
        <v>102</v>
      </c>
      <c r="C2434" s="5">
        <v>4</v>
      </c>
      <c r="D2434" s="380">
        <v>66.707222222222228</v>
      </c>
      <c r="E2434" s="25">
        <v>24.99</v>
      </c>
      <c r="F2434" s="380">
        <v>3.3492163571098086</v>
      </c>
      <c r="G2434" s="25">
        <v>47.46</v>
      </c>
      <c r="H2434" s="380">
        <v>7.797470282722932E-2</v>
      </c>
      <c r="I2434" s="25">
        <v>64.55</v>
      </c>
      <c r="J2434" s="380">
        <v>0.27777777777777779</v>
      </c>
    </row>
    <row r="2435" spans="1:10" x14ac:dyDescent="0.35">
      <c r="A2435" s="5">
        <v>2431</v>
      </c>
      <c r="B2435" s="5">
        <v>102</v>
      </c>
      <c r="C2435" s="5">
        <v>4</v>
      </c>
      <c r="D2435" s="380">
        <v>71.672222222222217</v>
      </c>
      <c r="E2435" s="25">
        <v>25.74</v>
      </c>
      <c r="F2435" s="380">
        <v>2.7185387868737827</v>
      </c>
      <c r="G2435" s="25">
        <v>47.46</v>
      </c>
      <c r="H2435" s="380">
        <v>4.9924993216330295E-2</v>
      </c>
      <c r="I2435" s="25">
        <v>68.05</v>
      </c>
      <c r="J2435" s="380">
        <v>1.9597350448910136</v>
      </c>
    </row>
    <row r="2436" spans="1:10" x14ac:dyDescent="0.35">
      <c r="A2436" s="5">
        <v>2432</v>
      </c>
      <c r="B2436" s="5">
        <v>102</v>
      </c>
      <c r="C2436" s="5">
        <v>4</v>
      </c>
      <c r="D2436" s="380">
        <v>70.983888888888885</v>
      </c>
      <c r="E2436" s="25">
        <v>26.51</v>
      </c>
      <c r="F2436" s="380">
        <v>0.14480167642852412</v>
      </c>
      <c r="G2436" s="25">
        <v>47.46</v>
      </c>
      <c r="H2436" s="380">
        <v>2.6242508108309588</v>
      </c>
      <c r="I2436" s="25">
        <v>68.05</v>
      </c>
      <c r="J2436" s="380">
        <v>1.7325732307233397</v>
      </c>
    </row>
    <row r="2437" spans="1:10" x14ac:dyDescent="0.35">
      <c r="A2437" s="5">
        <v>2433</v>
      </c>
      <c r="B2437" s="5">
        <v>102</v>
      </c>
      <c r="C2437" s="5">
        <v>4</v>
      </c>
      <c r="D2437" s="380">
        <v>67.047222222222217</v>
      </c>
      <c r="E2437" s="25">
        <v>25.74</v>
      </c>
      <c r="F2437" s="380">
        <v>4.9569797863201099</v>
      </c>
      <c r="G2437" s="25">
        <v>47.46</v>
      </c>
      <c r="H2437" s="380">
        <v>2.5591660835446142</v>
      </c>
      <c r="I2437" s="25">
        <v>64.55</v>
      </c>
      <c r="J2437" s="380">
        <v>1.3728152577098136</v>
      </c>
    </row>
    <row r="2438" spans="1:10" x14ac:dyDescent="0.35">
      <c r="A2438" s="5">
        <v>2434</v>
      </c>
      <c r="B2438" s="5">
        <v>102</v>
      </c>
      <c r="C2438" s="5">
        <v>4</v>
      </c>
      <c r="D2438" s="380">
        <v>61.321666666666658</v>
      </c>
      <c r="E2438" s="25">
        <v>25.74</v>
      </c>
      <c r="F2438" s="380">
        <v>3.2727733956087586</v>
      </c>
      <c r="G2438" s="25">
        <v>47.46</v>
      </c>
      <c r="H2438" s="380">
        <v>2.4011044524564795</v>
      </c>
      <c r="I2438" s="25">
        <v>59.21</v>
      </c>
      <c r="J2438" s="380">
        <v>2.777777777777778E-2</v>
      </c>
    </row>
    <row r="2439" spans="1:10" x14ac:dyDescent="0.35">
      <c r="A2439" s="5">
        <v>2435</v>
      </c>
      <c r="B2439" s="5">
        <v>102</v>
      </c>
      <c r="C2439" s="5">
        <v>4</v>
      </c>
      <c r="D2439" s="380">
        <v>58.398333333333333</v>
      </c>
      <c r="E2439" s="25">
        <v>24.99</v>
      </c>
      <c r="F2439" s="380">
        <v>3.2727733956087586</v>
      </c>
      <c r="G2439" s="25">
        <v>44.74</v>
      </c>
      <c r="H2439" s="380">
        <v>2.0996726931440155</v>
      </c>
      <c r="I2439" s="25">
        <v>51.39</v>
      </c>
      <c r="J2439" s="380">
        <v>2.777777777777778E-2</v>
      </c>
    </row>
    <row r="2440" spans="1:10" x14ac:dyDescent="0.35">
      <c r="A2440" s="5">
        <v>2436</v>
      </c>
      <c r="B2440" s="5">
        <v>102</v>
      </c>
      <c r="C2440" s="5">
        <v>4</v>
      </c>
      <c r="D2440" s="380">
        <v>53.453888888888898</v>
      </c>
      <c r="E2440" s="25">
        <v>24.99</v>
      </c>
      <c r="F2440" s="380">
        <v>3.2727733956087586</v>
      </c>
      <c r="G2440" s="25">
        <v>43.56</v>
      </c>
      <c r="H2440" s="380">
        <v>1.8791692598917713</v>
      </c>
      <c r="I2440" s="25">
        <v>49.53</v>
      </c>
      <c r="J2440" s="380">
        <v>2.777777777777778E-2</v>
      </c>
    </row>
    <row r="2441" spans="1:10" x14ac:dyDescent="0.35">
      <c r="A2441" s="5">
        <v>2437</v>
      </c>
      <c r="B2441" s="5">
        <v>102</v>
      </c>
      <c r="C2441" s="5">
        <v>4</v>
      </c>
      <c r="D2441" s="380">
        <v>54.107222222222219</v>
      </c>
      <c r="E2441" s="25">
        <v>24.84</v>
      </c>
      <c r="F2441" s="380">
        <v>3.2727733956087586</v>
      </c>
      <c r="G2441" s="25">
        <v>43.08</v>
      </c>
      <c r="H2441" s="380">
        <v>1.7012212906449</v>
      </c>
      <c r="I2441" s="25">
        <v>48.86</v>
      </c>
      <c r="J2441" s="380">
        <v>2.777777777777778E-2</v>
      </c>
    </row>
    <row r="2442" spans="1:10" x14ac:dyDescent="0.35">
      <c r="A2442" s="5">
        <v>2438</v>
      </c>
      <c r="B2442" s="5">
        <v>102</v>
      </c>
      <c r="C2442" s="5">
        <v>4</v>
      </c>
      <c r="D2442" s="380">
        <v>53.18888888888889</v>
      </c>
      <c r="E2442" s="25">
        <v>24.84</v>
      </c>
      <c r="F2442" s="380">
        <v>3.1512364416311915</v>
      </c>
      <c r="G2442" s="25">
        <v>42.65</v>
      </c>
      <c r="H2442" s="380">
        <v>1.6976048709490397</v>
      </c>
      <c r="I2442" s="25">
        <v>48.86</v>
      </c>
      <c r="J2442" s="380">
        <v>2.777777777777778E-2</v>
      </c>
    </row>
    <row r="2443" spans="1:10" x14ac:dyDescent="0.35">
      <c r="A2443" s="5">
        <v>2439</v>
      </c>
      <c r="B2443" s="5">
        <v>102</v>
      </c>
      <c r="C2443" s="5">
        <v>4</v>
      </c>
      <c r="D2443" s="380">
        <v>54.50222222222223</v>
      </c>
      <c r="E2443" s="25">
        <v>24.84</v>
      </c>
      <c r="F2443" s="380">
        <v>3.2727733956087586</v>
      </c>
      <c r="G2443" s="25">
        <v>42.19</v>
      </c>
      <c r="H2443" s="380">
        <v>1.6976048709490397</v>
      </c>
      <c r="I2443" s="25">
        <v>48.86</v>
      </c>
      <c r="J2443" s="380">
        <v>2.777777777777778E-2</v>
      </c>
    </row>
    <row r="2444" spans="1:10" x14ac:dyDescent="0.35">
      <c r="A2444" s="5">
        <v>2440</v>
      </c>
      <c r="B2444" s="5">
        <v>102</v>
      </c>
      <c r="C2444" s="5">
        <v>4</v>
      </c>
      <c r="D2444" s="380">
        <v>57.568333333333321</v>
      </c>
      <c r="E2444" s="25">
        <v>24.84</v>
      </c>
      <c r="F2444" s="380">
        <v>3.2727733956087586</v>
      </c>
      <c r="G2444" s="25">
        <v>42.62</v>
      </c>
      <c r="H2444" s="380">
        <v>2.3638660677750654</v>
      </c>
      <c r="I2444" s="25">
        <v>48.86</v>
      </c>
      <c r="J2444" s="380">
        <v>2.777777777777778E-2</v>
      </c>
    </row>
    <row r="2445" spans="1:10" x14ac:dyDescent="0.35">
      <c r="A2445" s="5">
        <v>2441</v>
      </c>
      <c r="B2445" s="5">
        <v>102</v>
      </c>
      <c r="C2445" s="5">
        <v>4</v>
      </c>
      <c r="D2445" s="380">
        <v>63.684999999999995</v>
      </c>
      <c r="E2445" s="25">
        <v>24.84</v>
      </c>
      <c r="F2445" s="380">
        <v>3.2727733956087586</v>
      </c>
      <c r="G2445" s="25">
        <v>43.39</v>
      </c>
      <c r="H2445" s="380">
        <v>2.4011044524564795</v>
      </c>
      <c r="I2445" s="25">
        <v>49.53</v>
      </c>
      <c r="J2445" s="380">
        <v>2.777777777777778E-2</v>
      </c>
    </row>
    <row r="2446" spans="1:10" x14ac:dyDescent="0.35">
      <c r="A2446" s="5">
        <v>2442</v>
      </c>
      <c r="B2446" s="5">
        <v>102</v>
      </c>
      <c r="C2446" s="5">
        <v>4</v>
      </c>
      <c r="D2446" s="380">
        <v>69.132777777777775</v>
      </c>
      <c r="E2446" s="25">
        <v>24.99</v>
      </c>
      <c r="F2446" s="380">
        <v>2.2271515293946691</v>
      </c>
      <c r="G2446" s="25">
        <v>44.74</v>
      </c>
      <c r="H2446" s="380">
        <v>2.4644097064148842</v>
      </c>
      <c r="I2446" s="25">
        <v>50.03</v>
      </c>
      <c r="J2446" s="380">
        <v>2.777777777777778E-2</v>
      </c>
    </row>
    <row r="2447" spans="1:10" x14ac:dyDescent="0.35">
      <c r="A2447" s="5">
        <v>2443</v>
      </c>
      <c r="B2447" s="5">
        <v>102</v>
      </c>
      <c r="C2447" s="5">
        <v>4</v>
      </c>
      <c r="D2447" s="380">
        <v>69.667222222222222</v>
      </c>
      <c r="E2447" s="25">
        <v>25.74</v>
      </c>
      <c r="F2447" s="380">
        <v>7.5796421465895705</v>
      </c>
      <c r="G2447" s="25">
        <v>46.03</v>
      </c>
      <c r="H2447" s="380">
        <v>0.12311350165997968</v>
      </c>
      <c r="I2447" s="25">
        <v>53.71</v>
      </c>
      <c r="J2447" s="380">
        <v>2.777777777777778E-2</v>
      </c>
    </row>
    <row r="2448" spans="1:10" x14ac:dyDescent="0.35">
      <c r="A2448" s="5">
        <v>2444</v>
      </c>
      <c r="B2448" s="5">
        <v>102</v>
      </c>
      <c r="C2448" s="5">
        <v>4</v>
      </c>
      <c r="D2448" s="380">
        <v>69.347222222222229</v>
      </c>
      <c r="E2448" s="25">
        <v>25.74</v>
      </c>
      <c r="F2448" s="380">
        <v>8.1174834595959595</v>
      </c>
      <c r="G2448" s="25">
        <v>46.03</v>
      </c>
      <c r="H2448" s="380">
        <v>0.14480167642852412</v>
      </c>
      <c r="I2448" s="25">
        <v>53.71</v>
      </c>
      <c r="J2448" s="380">
        <v>1.5523964734078513</v>
      </c>
    </row>
    <row r="2449" spans="1:10" x14ac:dyDescent="0.35">
      <c r="A2449" s="5">
        <v>2445</v>
      </c>
      <c r="B2449" s="5">
        <v>102</v>
      </c>
      <c r="C2449" s="5">
        <v>4</v>
      </c>
      <c r="D2449" s="380">
        <v>65.792222222222222</v>
      </c>
      <c r="E2449" s="25">
        <v>24.99</v>
      </c>
      <c r="F2449" s="380">
        <v>8.1174834595959595</v>
      </c>
      <c r="G2449" s="25">
        <v>44.74</v>
      </c>
      <c r="H2449" s="380">
        <v>0.14480167642852412</v>
      </c>
      <c r="I2449" s="25">
        <v>58.27</v>
      </c>
      <c r="J2449" s="380">
        <v>0.14480167642852412</v>
      </c>
    </row>
    <row r="2450" spans="1:10" x14ac:dyDescent="0.35">
      <c r="A2450" s="5">
        <v>2446</v>
      </c>
      <c r="B2450" s="5">
        <v>102</v>
      </c>
      <c r="C2450" s="5">
        <v>4</v>
      </c>
      <c r="D2450" s="380">
        <v>60.719444444444441</v>
      </c>
      <c r="E2450" s="25">
        <v>24.99</v>
      </c>
      <c r="F2450" s="380">
        <v>8.1174834595959613</v>
      </c>
      <c r="G2450" s="25">
        <v>46.03</v>
      </c>
      <c r="H2450" s="380">
        <v>0.14480167642852412</v>
      </c>
      <c r="I2450" s="25">
        <v>58.27</v>
      </c>
      <c r="J2450" s="380">
        <v>0.14480167642852412</v>
      </c>
    </row>
    <row r="2451" spans="1:10" x14ac:dyDescent="0.35">
      <c r="A2451" s="5">
        <v>2447</v>
      </c>
      <c r="B2451" s="5">
        <v>102</v>
      </c>
      <c r="C2451" s="5">
        <v>4</v>
      </c>
      <c r="D2451" s="380">
        <v>60.182777777777773</v>
      </c>
      <c r="E2451" s="25">
        <v>24.84</v>
      </c>
      <c r="F2451" s="380">
        <v>5.188026112952608</v>
      </c>
      <c r="G2451" s="25">
        <v>44.37</v>
      </c>
      <c r="H2451" s="380">
        <v>2.6671437340046475</v>
      </c>
      <c r="I2451" s="25">
        <v>53.71</v>
      </c>
      <c r="J2451" s="380">
        <v>1.49151375379449</v>
      </c>
    </row>
    <row r="2452" spans="1:10" x14ac:dyDescent="0.35">
      <c r="A2452" s="5">
        <v>2448</v>
      </c>
      <c r="B2452" s="5">
        <v>102</v>
      </c>
      <c r="C2452" s="5">
        <v>4</v>
      </c>
      <c r="D2452" s="380">
        <v>57.827222222222225</v>
      </c>
      <c r="E2452" s="25">
        <v>24.84</v>
      </c>
      <c r="F2452" s="380">
        <v>3.3183802286134179</v>
      </c>
      <c r="G2452" s="25">
        <v>40.549999999999997</v>
      </c>
      <c r="H2452" s="380">
        <v>2.6671437340046475</v>
      </c>
      <c r="I2452" s="25">
        <v>49.53</v>
      </c>
      <c r="J2452" s="380">
        <v>1.4341620463755433</v>
      </c>
    </row>
    <row r="2453" spans="1:10" x14ac:dyDescent="0.35">
      <c r="A2453" s="5">
        <v>2449</v>
      </c>
      <c r="B2453" s="5">
        <v>103</v>
      </c>
      <c r="C2453" s="5">
        <v>4</v>
      </c>
      <c r="D2453" s="380">
        <v>54.536666666666669</v>
      </c>
      <c r="E2453" s="25">
        <v>24.73</v>
      </c>
      <c r="F2453" s="380">
        <v>1.3290545528785074</v>
      </c>
      <c r="G2453" s="25">
        <v>38.03</v>
      </c>
      <c r="H2453" s="380">
        <v>2.8815168187075781</v>
      </c>
      <c r="I2453" s="25">
        <v>48.86</v>
      </c>
      <c r="J2453" s="380">
        <v>0.1448016764285241</v>
      </c>
    </row>
    <row r="2454" spans="1:10" x14ac:dyDescent="0.35">
      <c r="A2454" s="5">
        <v>2450</v>
      </c>
      <c r="B2454" s="5">
        <v>103</v>
      </c>
      <c r="C2454" s="5">
        <v>4</v>
      </c>
      <c r="D2454" s="380">
        <v>54.741111111111124</v>
      </c>
      <c r="E2454" s="25">
        <v>24.12</v>
      </c>
      <c r="F2454" s="380">
        <v>3.3550254496847649</v>
      </c>
      <c r="G2454" s="25">
        <v>38.03</v>
      </c>
      <c r="H2454" s="380">
        <v>3.9854003242905027</v>
      </c>
      <c r="I2454" s="25">
        <v>48.86</v>
      </c>
      <c r="J2454" s="380">
        <v>0.14480167642852412</v>
      </c>
    </row>
    <row r="2455" spans="1:10" x14ac:dyDescent="0.35">
      <c r="A2455" s="5">
        <v>2451</v>
      </c>
      <c r="B2455" s="5">
        <v>103</v>
      </c>
      <c r="C2455" s="5">
        <v>4</v>
      </c>
      <c r="D2455" s="380">
        <v>54.809444444444438</v>
      </c>
      <c r="E2455" s="25">
        <v>24.84</v>
      </c>
      <c r="F2455" s="380">
        <v>3.219680412726476</v>
      </c>
      <c r="G2455" s="25">
        <v>38.03</v>
      </c>
      <c r="H2455" s="380">
        <v>4.6528169298648905</v>
      </c>
      <c r="I2455" s="25">
        <v>49.53</v>
      </c>
      <c r="J2455" s="380">
        <v>0.20981448852454623</v>
      </c>
    </row>
    <row r="2456" spans="1:10" x14ac:dyDescent="0.35">
      <c r="A2456" s="5">
        <v>2452</v>
      </c>
      <c r="B2456" s="5">
        <v>103</v>
      </c>
      <c r="C2456" s="5">
        <v>4</v>
      </c>
      <c r="D2456" s="380">
        <v>55.426666666666662</v>
      </c>
      <c r="E2456" s="25">
        <v>24.84</v>
      </c>
      <c r="F2456" s="380">
        <v>2.6595598655049164</v>
      </c>
      <c r="G2456" s="25">
        <v>40.299999999999997</v>
      </c>
      <c r="H2456" s="380">
        <v>4.6528169298648905</v>
      </c>
      <c r="I2456" s="25">
        <v>50.33</v>
      </c>
      <c r="J2456" s="380">
        <v>0.14480167642852412</v>
      </c>
    </row>
    <row r="2457" spans="1:10" x14ac:dyDescent="0.35">
      <c r="A2457" s="5">
        <v>2453</v>
      </c>
      <c r="B2457" s="5">
        <v>103</v>
      </c>
      <c r="C2457" s="5">
        <v>4</v>
      </c>
      <c r="D2457" s="380">
        <v>56.641111111111108</v>
      </c>
      <c r="E2457" s="25">
        <v>24.84</v>
      </c>
      <c r="F2457" s="380">
        <v>5.452894805783731</v>
      </c>
      <c r="G2457" s="25">
        <v>43.49</v>
      </c>
      <c r="H2457" s="380">
        <v>0.14480167642852412</v>
      </c>
      <c r="I2457" s="25">
        <v>52.55</v>
      </c>
      <c r="J2457" s="380">
        <v>0.14480167642852412</v>
      </c>
    </row>
    <row r="2458" spans="1:10" x14ac:dyDescent="0.35">
      <c r="A2458" s="5">
        <v>2454</v>
      </c>
      <c r="B2458" s="5">
        <v>103</v>
      </c>
      <c r="C2458" s="5">
        <v>4</v>
      </c>
      <c r="D2458" s="380">
        <v>61.951111111111118</v>
      </c>
      <c r="E2458" s="25">
        <v>25.29</v>
      </c>
      <c r="F2458" s="380">
        <v>6.6692040836679496</v>
      </c>
      <c r="G2458" s="25">
        <v>47.85</v>
      </c>
      <c r="H2458" s="380">
        <v>0.14480167642852412</v>
      </c>
      <c r="I2458" s="25">
        <v>61.82</v>
      </c>
      <c r="J2458" s="380">
        <v>4.0792717113039378</v>
      </c>
    </row>
    <row r="2459" spans="1:10" x14ac:dyDescent="0.35">
      <c r="A2459" s="5">
        <v>2455</v>
      </c>
      <c r="B2459" s="5">
        <v>103</v>
      </c>
      <c r="C2459" s="5">
        <v>4</v>
      </c>
      <c r="D2459" s="380">
        <v>64.632222222222225</v>
      </c>
      <c r="E2459" s="25">
        <v>27.96</v>
      </c>
      <c r="F2459" s="380">
        <v>8.1174834595959595</v>
      </c>
      <c r="G2459" s="25">
        <v>47.85</v>
      </c>
      <c r="H2459" s="380">
        <v>0.14480167642852412</v>
      </c>
      <c r="I2459" s="25">
        <v>72.19</v>
      </c>
      <c r="J2459" s="380">
        <v>4.0162798370177102</v>
      </c>
    </row>
    <row r="2460" spans="1:10" x14ac:dyDescent="0.35">
      <c r="A2460" s="5">
        <v>2456</v>
      </c>
      <c r="B2460" s="5">
        <v>103</v>
      </c>
      <c r="C2460" s="5">
        <v>4</v>
      </c>
      <c r="D2460" s="380">
        <v>65.042222222222222</v>
      </c>
      <c r="E2460" s="25">
        <v>27.96</v>
      </c>
      <c r="F2460" s="380">
        <v>8.1174834595959595</v>
      </c>
      <c r="G2460" s="25">
        <v>49.2</v>
      </c>
      <c r="H2460" s="380">
        <v>0.14480167642852412</v>
      </c>
      <c r="I2460" s="25">
        <v>72.19</v>
      </c>
      <c r="J2460" s="380">
        <v>0.14480167642852412</v>
      </c>
    </row>
    <row r="2461" spans="1:10" x14ac:dyDescent="0.35">
      <c r="A2461" s="5">
        <v>2457</v>
      </c>
      <c r="B2461" s="5">
        <v>103</v>
      </c>
      <c r="C2461" s="5">
        <v>4</v>
      </c>
      <c r="D2461" s="380">
        <v>62.388333333333335</v>
      </c>
      <c r="E2461" s="25">
        <v>27.96</v>
      </c>
      <c r="F2461" s="380">
        <v>0.47222222222222221</v>
      </c>
      <c r="G2461" s="25">
        <v>47.85</v>
      </c>
      <c r="H2461" s="380">
        <v>0.23091883505171745</v>
      </c>
      <c r="I2461" s="25">
        <v>66.06</v>
      </c>
      <c r="J2461" s="380">
        <v>2.777777777777778E-2</v>
      </c>
    </row>
    <row r="2462" spans="1:10" x14ac:dyDescent="0.35">
      <c r="A2462" s="5">
        <v>2458</v>
      </c>
      <c r="B2462" s="5">
        <v>103</v>
      </c>
      <c r="C2462" s="5">
        <v>4</v>
      </c>
      <c r="D2462" s="380">
        <v>61.742222222222225</v>
      </c>
      <c r="E2462" s="25">
        <v>25.74</v>
      </c>
      <c r="F2462" s="380">
        <v>5.2083306482968252</v>
      </c>
      <c r="G2462" s="25">
        <v>47.85</v>
      </c>
      <c r="H2462" s="380">
        <v>5.0123787603728036E-2</v>
      </c>
      <c r="I2462" s="25">
        <v>56.15</v>
      </c>
      <c r="J2462" s="380">
        <v>9.7096779600554711E-2</v>
      </c>
    </row>
    <row r="2463" spans="1:10" x14ac:dyDescent="0.35">
      <c r="A2463" s="5">
        <v>2459</v>
      </c>
      <c r="B2463" s="5">
        <v>103</v>
      </c>
      <c r="C2463" s="5">
        <v>4</v>
      </c>
      <c r="D2463" s="380">
        <v>60.142222222222223</v>
      </c>
      <c r="E2463" s="25">
        <v>25.74</v>
      </c>
      <c r="F2463" s="380">
        <v>3.4541065412481626</v>
      </c>
      <c r="G2463" s="25">
        <v>44.74</v>
      </c>
      <c r="H2463" s="380">
        <v>1.8457190916956596</v>
      </c>
      <c r="I2463" s="25">
        <v>51.53</v>
      </c>
      <c r="J2463" s="380">
        <v>8.7691441354608601E-2</v>
      </c>
    </row>
    <row r="2464" spans="1:10" x14ac:dyDescent="0.35">
      <c r="A2464" s="5">
        <v>2460</v>
      </c>
      <c r="B2464" s="5">
        <v>103</v>
      </c>
      <c r="C2464" s="5">
        <v>4</v>
      </c>
      <c r="D2464" s="380">
        <v>56.823333333333331</v>
      </c>
      <c r="E2464" s="25">
        <v>24.99</v>
      </c>
      <c r="F2464" s="380">
        <v>3.1152919185497527</v>
      </c>
      <c r="G2464" s="25">
        <v>44.74</v>
      </c>
      <c r="H2464" s="380">
        <v>1.2655816667086657</v>
      </c>
      <c r="I2464" s="25">
        <v>50.84</v>
      </c>
      <c r="J2464" s="380">
        <v>0.28033676665114787</v>
      </c>
    </row>
    <row r="2465" spans="1:10" x14ac:dyDescent="0.35">
      <c r="A2465" s="5">
        <v>2461</v>
      </c>
      <c r="B2465" s="5">
        <v>103</v>
      </c>
      <c r="C2465" s="5">
        <v>4</v>
      </c>
      <c r="D2465" s="380">
        <v>55.950555555555553</v>
      </c>
      <c r="E2465" s="25">
        <v>24.84</v>
      </c>
      <c r="F2465" s="380">
        <v>3.1152919185497527</v>
      </c>
      <c r="G2465" s="25">
        <v>44.37</v>
      </c>
      <c r="H2465" s="380">
        <v>1.2655816667086657</v>
      </c>
      <c r="I2465" s="25">
        <v>50.51</v>
      </c>
      <c r="J2465" s="380">
        <v>0.27429346553011402</v>
      </c>
    </row>
    <row r="2466" spans="1:10" x14ac:dyDescent="0.35">
      <c r="A2466" s="5">
        <v>2462</v>
      </c>
      <c r="B2466" s="5">
        <v>103</v>
      </c>
      <c r="C2466" s="5">
        <v>4</v>
      </c>
      <c r="D2466" s="380">
        <v>56.229444444444439</v>
      </c>
      <c r="E2466" s="25">
        <v>24.84</v>
      </c>
      <c r="F2466" s="380">
        <v>2.3843848245165407</v>
      </c>
      <c r="G2466" s="25">
        <v>43.93</v>
      </c>
      <c r="H2466" s="380">
        <v>1.2655816667086657</v>
      </c>
      <c r="I2466" s="25">
        <v>50.33</v>
      </c>
      <c r="J2466" s="380">
        <v>0.23903649804610994</v>
      </c>
    </row>
    <row r="2467" spans="1:10" x14ac:dyDescent="0.35">
      <c r="A2467" s="5">
        <v>2463</v>
      </c>
      <c r="B2467" s="5">
        <v>103</v>
      </c>
      <c r="C2467" s="5">
        <v>4</v>
      </c>
      <c r="D2467" s="380">
        <v>56.11666666666666</v>
      </c>
      <c r="E2467" s="25">
        <v>24.84</v>
      </c>
      <c r="F2467" s="380">
        <v>2.3843848245165407</v>
      </c>
      <c r="G2467" s="25">
        <v>43.93</v>
      </c>
      <c r="H2467" s="380">
        <v>1.2655816667086657</v>
      </c>
      <c r="I2467" s="25">
        <v>50.33</v>
      </c>
      <c r="J2467" s="380">
        <v>0.25963883508216096</v>
      </c>
    </row>
    <row r="2468" spans="1:10" x14ac:dyDescent="0.35">
      <c r="A2468" s="5">
        <v>2464</v>
      </c>
      <c r="B2468" s="5">
        <v>103</v>
      </c>
      <c r="C2468" s="5">
        <v>4</v>
      </c>
      <c r="D2468" s="380">
        <v>58.246666666666655</v>
      </c>
      <c r="E2468" s="25">
        <v>24.84</v>
      </c>
      <c r="F2468" s="380">
        <v>2.3843848245165407</v>
      </c>
      <c r="G2468" s="25">
        <v>44.37</v>
      </c>
      <c r="H2468" s="380">
        <v>1.2655816667086657</v>
      </c>
      <c r="I2468" s="25">
        <v>50.33</v>
      </c>
      <c r="J2468" s="380">
        <v>0.28601407518689637</v>
      </c>
    </row>
    <row r="2469" spans="1:10" x14ac:dyDescent="0.35">
      <c r="A2469" s="5">
        <v>2465</v>
      </c>
      <c r="B2469" s="5">
        <v>103</v>
      </c>
      <c r="C2469" s="5">
        <v>4</v>
      </c>
      <c r="D2469" s="380">
        <v>64.836111111111123</v>
      </c>
      <c r="E2469" s="25">
        <v>24.99</v>
      </c>
      <c r="F2469" s="380">
        <v>3.2541263251465984</v>
      </c>
      <c r="G2469" s="25">
        <v>44.84</v>
      </c>
      <c r="H2469" s="380">
        <v>2.0148490499626037</v>
      </c>
      <c r="I2469" s="25">
        <v>53.27</v>
      </c>
      <c r="J2469" s="380">
        <v>0.27049621252937334</v>
      </c>
    </row>
    <row r="2470" spans="1:10" x14ac:dyDescent="0.35">
      <c r="A2470" s="5">
        <v>2466</v>
      </c>
      <c r="B2470" s="5">
        <v>103</v>
      </c>
      <c r="C2470" s="5">
        <v>4</v>
      </c>
      <c r="D2470" s="380">
        <v>69.423888888888897</v>
      </c>
      <c r="E2470" s="25">
        <v>26.05</v>
      </c>
      <c r="F2470" s="380">
        <v>6.3570099977649139</v>
      </c>
      <c r="G2470" s="25">
        <v>47.85</v>
      </c>
      <c r="H2470" s="380">
        <v>5.6524142388897678</v>
      </c>
      <c r="I2470" s="25">
        <v>56.41</v>
      </c>
      <c r="J2470" s="380">
        <v>3.4805212738968367</v>
      </c>
    </row>
    <row r="2471" spans="1:10" x14ac:dyDescent="0.35">
      <c r="A2471" s="5">
        <v>2467</v>
      </c>
      <c r="B2471" s="5">
        <v>103</v>
      </c>
      <c r="C2471" s="5">
        <v>4</v>
      </c>
      <c r="D2471" s="380">
        <v>73.060555555555567</v>
      </c>
      <c r="E2471" s="25">
        <v>27.3</v>
      </c>
      <c r="F2471" s="380">
        <v>15.755314697935589</v>
      </c>
      <c r="G2471" s="25">
        <v>49.2</v>
      </c>
      <c r="H2471" s="380">
        <v>5.4776234048866064</v>
      </c>
      <c r="I2471" s="25">
        <v>68.05</v>
      </c>
      <c r="J2471" s="380">
        <v>3.0671706985983889</v>
      </c>
    </row>
    <row r="2472" spans="1:10" x14ac:dyDescent="0.35">
      <c r="A2472" s="5">
        <v>2468</v>
      </c>
      <c r="B2472" s="5">
        <v>103</v>
      </c>
      <c r="C2472" s="5">
        <v>4</v>
      </c>
      <c r="D2472" s="380">
        <v>72.707222222222214</v>
      </c>
      <c r="E2472" s="25">
        <v>27.96</v>
      </c>
      <c r="F2472" s="380">
        <v>11.6303977550089</v>
      </c>
      <c r="G2472" s="25">
        <v>49.2</v>
      </c>
      <c r="H2472" s="380">
        <v>5.716168913581817</v>
      </c>
      <c r="I2472" s="25">
        <v>72.19</v>
      </c>
      <c r="J2472" s="380">
        <v>4.4921630283819818</v>
      </c>
    </row>
    <row r="2473" spans="1:10" x14ac:dyDescent="0.35">
      <c r="A2473" s="5">
        <v>2469</v>
      </c>
      <c r="B2473" s="5">
        <v>103</v>
      </c>
      <c r="C2473" s="5">
        <v>4</v>
      </c>
      <c r="D2473" s="380">
        <v>69.263888888888872</v>
      </c>
      <c r="E2473" s="25">
        <v>27.3</v>
      </c>
      <c r="F2473" s="380">
        <v>12.217340873307364</v>
      </c>
      <c r="G2473" s="25">
        <v>49.2</v>
      </c>
      <c r="H2473" s="380">
        <v>5.1201416423138539</v>
      </c>
      <c r="I2473" s="25">
        <v>72.19</v>
      </c>
      <c r="J2473" s="380">
        <v>4.500391197383979</v>
      </c>
    </row>
    <row r="2474" spans="1:10" x14ac:dyDescent="0.35">
      <c r="A2474" s="5">
        <v>2470</v>
      </c>
      <c r="B2474" s="5">
        <v>103</v>
      </c>
      <c r="C2474" s="5">
        <v>4</v>
      </c>
      <c r="D2474" s="380">
        <v>66.051111111111098</v>
      </c>
      <c r="E2474" s="25">
        <v>25.74</v>
      </c>
      <c r="F2474" s="380">
        <v>13.648182152270227</v>
      </c>
      <c r="G2474" s="25">
        <v>49.2</v>
      </c>
      <c r="H2474" s="380">
        <v>5.9488387314357905</v>
      </c>
      <c r="I2474" s="25">
        <v>72.19</v>
      </c>
      <c r="J2474" s="380">
        <v>4.3501909194850468</v>
      </c>
    </row>
    <row r="2475" spans="1:10" x14ac:dyDescent="0.35">
      <c r="A2475" s="5">
        <v>2471</v>
      </c>
      <c r="B2475" s="5">
        <v>103</v>
      </c>
      <c r="C2475" s="5">
        <v>4</v>
      </c>
      <c r="D2475" s="380">
        <v>63.503888888888895</v>
      </c>
      <c r="E2475" s="25">
        <v>25.59</v>
      </c>
      <c r="F2475" s="380">
        <v>8.4917510601382347</v>
      </c>
      <c r="G2475" s="25">
        <v>49.2</v>
      </c>
      <c r="H2475" s="380">
        <v>5.5598661711660249</v>
      </c>
      <c r="I2475" s="25">
        <v>68.05</v>
      </c>
      <c r="J2475" s="380">
        <v>4.1554068168277665</v>
      </c>
    </row>
    <row r="2476" spans="1:10" x14ac:dyDescent="0.35">
      <c r="A2476" s="5">
        <v>2472</v>
      </c>
      <c r="B2476" s="5">
        <v>103</v>
      </c>
      <c r="C2476" s="5">
        <v>4</v>
      </c>
      <c r="D2476" s="380">
        <v>62.561111111111103</v>
      </c>
      <c r="E2476" s="25">
        <v>24.99</v>
      </c>
      <c r="F2476" s="380">
        <v>6.6326642510678591</v>
      </c>
      <c r="G2476" s="25">
        <v>47.85</v>
      </c>
      <c r="H2476" s="380">
        <v>5.3229343112632188</v>
      </c>
      <c r="I2476" s="25">
        <v>66.06</v>
      </c>
      <c r="J2476" s="380">
        <v>3.6438294546839511</v>
      </c>
    </row>
    <row r="2477" spans="1:10" x14ac:dyDescent="0.35">
      <c r="A2477" s="5">
        <v>2473</v>
      </c>
      <c r="B2477" s="5">
        <v>104</v>
      </c>
      <c r="C2477" s="5">
        <v>4</v>
      </c>
      <c r="D2477" s="380">
        <v>59.433888888888887</v>
      </c>
      <c r="E2477" s="25">
        <v>24.84</v>
      </c>
      <c r="F2477" s="380">
        <v>5.90294509667629</v>
      </c>
      <c r="G2477" s="25">
        <v>43.56</v>
      </c>
      <c r="H2477" s="380">
        <v>4.7705743431435002</v>
      </c>
      <c r="I2477" s="25">
        <v>64.14</v>
      </c>
      <c r="J2477" s="380">
        <v>5.235534070875226</v>
      </c>
    </row>
    <row r="2478" spans="1:10" x14ac:dyDescent="0.35">
      <c r="A2478" s="5">
        <v>2474</v>
      </c>
      <c r="B2478" s="5">
        <v>104</v>
      </c>
      <c r="C2478" s="5">
        <v>4</v>
      </c>
      <c r="D2478" s="380">
        <v>58.300555555555547</v>
      </c>
      <c r="E2478" s="25">
        <v>24.84</v>
      </c>
      <c r="F2478" s="380">
        <v>5.1281624534254986</v>
      </c>
      <c r="G2478" s="25">
        <v>42.65</v>
      </c>
      <c r="H2478" s="380">
        <v>4.1598898872863979</v>
      </c>
      <c r="I2478" s="25">
        <v>56.15</v>
      </c>
      <c r="J2478" s="380">
        <v>4.961495088807383</v>
      </c>
    </row>
    <row r="2479" spans="1:10" x14ac:dyDescent="0.35">
      <c r="A2479" s="5">
        <v>2475</v>
      </c>
      <c r="B2479" s="5">
        <v>104</v>
      </c>
      <c r="C2479" s="5">
        <v>4</v>
      </c>
      <c r="D2479" s="380">
        <v>57.892222222222216</v>
      </c>
      <c r="E2479" s="25">
        <v>24.84</v>
      </c>
      <c r="F2479" s="380">
        <v>4.6010200481993033</v>
      </c>
      <c r="G2479" s="25">
        <v>42.65</v>
      </c>
      <c r="H2479" s="380">
        <v>3.1594556105544194</v>
      </c>
      <c r="I2479" s="25">
        <v>53.81</v>
      </c>
      <c r="J2479" s="380">
        <v>4.1543773011150655</v>
      </c>
    </row>
    <row r="2480" spans="1:10" x14ac:dyDescent="0.35">
      <c r="A2480" s="5">
        <v>2476</v>
      </c>
      <c r="B2480" s="5">
        <v>104</v>
      </c>
      <c r="C2480" s="5">
        <v>4</v>
      </c>
      <c r="D2480" s="380">
        <v>58.504999999999995</v>
      </c>
      <c r="E2480" s="25">
        <v>24.84</v>
      </c>
      <c r="F2480" s="380">
        <v>4.5177125240766873</v>
      </c>
      <c r="G2480" s="25">
        <v>42.65</v>
      </c>
      <c r="H2480" s="380">
        <v>3.477845730123716</v>
      </c>
      <c r="I2480" s="25">
        <v>53.81</v>
      </c>
      <c r="J2480" s="380">
        <v>4.2241709019242526</v>
      </c>
    </row>
    <row r="2481" spans="1:10" x14ac:dyDescent="0.35">
      <c r="A2481" s="5">
        <v>2477</v>
      </c>
      <c r="B2481" s="5">
        <v>104</v>
      </c>
      <c r="C2481" s="5">
        <v>4</v>
      </c>
      <c r="D2481" s="380">
        <v>59.01166666666667</v>
      </c>
      <c r="E2481" s="25">
        <v>24.84</v>
      </c>
      <c r="F2481" s="380">
        <v>4.6843505695329286</v>
      </c>
      <c r="G2481" s="25">
        <v>44.46</v>
      </c>
      <c r="H2481" s="380">
        <v>3.8123596793359087</v>
      </c>
      <c r="I2481" s="25">
        <v>62.67</v>
      </c>
      <c r="J2481" s="380">
        <v>2.6891963006595643</v>
      </c>
    </row>
    <row r="2482" spans="1:10" x14ac:dyDescent="0.35">
      <c r="A2482" s="5">
        <v>2478</v>
      </c>
      <c r="B2482" s="5">
        <v>104</v>
      </c>
      <c r="C2482" s="5">
        <v>4</v>
      </c>
      <c r="D2482" s="380">
        <v>65.752222222222215</v>
      </c>
      <c r="E2482" s="25">
        <v>25.59</v>
      </c>
      <c r="F2482" s="380">
        <v>4.5177125240766873</v>
      </c>
      <c r="G2482" s="25">
        <v>47.85</v>
      </c>
      <c r="H2482" s="380">
        <v>2.4590493123782653</v>
      </c>
      <c r="I2482" s="25">
        <v>68.05</v>
      </c>
      <c r="J2482" s="380">
        <v>2.0639638362439361</v>
      </c>
    </row>
    <row r="2483" spans="1:10" x14ac:dyDescent="0.35">
      <c r="A2483" s="5">
        <v>2479</v>
      </c>
      <c r="B2483" s="5">
        <v>104</v>
      </c>
      <c r="C2483" s="5">
        <v>4</v>
      </c>
      <c r="D2483" s="380">
        <v>69.117777777777775</v>
      </c>
      <c r="E2483" s="25">
        <v>26.51</v>
      </c>
      <c r="F2483" s="380">
        <v>2.6078793014991546</v>
      </c>
      <c r="G2483" s="25">
        <v>49.2</v>
      </c>
      <c r="H2483" s="380">
        <v>1.5491935788745903</v>
      </c>
      <c r="I2483" s="25">
        <v>70.09</v>
      </c>
      <c r="J2483" s="380">
        <v>3.7886291288548692</v>
      </c>
    </row>
    <row r="2484" spans="1:10" x14ac:dyDescent="0.35">
      <c r="A2484" s="5">
        <v>2480</v>
      </c>
      <c r="B2484" s="5">
        <v>104</v>
      </c>
      <c r="C2484" s="5">
        <v>4</v>
      </c>
      <c r="D2484" s="380">
        <v>70.112222222222215</v>
      </c>
      <c r="E2484" s="25">
        <v>26.51</v>
      </c>
      <c r="F2484" s="380">
        <v>6.6236307131217087</v>
      </c>
      <c r="G2484" s="25">
        <v>49.2</v>
      </c>
      <c r="H2484" s="380">
        <v>2.4930855452494614</v>
      </c>
      <c r="I2484" s="25">
        <v>70.09</v>
      </c>
      <c r="J2484" s="380">
        <v>1.5275861676979741</v>
      </c>
    </row>
    <row r="2485" spans="1:10" x14ac:dyDescent="0.35">
      <c r="A2485" s="5">
        <v>2481</v>
      </c>
      <c r="B2485" s="5">
        <v>104</v>
      </c>
      <c r="C2485" s="5">
        <v>4</v>
      </c>
      <c r="D2485" s="380">
        <v>64.50055555555555</v>
      </c>
      <c r="E2485" s="25">
        <v>25.74</v>
      </c>
      <c r="F2485" s="380">
        <v>3.2727733956087586</v>
      </c>
      <c r="G2485" s="25">
        <v>48.88</v>
      </c>
      <c r="H2485" s="380">
        <v>1.9166706892464163</v>
      </c>
      <c r="I2485" s="25">
        <v>66.06</v>
      </c>
      <c r="J2485" s="380">
        <v>2.777777777777778E-2</v>
      </c>
    </row>
    <row r="2486" spans="1:10" x14ac:dyDescent="0.35">
      <c r="A2486" s="5">
        <v>2482</v>
      </c>
      <c r="B2486" s="5">
        <v>104</v>
      </c>
      <c r="C2486" s="5">
        <v>4</v>
      </c>
      <c r="D2486" s="380">
        <v>58.805555555555564</v>
      </c>
      <c r="E2486" s="25">
        <v>24.99</v>
      </c>
      <c r="F2486" s="380">
        <v>3.2727733956087586</v>
      </c>
      <c r="G2486" s="25">
        <v>47.46</v>
      </c>
      <c r="H2486" s="380">
        <v>1.8457190916956596</v>
      </c>
      <c r="I2486" s="25">
        <v>60.46</v>
      </c>
      <c r="J2486" s="380">
        <v>2.777777777777778E-2</v>
      </c>
    </row>
    <row r="2487" spans="1:10" x14ac:dyDescent="0.35">
      <c r="A2487" s="5">
        <v>2483</v>
      </c>
      <c r="B2487" s="5">
        <v>104</v>
      </c>
      <c r="C2487" s="5">
        <v>4</v>
      </c>
      <c r="D2487" s="380">
        <v>57.483333333333334</v>
      </c>
      <c r="E2487" s="25">
        <v>24.99</v>
      </c>
      <c r="F2487" s="380">
        <v>3.2727733956087586</v>
      </c>
      <c r="G2487" s="25">
        <v>46.98</v>
      </c>
      <c r="H2487" s="380">
        <v>0.10737189369301019</v>
      </c>
      <c r="I2487" s="25">
        <v>51.72</v>
      </c>
      <c r="J2487" s="380">
        <v>2.777777777777778E-2</v>
      </c>
    </row>
    <row r="2488" spans="1:10" x14ac:dyDescent="0.35">
      <c r="A2488" s="5">
        <v>2484</v>
      </c>
      <c r="B2488" s="5">
        <v>104</v>
      </c>
      <c r="C2488" s="5">
        <v>4</v>
      </c>
      <c r="D2488" s="380">
        <v>55.803333333333327</v>
      </c>
      <c r="E2488" s="25">
        <v>24.99</v>
      </c>
      <c r="F2488" s="380">
        <v>3.2727733956087586</v>
      </c>
      <c r="G2488" s="25">
        <v>43.56</v>
      </c>
      <c r="H2488" s="380">
        <v>2.777777777777778E-2</v>
      </c>
      <c r="I2488" s="25">
        <v>51.72</v>
      </c>
      <c r="J2488" s="380">
        <v>2.777777777777778E-2</v>
      </c>
    </row>
    <row r="2489" spans="1:10" x14ac:dyDescent="0.35">
      <c r="A2489" s="5">
        <v>2485</v>
      </c>
      <c r="B2489" s="5">
        <v>104</v>
      </c>
      <c r="C2489" s="5">
        <v>4</v>
      </c>
      <c r="D2489" s="380">
        <v>52.342222222222219</v>
      </c>
      <c r="E2489" s="25">
        <v>24.84</v>
      </c>
      <c r="F2489" s="380">
        <v>3.2727733956087586</v>
      </c>
      <c r="G2489" s="25">
        <v>42.29</v>
      </c>
      <c r="H2489" s="380">
        <v>2.777777777777778E-2</v>
      </c>
      <c r="I2489" s="25">
        <v>51.39</v>
      </c>
      <c r="J2489" s="380">
        <v>2.777777777777778E-2</v>
      </c>
    </row>
    <row r="2490" spans="1:10" x14ac:dyDescent="0.35">
      <c r="A2490" s="5">
        <v>2486</v>
      </c>
      <c r="B2490" s="5">
        <v>104</v>
      </c>
      <c r="C2490" s="5">
        <v>4</v>
      </c>
      <c r="D2490" s="380">
        <v>51.948333333333338</v>
      </c>
      <c r="E2490" s="25">
        <v>24.84</v>
      </c>
      <c r="F2490" s="380">
        <v>3.2727733956087586</v>
      </c>
      <c r="G2490" s="25">
        <v>41.82</v>
      </c>
      <c r="H2490" s="380">
        <v>2.777777777777778E-2</v>
      </c>
      <c r="I2490" s="25">
        <v>48.86</v>
      </c>
      <c r="J2490" s="380">
        <v>2.777777777777778E-2</v>
      </c>
    </row>
    <row r="2491" spans="1:10" x14ac:dyDescent="0.35">
      <c r="A2491" s="5">
        <v>2487</v>
      </c>
      <c r="B2491" s="5">
        <v>104</v>
      </c>
      <c r="C2491" s="5">
        <v>4</v>
      </c>
      <c r="D2491" s="380">
        <v>51.687777777777775</v>
      </c>
      <c r="E2491" s="25">
        <v>24.84</v>
      </c>
      <c r="F2491" s="380">
        <v>3.2727733956087586</v>
      </c>
      <c r="G2491" s="25">
        <v>41.82</v>
      </c>
      <c r="H2491" s="380">
        <v>2.777777777777778E-2</v>
      </c>
      <c r="I2491" s="25">
        <v>47.31</v>
      </c>
      <c r="J2491" s="380">
        <v>2.777777777777778E-2</v>
      </c>
    </row>
    <row r="2492" spans="1:10" x14ac:dyDescent="0.35">
      <c r="A2492" s="5">
        <v>2488</v>
      </c>
      <c r="B2492" s="5">
        <v>104</v>
      </c>
      <c r="C2492" s="5">
        <v>4</v>
      </c>
      <c r="D2492" s="380">
        <v>53.99388888888889</v>
      </c>
      <c r="E2492" s="25">
        <v>24.84</v>
      </c>
      <c r="F2492" s="380">
        <v>3.2727733956087586</v>
      </c>
      <c r="G2492" s="25">
        <v>41.82</v>
      </c>
      <c r="H2492" s="380">
        <v>2.777777777777778E-2</v>
      </c>
      <c r="I2492" s="25">
        <v>47.31</v>
      </c>
      <c r="J2492" s="380">
        <v>2.777777777777778E-2</v>
      </c>
    </row>
    <row r="2493" spans="1:10" x14ac:dyDescent="0.35">
      <c r="A2493" s="5">
        <v>2489</v>
      </c>
      <c r="B2493" s="5">
        <v>104</v>
      </c>
      <c r="C2493" s="5">
        <v>4</v>
      </c>
      <c r="D2493" s="380">
        <v>55.38388888888889</v>
      </c>
      <c r="E2493" s="25">
        <v>24.84</v>
      </c>
      <c r="F2493" s="380">
        <v>3.2727733956087586</v>
      </c>
      <c r="G2493" s="25">
        <v>42.65</v>
      </c>
      <c r="H2493" s="380">
        <v>0.10737189369301019</v>
      </c>
      <c r="I2493" s="25">
        <v>50.13</v>
      </c>
      <c r="J2493" s="380">
        <v>2.777777777777778E-2</v>
      </c>
    </row>
    <row r="2494" spans="1:10" x14ac:dyDescent="0.35">
      <c r="A2494" s="5">
        <v>2490</v>
      </c>
      <c r="B2494" s="5">
        <v>104</v>
      </c>
      <c r="C2494" s="5">
        <v>4</v>
      </c>
      <c r="D2494" s="380">
        <v>60.284444444444453</v>
      </c>
      <c r="E2494" s="25">
        <v>24.99</v>
      </c>
      <c r="F2494" s="380">
        <v>0.47222222222222221</v>
      </c>
      <c r="G2494" s="25">
        <v>43.56</v>
      </c>
      <c r="H2494" s="380">
        <v>1.906589528194125</v>
      </c>
      <c r="I2494" s="25">
        <v>50.72</v>
      </c>
      <c r="J2494" s="380">
        <v>2.777777777777778E-2</v>
      </c>
    </row>
    <row r="2495" spans="1:10" x14ac:dyDescent="0.35">
      <c r="A2495" s="5">
        <v>2491</v>
      </c>
      <c r="B2495" s="5">
        <v>104</v>
      </c>
      <c r="C2495" s="5">
        <v>4</v>
      </c>
      <c r="D2495" s="380">
        <v>64.219444444444434</v>
      </c>
      <c r="E2495" s="25">
        <v>24.99</v>
      </c>
      <c r="F2495" s="380">
        <v>5.3575047606910493</v>
      </c>
      <c r="G2495" s="25">
        <v>44.74</v>
      </c>
      <c r="H2495" s="380">
        <v>0.14480167642852412</v>
      </c>
      <c r="I2495" s="25">
        <v>53.71</v>
      </c>
      <c r="J2495" s="380">
        <v>0.11066269467185555</v>
      </c>
    </row>
    <row r="2496" spans="1:10" x14ac:dyDescent="0.35">
      <c r="A2496" s="5">
        <v>2492</v>
      </c>
      <c r="B2496" s="5">
        <v>104</v>
      </c>
      <c r="C2496" s="5">
        <v>4</v>
      </c>
      <c r="D2496" s="380">
        <v>63.618888888888875</v>
      </c>
      <c r="E2496" s="25">
        <v>25.62</v>
      </c>
      <c r="F2496" s="380">
        <v>5.4777518688583813</v>
      </c>
      <c r="G2496" s="25">
        <v>46.03</v>
      </c>
      <c r="H2496" s="380">
        <v>0.14480167642852412</v>
      </c>
      <c r="I2496" s="25">
        <v>62.27</v>
      </c>
      <c r="J2496" s="380">
        <v>8.1998580568072577E-2</v>
      </c>
    </row>
    <row r="2497" spans="1:10" x14ac:dyDescent="0.35">
      <c r="A2497" s="5">
        <v>2493</v>
      </c>
      <c r="B2497" s="5">
        <v>104</v>
      </c>
      <c r="C2497" s="5">
        <v>4</v>
      </c>
      <c r="D2497" s="380">
        <v>59.503888888888888</v>
      </c>
      <c r="E2497" s="25">
        <v>24.99</v>
      </c>
      <c r="F2497" s="380">
        <v>5.7326138524993686</v>
      </c>
      <c r="G2497" s="25">
        <v>47.46</v>
      </c>
      <c r="H2497" s="380">
        <v>0.14480167642852412</v>
      </c>
      <c r="I2497" s="25">
        <v>62.27</v>
      </c>
      <c r="J2497" s="380">
        <v>4.6558260251152742E-2</v>
      </c>
    </row>
    <row r="2498" spans="1:10" x14ac:dyDescent="0.35">
      <c r="A2498" s="5">
        <v>2494</v>
      </c>
      <c r="B2498" s="5">
        <v>104</v>
      </c>
      <c r="C2498" s="5">
        <v>4</v>
      </c>
      <c r="D2498" s="380">
        <v>56.892777777777781</v>
      </c>
      <c r="E2498" s="25">
        <v>24.99</v>
      </c>
      <c r="F2498" s="380">
        <v>6.1471065784587813</v>
      </c>
      <c r="G2498" s="25">
        <v>44.74</v>
      </c>
      <c r="H2498" s="380">
        <v>0.14480167642852412</v>
      </c>
      <c r="I2498" s="25">
        <v>60.24</v>
      </c>
      <c r="J2498" s="380">
        <v>6.9445857720058665E-2</v>
      </c>
    </row>
    <row r="2499" spans="1:10" x14ac:dyDescent="0.35">
      <c r="A2499" s="5">
        <v>2495</v>
      </c>
      <c r="B2499" s="5">
        <v>104</v>
      </c>
      <c r="C2499" s="5">
        <v>4</v>
      </c>
      <c r="D2499" s="380">
        <v>53.12833333333333</v>
      </c>
      <c r="E2499" s="25">
        <v>24.99</v>
      </c>
      <c r="F2499" s="380">
        <v>5.8811132656522851</v>
      </c>
      <c r="G2499" s="25">
        <v>43.56</v>
      </c>
      <c r="H2499" s="380">
        <v>0.14480167642852412</v>
      </c>
      <c r="I2499" s="25">
        <v>53.27</v>
      </c>
      <c r="J2499" s="380">
        <v>0.16600397351866578</v>
      </c>
    </row>
    <row r="2500" spans="1:10" x14ac:dyDescent="0.35">
      <c r="A2500" s="5">
        <v>2496</v>
      </c>
      <c r="B2500" s="5">
        <v>104</v>
      </c>
      <c r="C2500" s="5">
        <v>4</v>
      </c>
      <c r="D2500" s="380">
        <v>51.342222222222219</v>
      </c>
      <c r="E2500" s="25">
        <v>24.84</v>
      </c>
      <c r="F2500" s="380">
        <v>5.5887326907777446</v>
      </c>
      <c r="G2500" s="25">
        <v>42.29</v>
      </c>
      <c r="H2500" s="380">
        <v>0.14480167642852412</v>
      </c>
      <c r="I2500" s="25">
        <v>51.72</v>
      </c>
      <c r="J2500" s="380">
        <v>0.16600397351866578</v>
      </c>
    </row>
    <row r="2501" spans="1:10" x14ac:dyDescent="0.35">
      <c r="A2501" s="5">
        <v>2497</v>
      </c>
      <c r="B2501" s="5">
        <v>105</v>
      </c>
      <c r="C2501" s="5">
        <v>4</v>
      </c>
      <c r="D2501" s="380">
        <v>50.672222222222224</v>
      </c>
      <c r="E2501" s="25">
        <v>24.84</v>
      </c>
      <c r="F2501" s="380">
        <v>5.7045910079252433</v>
      </c>
      <c r="G2501" s="25">
        <v>43.08</v>
      </c>
      <c r="H2501" s="380">
        <v>0.14480167642852412</v>
      </c>
      <c r="I2501" s="25">
        <v>53.71</v>
      </c>
      <c r="J2501" s="380">
        <v>0.16600397351866578</v>
      </c>
    </row>
    <row r="2502" spans="1:10" x14ac:dyDescent="0.35">
      <c r="A2502" s="5">
        <v>2498</v>
      </c>
      <c r="B2502" s="5">
        <v>105</v>
      </c>
      <c r="C2502" s="5">
        <v>4</v>
      </c>
      <c r="D2502" s="380">
        <v>49.605555555555547</v>
      </c>
      <c r="E2502" s="25">
        <v>24.84</v>
      </c>
      <c r="F2502" s="380">
        <v>5.2014940314301699</v>
      </c>
      <c r="G2502" s="25">
        <v>41.86</v>
      </c>
      <c r="H2502" s="380">
        <v>0.14480167642852412</v>
      </c>
      <c r="I2502" s="25">
        <v>53.71</v>
      </c>
      <c r="J2502" s="380">
        <v>0.16600397351866578</v>
      </c>
    </row>
    <row r="2503" spans="1:10" x14ac:dyDescent="0.35">
      <c r="A2503" s="5">
        <v>2499</v>
      </c>
      <c r="B2503" s="5">
        <v>105</v>
      </c>
      <c r="C2503" s="5">
        <v>4</v>
      </c>
      <c r="D2503" s="380">
        <v>48.990555555555559</v>
      </c>
      <c r="E2503" s="25">
        <v>24.84</v>
      </c>
      <c r="F2503" s="380">
        <v>5.0717588757036944</v>
      </c>
      <c r="G2503" s="25">
        <v>41.86</v>
      </c>
      <c r="H2503" s="380">
        <v>0.11523529187386214</v>
      </c>
      <c r="I2503" s="25">
        <v>53.71</v>
      </c>
      <c r="J2503" s="380">
        <v>0.16600397351866578</v>
      </c>
    </row>
    <row r="2504" spans="1:10" x14ac:dyDescent="0.35">
      <c r="A2504" s="5">
        <v>2500</v>
      </c>
      <c r="B2504" s="5">
        <v>105</v>
      </c>
      <c r="C2504" s="5">
        <v>4</v>
      </c>
      <c r="D2504" s="380">
        <v>48.930555555555557</v>
      </c>
      <c r="E2504" s="25">
        <v>24.84</v>
      </c>
      <c r="F2504" s="380">
        <v>4.5205923269025199</v>
      </c>
      <c r="G2504" s="25">
        <v>43.56</v>
      </c>
      <c r="H2504" s="380">
        <v>0.11957142277888716</v>
      </c>
      <c r="I2504" s="25">
        <v>54.32</v>
      </c>
      <c r="J2504" s="380">
        <v>0.16600397351866578</v>
      </c>
    </row>
    <row r="2505" spans="1:10" x14ac:dyDescent="0.35">
      <c r="A2505" s="5">
        <v>2501</v>
      </c>
      <c r="B2505" s="5">
        <v>105</v>
      </c>
      <c r="C2505" s="5">
        <v>4</v>
      </c>
      <c r="D2505" s="380">
        <v>49.889999999999993</v>
      </c>
      <c r="E2505" s="25">
        <v>24.84</v>
      </c>
      <c r="F2505" s="380">
        <v>3.9210144173049652</v>
      </c>
      <c r="G2505" s="25">
        <v>44.29</v>
      </c>
      <c r="H2505" s="380">
        <v>0.12756455941605765</v>
      </c>
      <c r="I2505" s="25">
        <v>54.87</v>
      </c>
      <c r="J2505" s="380">
        <v>0.16600397351866578</v>
      </c>
    </row>
    <row r="2506" spans="1:10" x14ac:dyDescent="0.35">
      <c r="A2506" s="5">
        <v>2502</v>
      </c>
      <c r="B2506" s="5">
        <v>105</v>
      </c>
      <c r="C2506" s="5">
        <v>4</v>
      </c>
      <c r="D2506" s="380">
        <v>52.13</v>
      </c>
      <c r="E2506" s="25">
        <v>25.29</v>
      </c>
      <c r="F2506" s="380">
        <v>4.7194762271667043</v>
      </c>
      <c r="G2506" s="25">
        <v>47.85</v>
      </c>
      <c r="H2506" s="380">
        <v>0.14480167642852412</v>
      </c>
      <c r="I2506" s="25">
        <v>66.06</v>
      </c>
      <c r="J2506" s="380">
        <v>0.16600397351866578</v>
      </c>
    </row>
    <row r="2507" spans="1:10" x14ac:dyDescent="0.35">
      <c r="A2507" s="5">
        <v>2503</v>
      </c>
      <c r="B2507" s="5">
        <v>105</v>
      </c>
      <c r="C2507" s="5">
        <v>4</v>
      </c>
      <c r="D2507" s="380">
        <v>54.826111111111111</v>
      </c>
      <c r="E2507" s="25">
        <v>27.3</v>
      </c>
      <c r="F2507" s="380">
        <v>0.95463009311462776</v>
      </c>
      <c r="G2507" s="25">
        <v>49.2</v>
      </c>
      <c r="H2507" s="380">
        <v>0.14480167642852412</v>
      </c>
      <c r="I2507" s="25">
        <v>68.05</v>
      </c>
      <c r="J2507" s="380">
        <v>1.6125510845315172</v>
      </c>
    </row>
    <row r="2508" spans="1:10" x14ac:dyDescent="0.35">
      <c r="A2508" s="5">
        <v>2504</v>
      </c>
      <c r="B2508" s="5">
        <v>105</v>
      </c>
      <c r="C2508" s="5">
        <v>4</v>
      </c>
      <c r="D2508" s="380">
        <v>55.101111111111102</v>
      </c>
      <c r="E2508" s="25">
        <v>27.3</v>
      </c>
      <c r="F2508" s="380">
        <v>0.65808670058311347</v>
      </c>
      <c r="G2508" s="25">
        <v>49.2</v>
      </c>
      <c r="H2508" s="380">
        <v>2.5529136513461514</v>
      </c>
      <c r="I2508" s="25">
        <v>68.02</v>
      </c>
      <c r="J2508" s="380">
        <v>1.6125510845315172</v>
      </c>
    </row>
    <row r="2509" spans="1:10" x14ac:dyDescent="0.35">
      <c r="A2509" s="5">
        <v>2505</v>
      </c>
      <c r="B2509" s="5">
        <v>105</v>
      </c>
      <c r="C2509" s="5">
        <v>4</v>
      </c>
      <c r="D2509" s="380">
        <v>52.865555555555552</v>
      </c>
      <c r="E2509" s="25">
        <v>26.51</v>
      </c>
      <c r="F2509" s="380">
        <v>3.5334152706971484</v>
      </c>
      <c r="G2509" s="25">
        <v>49.2</v>
      </c>
      <c r="H2509" s="380">
        <v>2.54536326574368</v>
      </c>
      <c r="I2509" s="25">
        <v>64.55</v>
      </c>
      <c r="J2509" s="380">
        <v>0.12272006448158186</v>
      </c>
    </row>
    <row r="2510" spans="1:10" x14ac:dyDescent="0.35">
      <c r="A2510" s="5">
        <v>2506</v>
      </c>
      <c r="B2510" s="5">
        <v>105</v>
      </c>
      <c r="C2510" s="5">
        <v>4</v>
      </c>
      <c r="D2510" s="380">
        <v>48.412777777777777</v>
      </c>
      <c r="E2510" s="25">
        <v>25.74</v>
      </c>
      <c r="F2510" s="380">
        <v>3.4531377310313198</v>
      </c>
      <c r="G2510" s="25">
        <v>47.85</v>
      </c>
      <c r="H2510" s="380">
        <v>1.8731588567508062</v>
      </c>
      <c r="I2510" s="25">
        <v>54.93</v>
      </c>
      <c r="J2510" s="380">
        <v>0.12272006448158186</v>
      </c>
    </row>
    <row r="2511" spans="1:10" x14ac:dyDescent="0.35">
      <c r="A2511" s="5">
        <v>2507</v>
      </c>
      <c r="B2511" s="5">
        <v>105</v>
      </c>
      <c r="C2511" s="5">
        <v>4</v>
      </c>
      <c r="D2511" s="380">
        <v>47.384444444444448</v>
      </c>
      <c r="E2511" s="25">
        <v>24.99</v>
      </c>
      <c r="F2511" s="380">
        <v>3.4531377310313198</v>
      </c>
      <c r="G2511" s="25">
        <v>44.74</v>
      </c>
      <c r="H2511" s="380">
        <v>6.4486856194326064E-2</v>
      </c>
      <c r="I2511" s="25">
        <v>54.25</v>
      </c>
      <c r="J2511" s="380">
        <v>0.12272006448158186</v>
      </c>
    </row>
    <row r="2512" spans="1:10" x14ac:dyDescent="0.35">
      <c r="A2512" s="5">
        <v>2508</v>
      </c>
      <c r="B2512" s="5">
        <v>105</v>
      </c>
      <c r="C2512" s="5">
        <v>4</v>
      </c>
      <c r="D2512" s="380">
        <v>43.949999999999996</v>
      </c>
      <c r="E2512" s="25">
        <v>24.99</v>
      </c>
      <c r="F2512" s="380">
        <v>3.4531377310313198</v>
      </c>
      <c r="G2512" s="25">
        <v>44.74</v>
      </c>
      <c r="H2512" s="380">
        <v>6.75781317676106E-2</v>
      </c>
      <c r="I2512" s="25">
        <v>53.71</v>
      </c>
      <c r="J2512" s="380">
        <v>0.12272006448158186</v>
      </c>
    </row>
    <row r="2513" spans="1:10" x14ac:dyDescent="0.35">
      <c r="A2513" s="5">
        <v>2509</v>
      </c>
      <c r="B2513" s="5">
        <v>105</v>
      </c>
      <c r="C2513" s="5">
        <v>4</v>
      </c>
      <c r="D2513" s="380">
        <v>42.695000000000007</v>
      </c>
      <c r="E2513" s="25">
        <v>24.84</v>
      </c>
      <c r="F2513" s="380">
        <v>3.4531377310313198</v>
      </c>
      <c r="G2513" s="25">
        <v>44.41</v>
      </c>
      <c r="H2513" s="380">
        <v>0.41810464765170813</v>
      </c>
      <c r="I2513" s="25">
        <v>51.02</v>
      </c>
      <c r="J2513" s="380">
        <v>0.12272006448158186</v>
      </c>
    </row>
    <row r="2514" spans="1:10" x14ac:dyDescent="0.35">
      <c r="A2514" s="5">
        <v>2510</v>
      </c>
      <c r="B2514" s="5">
        <v>105</v>
      </c>
      <c r="C2514" s="5">
        <v>4</v>
      </c>
      <c r="D2514" s="380">
        <v>40.99722222222222</v>
      </c>
      <c r="E2514" s="25">
        <v>24.84</v>
      </c>
      <c r="F2514" s="380">
        <v>3.2595503662122662</v>
      </c>
      <c r="G2514" s="25">
        <v>44.37</v>
      </c>
      <c r="H2514" s="380">
        <v>0.46713727888258039</v>
      </c>
      <c r="I2514" s="25">
        <v>51.02</v>
      </c>
      <c r="J2514" s="380">
        <v>0.12272006448158186</v>
      </c>
    </row>
    <row r="2515" spans="1:10" x14ac:dyDescent="0.35">
      <c r="A2515" s="5">
        <v>2511</v>
      </c>
      <c r="B2515" s="5">
        <v>105</v>
      </c>
      <c r="C2515" s="5">
        <v>4</v>
      </c>
      <c r="D2515" s="380">
        <v>40.085555555555558</v>
      </c>
      <c r="E2515" s="25">
        <v>24.84</v>
      </c>
      <c r="F2515" s="380">
        <v>2.8108988175644321</v>
      </c>
      <c r="G2515" s="25">
        <v>44.29</v>
      </c>
      <c r="H2515" s="380">
        <v>0.55538536076082035</v>
      </c>
      <c r="I2515" s="25">
        <v>51.02</v>
      </c>
      <c r="J2515" s="380">
        <v>0.10944373081995976</v>
      </c>
    </row>
    <row r="2516" spans="1:10" x14ac:dyDescent="0.35">
      <c r="A2516" s="5">
        <v>2512</v>
      </c>
      <c r="B2516" s="5">
        <v>105</v>
      </c>
      <c r="C2516" s="5">
        <v>4</v>
      </c>
      <c r="D2516" s="380">
        <v>41.93333333333333</v>
      </c>
      <c r="E2516" s="25">
        <v>24.84</v>
      </c>
      <c r="F2516" s="380">
        <v>3.4420230490544643</v>
      </c>
      <c r="G2516" s="25">
        <v>44.37</v>
      </c>
      <c r="H2516" s="380">
        <v>0.71344699184895433</v>
      </c>
      <c r="I2516" s="25">
        <v>51.64</v>
      </c>
      <c r="J2516" s="380">
        <v>0.15423650985582629</v>
      </c>
    </row>
    <row r="2517" spans="1:10" x14ac:dyDescent="0.35">
      <c r="A2517" s="5">
        <v>2513</v>
      </c>
      <c r="B2517" s="5">
        <v>105</v>
      </c>
      <c r="C2517" s="5">
        <v>4</v>
      </c>
      <c r="D2517" s="380">
        <v>46.981111111111112</v>
      </c>
      <c r="E2517" s="25">
        <v>24.84</v>
      </c>
      <c r="F2517" s="380">
        <v>3.4522254621149533</v>
      </c>
      <c r="G2517" s="25">
        <v>44.69</v>
      </c>
      <c r="H2517" s="380">
        <v>0.71344699184895433</v>
      </c>
      <c r="I2517" s="25">
        <v>54.32</v>
      </c>
      <c r="J2517" s="380">
        <v>0.15423650985582629</v>
      </c>
    </row>
    <row r="2518" spans="1:10" x14ac:dyDescent="0.35">
      <c r="A2518" s="5">
        <v>2514</v>
      </c>
      <c r="B2518" s="5">
        <v>105</v>
      </c>
      <c r="C2518" s="5">
        <v>4</v>
      </c>
      <c r="D2518" s="380">
        <v>50.482222222222227</v>
      </c>
      <c r="E2518" s="25">
        <v>25.59</v>
      </c>
      <c r="F2518" s="380">
        <v>3.0950399299902611</v>
      </c>
      <c r="G2518" s="25">
        <v>45.04</v>
      </c>
      <c r="H2518" s="380">
        <v>2.5668752067022482</v>
      </c>
      <c r="I2518" s="25">
        <v>54.92</v>
      </c>
      <c r="J2518" s="380">
        <v>0.29225309542118677</v>
      </c>
    </row>
    <row r="2519" spans="1:10" x14ac:dyDescent="0.35">
      <c r="A2519" s="5">
        <v>2515</v>
      </c>
      <c r="B2519" s="5">
        <v>105</v>
      </c>
      <c r="C2519" s="5">
        <v>4</v>
      </c>
      <c r="D2519" s="380">
        <v>55.008333333333333</v>
      </c>
      <c r="E2519" s="25">
        <v>26.05</v>
      </c>
      <c r="F2519" s="380">
        <v>8.533418462603457</v>
      </c>
      <c r="G2519" s="25">
        <v>47.85</v>
      </c>
      <c r="H2519" s="380">
        <v>9.8332643067190162</v>
      </c>
      <c r="I2519" s="25">
        <v>66.06</v>
      </c>
      <c r="J2519" s="380">
        <v>6.1889557958299362</v>
      </c>
    </row>
    <row r="2520" spans="1:10" x14ac:dyDescent="0.35">
      <c r="A2520" s="5">
        <v>2516</v>
      </c>
      <c r="B2520" s="5">
        <v>105</v>
      </c>
      <c r="C2520" s="5">
        <v>4</v>
      </c>
      <c r="D2520" s="380">
        <v>56.461666666666666</v>
      </c>
      <c r="E2520" s="25">
        <v>26.39</v>
      </c>
      <c r="F2520" s="380">
        <v>9.3634063609253353</v>
      </c>
      <c r="G2520" s="25">
        <v>49.2</v>
      </c>
      <c r="H2520" s="380">
        <v>6.4383085364841381</v>
      </c>
      <c r="I2520" s="25">
        <v>68.02</v>
      </c>
      <c r="J2520" s="380">
        <v>7.0366434138714276</v>
      </c>
    </row>
    <row r="2521" spans="1:10" x14ac:dyDescent="0.35">
      <c r="A2521" s="5">
        <v>2517</v>
      </c>
      <c r="B2521" s="5">
        <v>105</v>
      </c>
      <c r="C2521" s="5">
        <v>4</v>
      </c>
      <c r="D2521" s="380">
        <v>54.951666666666661</v>
      </c>
      <c r="E2521" s="25">
        <v>26.35</v>
      </c>
      <c r="F2521" s="380">
        <v>9.291468316667018</v>
      </c>
      <c r="G2521" s="25">
        <v>49.2</v>
      </c>
      <c r="H2521" s="380">
        <v>7.9677921365849596</v>
      </c>
      <c r="I2521" s="25">
        <v>68.02</v>
      </c>
      <c r="J2521" s="380">
        <v>6.3969328953626121</v>
      </c>
    </row>
    <row r="2522" spans="1:10" x14ac:dyDescent="0.35">
      <c r="A2522" s="5">
        <v>2518</v>
      </c>
      <c r="B2522" s="5">
        <v>105</v>
      </c>
      <c r="C2522" s="5">
        <v>4</v>
      </c>
      <c r="D2522" s="380">
        <v>51.944444444444443</v>
      </c>
      <c r="E2522" s="25">
        <v>25.75</v>
      </c>
      <c r="F2522" s="380">
        <v>9.0083299859396604</v>
      </c>
      <c r="G2522" s="25">
        <v>49.2</v>
      </c>
      <c r="H2522" s="380">
        <v>7.6541769912459001</v>
      </c>
      <c r="I2522" s="25">
        <v>68.02</v>
      </c>
      <c r="J2522" s="380">
        <v>6.5807676877270014</v>
      </c>
    </row>
    <row r="2523" spans="1:10" x14ac:dyDescent="0.35">
      <c r="A2523" s="5">
        <v>2519</v>
      </c>
      <c r="B2523" s="5">
        <v>105</v>
      </c>
      <c r="C2523" s="5">
        <v>4</v>
      </c>
      <c r="D2523" s="380">
        <v>50.968333333333327</v>
      </c>
      <c r="E2523" s="25">
        <v>25.29</v>
      </c>
      <c r="F2523" s="380">
        <v>8.5428360647293058</v>
      </c>
      <c r="G2523" s="25">
        <v>44.86</v>
      </c>
      <c r="H2523" s="380">
        <v>7.4338136255586509</v>
      </c>
      <c r="I2523" s="25">
        <v>66.06</v>
      </c>
      <c r="J2523" s="380">
        <v>6.7050624050831233</v>
      </c>
    </row>
    <row r="2524" spans="1:10" x14ac:dyDescent="0.35">
      <c r="A2524" s="5">
        <v>2520</v>
      </c>
      <c r="B2524" s="5">
        <v>105</v>
      </c>
      <c r="C2524" s="5">
        <v>4</v>
      </c>
      <c r="D2524" s="380">
        <v>48.353333333333332</v>
      </c>
      <c r="E2524" s="25">
        <v>24.99</v>
      </c>
      <c r="F2524" s="380">
        <v>9.3633961245206301</v>
      </c>
      <c r="G2524" s="25">
        <v>44.74</v>
      </c>
      <c r="H2524" s="380">
        <v>7.2178792710509798</v>
      </c>
      <c r="I2524" s="25">
        <v>57.82</v>
      </c>
      <c r="J2524" s="380">
        <v>6.716931247704208</v>
      </c>
    </row>
    <row r="2525" spans="1:10" x14ac:dyDescent="0.35">
      <c r="A2525" s="5">
        <v>2521</v>
      </c>
      <c r="B2525" s="5">
        <v>106</v>
      </c>
      <c r="C2525" s="5">
        <v>4</v>
      </c>
      <c r="D2525" s="380">
        <v>46.700555555555553</v>
      </c>
      <c r="E2525" s="25">
        <v>24.84</v>
      </c>
      <c r="F2525" s="380">
        <v>9.7548255311229184</v>
      </c>
      <c r="G2525" s="25">
        <v>44.69</v>
      </c>
      <c r="H2525" s="380">
        <v>6.7485183182501371</v>
      </c>
      <c r="I2525" s="25">
        <v>62.27</v>
      </c>
      <c r="J2525" s="380">
        <v>6.7629610169016043</v>
      </c>
    </row>
    <row r="2526" spans="1:10" x14ac:dyDescent="0.35">
      <c r="A2526" s="5">
        <v>2522</v>
      </c>
      <c r="B2526" s="5">
        <v>106</v>
      </c>
      <c r="C2526" s="5">
        <v>4</v>
      </c>
      <c r="D2526" s="380">
        <v>45.447777777777773</v>
      </c>
      <c r="E2526" s="25">
        <v>24.84</v>
      </c>
      <c r="F2526" s="380">
        <v>9.2964626833473059</v>
      </c>
      <c r="G2526" s="25">
        <v>44.69</v>
      </c>
      <c r="H2526" s="380">
        <v>7.1812688299143739</v>
      </c>
      <c r="I2526" s="25">
        <v>61.82</v>
      </c>
      <c r="J2526" s="380">
        <v>5.7664394884137842</v>
      </c>
    </row>
    <row r="2527" spans="1:10" x14ac:dyDescent="0.35">
      <c r="A2527" s="5">
        <v>2523</v>
      </c>
      <c r="B2527" s="5">
        <v>106</v>
      </c>
      <c r="C2527" s="5">
        <v>4</v>
      </c>
      <c r="D2527" s="380">
        <v>44.687777777777775</v>
      </c>
      <c r="E2527" s="25">
        <v>24.84</v>
      </c>
      <c r="F2527" s="380">
        <v>10.315771215569693</v>
      </c>
      <c r="G2527" s="25">
        <v>44.69</v>
      </c>
      <c r="H2527" s="380">
        <v>6.9161412452084363</v>
      </c>
      <c r="I2527" s="25">
        <v>61.65</v>
      </c>
      <c r="J2527" s="380">
        <v>6.1103406711555168</v>
      </c>
    </row>
    <row r="2528" spans="1:10" x14ac:dyDescent="0.35">
      <c r="A2528" s="5">
        <v>2524</v>
      </c>
      <c r="B2528" s="5">
        <v>106</v>
      </c>
      <c r="C2528" s="5">
        <v>4</v>
      </c>
      <c r="D2528" s="380">
        <v>44.861111111111121</v>
      </c>
      <c r="E2528" s="25">
        <v>24.84</v>
      </c>
      <c r="F2528" s="380">
        <v>10.401377924809104</v>
      </c>
      <c r="G2528" s="25">
        <v>44.74</v>
      </c>
      <c r="H2528" s="380">
        <v>7.6993541223326485</v>
      </c>
      <c r="I2528" s="25">
        <v>61.65</v>
      </c>
      <c r="J2528" s="380">
        <v>6.4915439123456835</v>
      </c>
    </row>
    <row r="2529" spans="1:10" x14ac:dyDescent="0.35">
      <c r="A2529" s="5">
        <v>2525</v>
      </c>
      <c r="B2529" s="5">
        <v>106</v>
      </c>
      <c r="C2529" s="5">
        <v>4</v>
      </c>
      <c r="D2529" s="380">
        <v>47.98555555555555</v>
      </c>
      <c r="E2529" s="25">
        <v>24.84</v>
      </c>
      <c r="F2529" s="380">
        <v>9.4603331633334751</v>
      </c>
      <c r="G2529" s="25">
        <v>47.46</v>
      </c>
      <c r="H2529" s="380">
        <v>6.8610416823302476</v>
      </c>
      <c r="I2529" s="25">
        <v>62.27</v>
      </c>
      <c r="J2529" s="380">
        <v>6.6734742626633219</v>
      </c>
    </row>
    <row r="2530" spans="1:10" x14ac:dyDescent="0.35">
      <c r="A2530" s="5">
        <v>2526</v>
      </c>
      <c r="B2530" s="5">
        <v>106</v>
      </c>
      <c r="C2530" s="5">
        <v>4</v>
      </c>
      <c r="D2530" s="380">
        <v>49.501111111111115</v>
      </c>
      <c r="E2530" s="25">
        <v>27.3</v>
      </c>
      <c r="F2530" s="380">
        <v>13.763196326292588</v>
      </c>
      <c r="G2530" s="25">
        <v>49.2</v>
      </c>
      <c r="H2530" s="380">
        <v>7.5754013439010679</v>
      </c>
      <c r="I2530" s="25">
        <v>68.02</v>
      </c>
      <c r="J2530" s="380">
        <v>6.4866101034100279</v>
      </c>
    </row>
    <row r="2531" spans="1:10" x14ac:dyDescent="0.35">
      <c r="A2531" s="5">
        <v>2527</v>
      </c>
      <c r="B2531" s="5">
        <v>106</v>
      </c>
      <c r="C2531" s="5">
        <v>4</v>
      </c>
      <c r="D2531" s="380">
        <v>49.915000000000006</v>
      </c>
      <c r="E2531" s="25">
        <v>27.96</v>
      </c>
      <c r="F2531" s="380">
        <v>13.417911668557519</v>
      </c>
      <c r="G2531" s="25">
        <v>52.2</v>
      </c>
      <c r="H2531" s="380">
        <v>7.678852622071644</v>
      </c>
      <c r="I2531" s="25">
        <v>72.19</v>
      </c>
      <c r="J2531" s="380">
        <v>6.4321312997040385</v>
      </c>
    </row>
    <row r="2532" spans="1:10" x14ac:dyDescent="0.35">
      <c r="A2532" s="5">
        <v>2528</v>
      </c>
      <c r="B2532" s="5">
        <v>106</v>
      </c>
      <c r="C2532" s="5">
        <v>4</v>
      </c>
      <c r="D2532" s="380">
        <v>49.555</v>
      </c>
      <c r="E2532" s="25">
        <v>27.96</v>
      </c>
      <c r="F2532" s="380">
        <v>11.684265913708568</v>
      </c>
      <c r="G2532" s="25">
        <v>52.2</v>
      </c>
      <c r="H2532" s="380">
        <v>6.8312253543721262</v>
      </c>
      <c r="I2532" s="25">
        <v>72.19</v>
      </c>
      <c r="J2532" s="380">
        <v>6.8716090307838495</v>
      </c>
    </row>
    <row r="2533" spans="1:10" x14ac:dyDescent="0.35">
      <c r="A2533" s="5">
        <v>2529</v>
      </c>
      <c r="B2533" s="5">
        <v>106</v>
      </c>
      <c r="C2533" s="5">
        <v>4</v>
      </c>
      <c r="D2533" s="380">
        <v>46.571666666666665</v>
      </c>
      <c r="E2533" s="25">
        <v>27.3</v>
      </c>
      <c r="F2533" s="380">
        <v>8.1430919094334069</v>
      </c>
      <c r="G2533" s="25">
        <v>49.2</v>
      </c>
      <c r="H2533" s="380">
        <v>6.1713240963815341</v>
      </c>
      <c r="I2533" s="25">
        <v>68.02</v>
      </c>
      <c r="J2533" s="380">
        <v>5.4732739347117114</v>
      </c>
    </row>
    <row r="2534" spans="1:10" x14ac:dyDescent="0.35">
      <c r="A2534" s="5">
        <v>2530</v>
      </c>
      <c r="B2534" s="5">
        <v>106</v>
      </c>
      <c r="C2534" s="5">
        <v>4</v>
      </c>
      <c r="D2534" s="380">
        <v>41.607222222222219</v>
      </c>
      <c r="E2534" s="25">
        <v>27.3</v>
      </c>
      <c r="F2534" s="380">
        <v>0.47222222222222215</v>
      </c>
      <c r="G2534" s="25">
        <v>48.88</v>
      </c>
      <c r="H2534" s="380">
        <v>0.17179523224099599</v>
      </c>
      <c r="I2534" s="25">
        <v>66.06</v>
      </c>
      <c r="J2534" s="380">
        <v>0.69570270949759749</v>
      </c>
    </row>
    <row r="2535" spans="1:10" x14ac:dyDescent="0.35">
      <c r="A2535" s="5">
        <v>2531</v>
      </c>
      <c r="B2535" s="5">
        <v>106</v>
      </c>
      <c r="C2535" s="5">
        <v>4</v>
      </c>
      <c r="D2535" s="380">
        <v>38.076111111111111</v>
      </c>
      <c r="E2535" s="25">
        <v>25.74</v>
      </c>
      <c r="F2535" s="380">
        <v>5.0217212752743734</v>
      </c>
      <c r="G2535" s="25">
        <v>47.85</v>
      </c>
      <c r="H2535" s="380">
        <v>0.15883851018973311</v>
      </c>
      <c r="I2535" s="25">
        <v>61.46</v>
      </c>
      <c r="J2535" s="380">
        <v>0.13821115843418941</v>
      </c>
    </row>
    <row r="2536" spans="1:10" x14ac:dyDescent="0.35">
      <c r="A2536" s="5">
        <v>2532</v>
      </c>
      <c r="B2536" s="5">
        <v>106</v>
      </c>
      <c r="C2536" s="5">
        <v>4</v>
      </c>
      <c r="D2536" s="380">
        <v>28.201666666666664</v>
      </c>
      <c r="E2536" s="25">
        <v>24.99</v>
      </c>
      <c r="F2536" s="380">
        <v>4.6482975110975664</v>
      </c>
      <c r="G2536" s="25">
        <v>46.98</v>
      </c>
      <c r="H2536" s="380">
        <v>0.10155636190596908</v>
      </c>
      <c r="I2536" s="25">
        <v>58.7</v>
      </c>
      <c r="J2536" s="380">
        <v>0.1826752249412574</v>
      </c>
    </row>
    <row r="2537" spans="1:10" x14ac:dyDescent="0.35">
      <c r="A2537" s="5">
        <v>2533</v>
      </c>
      <c r="B2537" s="5">
        <v>106</v>
      </c>
      <c r="C2537" s="5">
        <v>4</v>
      </c>
      <c r="D2537" s="380">
        <v>20.687777777777779</v>
      </c>
      <c r="E2537" s="25">
        <v>24.99</v>
      </c>
      <c r="F2537" s="380">
        <v>4.6377170168166915</v>
      </c>
      <c r="G2537" s="25">
        <v>44.74</v>
      </c>
      <c r="H2537" s="380">
        <v>0.18604817767333012</v>
      </c>
      <c r="I2537" s="25">
        <v>58.7</v>
      </c>
      <c r="J2537" s="380">
        <v>0.16012759971867777</v>
      </c>
    </row>
    <row r="2538" spans="1:10" x14ac:dyDescent="0.35">
      <c r="A2538" s="5">
        <v>2534</v>
      </c>
      <c r="B2538" s="5">
        <v>106</v>
      </c>
      <c r="C2538" s="5">
        <v>4</v>
      </c>
      <c r="D2538" s="380">
        <v>20.662222222222226</v>
      </c>
      <c r="E2538" s="25">
        <v>24.99</v>
      </c>
      <c r="F2538" s="380">
        <v>4.6226020249868691</v>
      </c>
      <c r="G2538" s="25">
        <v>44.74</v>
      </c>
      <c r="H2538" s="380">
        <v>0.2087568455208158</v>
      </c>
      <c r="I2538" s="25">
        <v>53.27</v>
      </c>
      <c r="J2538" s="380">
        <v>0.134187926244001</v>
      </c>
    </row>
    <row r="2539" spans="1:10" x14ac:dyDescent="0.35">
      <c r="A2539" s="5">
        <v>2535</v>
      </c>
      <c r="B2539" s="5">
        <v>106</v>
      </c>
      <c r="C2539" s="5">
        <v>4</v>
      </c>
      <c r="D2539" s="380">
        <v>22.751666666666665</v>
      </c>
      <c r="E2539" s="25">
        <v>24.99</v>
      </c>
      <c r="F2539" s="380">
        <v>4.7093673504483986</v>
      </c>
      <c r="G2539" s="25">
        <v>44.74</v>
      </c>
      <c r="H2539" s="380">
        <v>0.15329590088805212</v>
      </c>
      <c r="I2539" s="25">
        <v>52.93</v>
      </c>
      <c r="J2539" s="380">
        <v>0.1331787415392329</v>
      </c>
    </row>
    <row r="2540" spans="1:10" x14ac:dyDescent="0.35">
      <c r="A2540" s="5">
        <v>2536</v>
      </c>
      <c r="B2540" s="5">
        <v>106</v>
      </c>
      <c r="C2540" s="5">
        <v>4</v>
      </c>
      <c r="D2540" s="380">
        <v>26.046111111111109</v>
      </c>
      <c r="E2540" s="25">
        <v>24.84</v>
      </c>
      <c r="F2540" s="380">
        <v>0.47222222222222221</v>
      </c>
      <c r="G2540" s="25">
        <v>44.69</v>
      </c>
      <c r="H2540" s="380">
        <v>0.15325232964163313</v>
      </c>
      <c r="I2540" s="25">
        <v>52.93</v>
      </c>
      <c r="J2540" s="380">
        <v>0.11971856656453517</v>
      </c>
    </row>
    <row r="2541" spans="1:10" x14ac:dyDescent="0.35">
      <c r="A2541" s="5">
        <v>2537</v>
      </c>
      <c r="B2541" s="5">
        <v>106</v>
      </c>
      <c r="C2541" s="5">
        <v>4</v>
      </c>
      <c r="D2541" s="380">
        <v>36.340555555555554</v>
      </c>
      <c r="E2541" s="25">
        <v>24.99</v>
      </c>
      <c r="F2541" s="380">
        <v>8.1174834595959577</v>
      </c>
      <c r="G2541" s="25">
        <v>44.74</v>
      </c>
      <c r="H2541" s="380">
        <v>6.0489865542273629</v>
      </c>
      <c r="I2541" s="25">
        <v>52.93</v>
      </c>
      <c r="J2541" s="380">
        <v>2.0653735988248392</v>
      </c>
    </row>
    <row r="2542" spans="1:10" x14ac:dyDescent="0.35">
      <c r="A2542" s="5">
        <v>2538</v>
      </c>
      <c r="B2542" s="5">
        <v>106</v>
      </c>
      <c r="C2542" s="5">
        <v>4</v>
      </c>
      <c r="D2542" s="380">
        <v>45.957777777777778</v>
      </c>
      <c r="E2542" s="25">
        <v>25.59</v>
      </c>
      <c r="F2542" s="380">
        <v>15.480634439681138</v>
      </c>
      <c r="G2542" s="25">
        <v>44.77</v>
      </c>
      <c r="H2542" s="380">
        <v>8.8338083719966036</v>
      </c>
      <c r="I2542" s="25">
        <v>58.11</v>
      </c>
      <c r="J2542" s="380">
        <v>6.6739960566303633</v>
      </c>
    </row>
    <row r="2543" spans="1:10" x14ac:dyDescent="0.35">
      <c r="A2543" s="5">
        <v>2539</v>
      </c>
      <c r="B2543" s="5">
        <v>106</v>
      </c>
      <c r="C2543" s="5">
        <v>4</v>
      </c>
      <c r="D2543" s="380">
        <v>49.494444444444447</v>
      </c>
      <c r="E2543" s="25">
        <v>24.99</v>
      </c>
      <c r="F2543" s="380">
        <v>13.634363401145142</v>
      </c>
      <c r="G2543" s="25">
        <v>44.77</v>
      </c>
      <c r="H2543" s="380">
        <v>10.072458279327476</v>
      </c>
      <c r="I2543" s="25">
        <v>62.27</v>
      </c>
      <c r="J2543" s="380">
        <v>6.8421659517225084</v>
      </c>
    </row>
    <row r="2544" spans="1:10" x14ac:dyDescent="0.35">
      <c r="A2544" s="5">
        <v>2540</v>
      </c>
      <c r="B2544" s="5">
        <v>106</v>
      </c>
      <c r="C2544" s="5">
        <v>4</v>
      </c>
      <c r="D2544" s="380">
        <v>50.775000000000006</v>
      </c>
      <c r="E2544" s="25">
        <v>24.99</v>
      </c>
      <c r="F2544" s="380">
        <v>14.766474041548507</v>
      </c>
      <c r="G2544" s="25">
        <v>45.14</v>
      </c>
      <c r="H2544" s="380">
        <v>9.2079829810375315</v>
      </c>
      <c r="I2544" s="25">
        <v>62.27</v>
      </c>
      <c r="J2544" s="380">
        <v>6.4836819386241267</v>
      </c>
    </row>
    <row r="2545" spans="1:10" x14ac:dyDescent="0.35">
      <c r="A2545" s="5">
        <v>2541</v>
      </c>
      <c r="B2545" s="5">
        <v>106</v>
      </c>
      <c r="C2545" s="5">
        <v>4</v>
      </c>
      <c r="D2545" s="380">
        <v>49.315000000000005</v>
      </c>
      <c r="E2545" s="25">
        <v>24.99</v>
      </c>
      <c r="F2545" s="380">
        <v>15.968874407165025</v>
      </c>
      <c r="G2545" s="25">
        <v>44.77</v>
      </c>
      <c r="H2545" s="380">
        <v>9.3613781554070048</v>
      </c>
      <c r="I2545" s="25">
        <v>62.27</v>
      </c>
      <c r="J2545" s="380">
        <v>6.47089600823365</v>
      </c>
    </row>
    <row r="2546" spans="1:10" x14ac:dyDescent="0.35">
      <c r="A2546" s="5">
        <v>2542</v>
      </c>
      <c r="B2546" s="5">
        <v>106</v>
      </c>
      <c r="C2546" s="5">
        <v>4</v>
      </c>
      <c r="D2546" s="380">
        <v>45.600000000000009</v>
      </c>
      <c r="E2546" s="25">
        <v>24.99</v>
      </c>
      <c r="F2546" s="380">
        <v>17.49030308546363</v>
      </c>
      <c r="G2546" s="25">
        <v>44.74</v>
      </c>
      <c r="H2546" s="380">
        <v>9.0114286257402778</v>
      </c>
      <c r="I2546" s="25">
        <v>62.27</v>
      </c>
      <c r="J2546" s="380">
        <v>6.8437313601145453</v>
      </c>
    </row>
    <row r="2547" spans="1:10" x14ac:dyDescent="0.35">
      <c r="A2547" s="5">
        <v>2543</v>
      </c>
      <c r="B2547" s="5">
        <v>106</v>
      </c>
      <c r="C2547" s="5">
        <v>4</v>
      </c>
      <c r="D2547" s="380">
        <v>45.016111111111115</v>
      </c>
      <c r="E2547" s="25">
        <v>24.99</v>
      </c>
      <c r="F2547" s="380">
        <v>16.872557066954947</v>
      </c>
      <c r="G2547" s="25">
        <v>44.74</v>
      </c>
      <c r="H2547" s="380">
        <v>8.4115372345980077</v>
      </c>
      <c r="I2547" s="25">
        <v>60.85</v>
      </c>
      <c r="J2547" s="380">
        <v>6.9250800738906513</v>
      </c>
    </row>
    <row r="2548" spans="1:10" x14ac:dyDescent="0.35">
      <c r="A2548" s="5">
        <v>2544</v>
      </c>
      <c r="B2548" s="5">
        <v>106</v>
      </c>
      <c r="C2548" s="5">
        <v>4</v>
      </c>
      <c r="D2548" s="380">
        <v>43.028888888888886</v>
      </c>
      <c r="E2548" s="25">
        <v>24.84</v>
      </c>
      <c r="F2548" s="380">
        <v>17.228442435775776</v>
      </c>
      <c r="G2548" s="25">
        <v>44.74</v>
      </c>
      <c r="H2548" s="380">
        <v>8.2552540704011932</v>
      </c>
      <c r="I2548" s="25">
        <v>58.7</v>
      </c>
      <c r="J2548" s="380">
        <v>6.2790880044091271</v>
      </c>
    </row>
    <row r="2549" spans="1:10" x14ac:dyDescent="0.35">
      <c r="A2549" s="5">
        <v>2545</v>
      </c>
      <c r="B2549" s="5">
        <v>107</v>
      </c>
      <c r="C2549" s="5">
        <v>4</v>
      </c>
      <c r="D2549" s="380">
        <v>40.239444444444445</v>
      </c>
      <c r="E2549" s="25">
        <v>24.84</v>
      </c>
      <c r="F2549" s="380">
        <v>15.445255550487087</v>
      </c>
      <c r="G2549" s="25">
        <v>37.25</v>
      </c>
      <c r="H2549" s="380">
        <v>9.0868449225169616</v>
      </c>
      <c r="I2549" s="25">
        <v>49.53</v>
      </c>
      <c r="J2549" s="380">
        <v>6.0229644880418736</v>
      </c>
    </row>
    <row r="2550" spans="1:10" x14ac:dyDescent="0.35">
      <c r="A2550" s="5">
        <v>2546</v>
      </c>
      <c r="B2550" s="5">
        <v>107</v>
      </c>
      <c r="C2550" s="5">
        <v>4</v>
      </c>
      <c r="D2550" s="380">
        <v>39.301666666666669</v>
      </c>
      <c r="E2550" s="25">
        <v>24.12</v>
      </c>
      <c r="F2550" s="380">
        <v>14.438473760921321</v>
      </c>
      <c r="G2550" s="25">
        <v>36.880000000000003</v>
      </c>
      <c r="H2550" s="380">
        <v>8.2289837687660903</v>
      </c>
      <c r="I2550" s="25">
        <v>47.79</v>
      </c>
      <c r="J2550" s="380">
        <v>6.1049711743091475</v>
      </c>
    </row>
    <row r="2551" spans="1:10" x14ac:dyDescent="0.35">
      <c r="A2551" s="5">
        <v>2547</v>
      </c>
      <c r="B2551" s="5">
        <v>107</v>
      </c>
      <c r="C2551" s="5">
        <v>4</v>
      </c>
      <c r="D2551" s="380">
        <v>37.426666666666669</v>
      </c>
      <c r="E2551" s="25">
        <v>24.12</v>
      </c>
      <c r="F2551" s="380">
        <v>14.944374264107109</v>
      </c>
      <c r="G2551" s="25">
        <v>36.880000000000003</v>
      </c>
      <c r="H2551" s="380">
        <v>8.3962783172840716</v>
      </c>
      <c r="I2551" s="25">
        <v>47.31</v>
      </c>
      <c r="J2551" s="380">
        <v>6.2589303124507456</v>
      </c>
    </row>
    <row r="2552" spans="1:10" x14ac:dyDescent="0.35">
      <c r="A2552" s="5">
        <v>2548</v>
      </c>
      <c r="B2552" s="5">
        <v>107</v>
      </c>
      <c r="C2552" s="5">
        <v>4</v>
      </c>
      <c r="D2552" s="380">
        <v>38.5</v>
      </c>
      <c r="E2552" s="25">
        <v>23.77</v>
      </c>
      <c r="F2552" s="380">
        <v>15.330395233830094</v>
      </c>
      <c r="G2552" s="25">
        <v>36.880000000000003</v>
      </c>
      <c r="H2552" s="380">
        <v>8.5425155206552343</v>
      </c>
      <c r="I2552" s="25">
        <v>44.6</v>
      </c>
      <c r="J2552" s="380">
        <v>6.2608918031563761</v>
      </c>
    </row>
    <row r="2553" spans="1:10" x14ac:dyDescent="0.35">
      <c r="A2553" s="5">
        <v>2549</v>
      </c>
      <c r="B2553" s="5">
        <v>107</v>
      </c>
      <c r="C2553" s="5">
        <v>4</v>
      </c>
      <c r="D2553" s="380">
        <v>39.723888888888894</v>
      </c>
      <c r="E2553" s="25">
        <v>24.12</v>
      </c>
      <c r="F2553" s="380">
        <v>14.736974030567442</v>
      </c>
      <c r="G2553" s="25">
        <v>36.880000000000003</v>
      </c>
      <c r="H2553" s="380">
        <v>8.6153446001639384</v>
      </c>
      <c r="I2553" s="25">
        <v>47.31</v>
      </c>
      <c r="J2553" s="380">
        <v>6.3551133935676205</v>
      </c>
    </row>
    <row r="2554" spans="1:10" x14ac:dyDescent="0.35">
      <c r="A2554" s="5">
        <v>2550</v>
      </c>
      <c r="B2554" s="5">
        <v>107</v>
      </c>
      <c r="C2554" s="5">
        <v>4</v>
      </c>
      <c r="D2554" s="380">
        <v>40.615555555555559</v>
      </c>
      <c r="E2554" s="25">
        <v>24.56</v>
      </c>
      <c r="F2554" s="380">
        <v>13.763196326292588</v>
      </c>
      <c r="G2554" s="25">
        <v>36.880000000000003</v>
      </c>
      <c r="H2554" s="380">
        <v>8.53695607999469</v>
      </c>
      <c r="I2554" s="25">
        <v>47.79</v>
      </c>
      <c r="J2554" s="380">
        <v>6.7258105768393461</v>
      </c>
    </row>
    <row r="2555" spans="1:10" x14ac:dyDescent="0.35">
      <c r="A2555" s="5">
        <v>2551</v>
      </c>
      <c r="B2555" s="5">
        <v>107</v>
      </c>
      <c r="C2555" s="5">
        <v>4</v>
      </c>
      <c r="D2555" s="380">
        <v>40.094999999999992</v>
      </c>
      <c r="E2555" s="25">
        <v>24.84</v>
      </c>
      <c r="F2555" s="380">
        <v>14.894335981596834</v>
      </c>
      <c r="G2555" s="25">
        <v>38.03</v>
      </c>
      <c r="H2555" s="380">
        <v>8.5192578616925001</v>
      </c>
      <c r="I2555" s="25">
        <v>48.09</v>
      </c>
      <c r="J2555" s="380">
        <v>6.9552164346353527</v>
      </c>
    </row>
    <row r="2556" spans="1:10" x14ac:dyDescent="0.35">
      <c r="A2556" s="5">
        <v>2552</v>
      </c>
      <c r="B2556" s="5">
        <v>107</v>
      </c>
      <c r="C2556" s="5">
        <v>4</v>
      </c>
      <c r="D2556" s="380">
        <v>38.824444444444445</v>
      </c>
      <c r="E2556" s="25">
        <v>24.84</v>
      </c>
      <c r="F2556" s="380">
        <v>8.4692391825829691</v>
      </c>
      <c r="G2556" s="25">
        <v>43.39</v>
      </c>
      <c r="H2556" s="380">
        <v>7.1048055861643382</v>
      </c>
      <c r="I2556" s="25">
        <v>51.72</v>
      </c>
      <c r="J2556" s="380">
        <v>0.99177562659130314</v>
      </c>
    </row>
    <row r="2557" spans="1:10" x14ac:dyDescent="0.35">
      <c r="A2557" s="5">
        <v>2553</v>
      </c>
      <c r="B2557" s="5">
        <v>107</v>
      </c>
      <c r="C2557" s="5">
        <v>4</v>
      </c>
      <c r="D2557" s="380">
        <v>34.61333333333333</v>
      </c>
      <c r="E2557" s="25">
        <v>24.99</v>
      </c>
      <c r="F2557" s="380">
        <v>8.3570865419290552</v>
      </c>
      <c r="G2557" s="25">
        <v>43.39</v>
      </c>
      <c r="H2557" s="380">
        <v>7.1750572925280398</v>
      </c>
      <c r="I2557" s="25">
        <v>51.72</v>
      </c>
      <c r="J2557" s="380">
        <v>0.27777777777777779</v>
      </c>
    </row>
    <row r="2558" spans="1:10" x14ac:dyDescent="0.35">
      <c r="A2558" s="5">
        <v>2554</v>
      </c>
      <c r="B2558" s="5">
        <v>107</v>
      </c>
      <c r="C2558" s="5">
        <v>4</v>
      </c>
      <c r="D2558" s="380">
        <v>32.86944444444444</v>
      </c>
      <c r="E2558" s="25">
        <v>24.99</v>
      </c>
      <c r="F2558" s="380">
        <v>8.1174834595959613</v>
      </c>
      <c r="G2558" s="25">
        <v>43.39</v>
      </c>
      <c r="H2558" s="380">
        <v>5.8053845064224436</v>
      </c>
      <c r="I2558" s="25">
        <v>44.6</v>
      </c>
      <c r="J2558" s="380">
        <v>3.5260526623042723</v>
      </c>
    </row>
    <row r="2559" spans="1:10" x14ac:dyDescent="0.35">
      <c r="A2559" s="5">
        <v>2555</v>
      </c>
      <c r="B2559" s="5">
        <v>107</v>
      </c>
      <c r="C2559" s="5">
        <v>4</v>
      </c>
      <c r="D2559" s="380">
        <v>26.342777777777776</v>
      </c>
      <c r="E2559" s="25">
        <v>24.84</v>
      </c>
      <c r="F2559" s="380">
        <v>0.47222222222222221</v>
      </c>
      <c r="G2559" s="25">
        <v>43.39</v>
      </c>
      <c r="H2559" s="380">
        <v>4.9461268086447721</v>
      </c>
      <c r="I2559" s="25">
        <v>38.79</v>
      </c>
      <c r="J2559" s="380">
        <v>0.11622939616364372</v>
      </c>
    </row>
    <row r="2560" spans="1:10" x14ac:dyDescent="0.35">
      <c r="A2560" s="5">
        <v>2556</v>
      </c>
      <c r="B2560" s="5">
        <v>107</v>
      </c>
      <c r="C2560" s="5">
        <v>4</v>
      </c>
      <c r="D2560" s="380">
        <v>20.578333333333337</v>
      </c>
      <c r="E2560" s="25">
        <v>24.84</v>
      </c>
      <c r="F2560" s="380">
        <v>0.47222222222222221</v>
      </c>
      <c r="G2560" s="25">
        <v>42.17</v>
      </c>
      <c r="H2560" s="380">
        <v>5.2809600519129871</v>
      </c>
      <c r="I2560" s="25">
        <v>38.79</v>
      </c>
      <c r="J2560" s="380">
        <v>0.91638166379182129</v>
      </c>
    </row>
    <row r="2561" spans="1:10" x14ac:dyDescent="0.35">
      <c r="A2561" s="5">
        <v>2557</v>
      </c>
      <c r="B2561" s="5">
        <v>107</v>
      </c>
      <c r="C2561" s="5">
        <v>4</v>
      </c>
      <c r="D2561" s="380">
        <v>14.659999999999998</v>
      </c>
      <c r="E2561" s="25">
        <v>24.11</v>
      </c>
      <c r="F2561" s="380">
        <v>5.0217212752743734</v>
      </c>
      <c r="G2561" s="25">
        <v>37.979999999999997</v>
      </c>
      <c r="H2561" s="380">
        <v>5.566035640254106</v>
      </c>
      <c r="I2561" s="25">
        <v>37.909999999999997</v>
      </c>
      <c r="J2561" s="380">
        <v>0.9028206600912374</v>
      </c>
    </row>
    <row r="2562" spans="1:10" x14ac:dyDescent="0.35">
      <c r="A2562" s="5">
        <v>2558</v>
      </c>
      <c r="B2562" s="5">
        <v>107</v>
      </c>
      <c r="C2562" s="5">
        <v>4</v>
      </c>
      <c r="D2562" s="380">
        <v>14.591666666666665</v>
      </c>
      <c r="E2562" s="25">
        <v>23.84</v>
      </c>
      <c r="F2562" s="380">
        <v>0.47222222222222221</v>
      </c>
      <c r="G2562" s="25">
        <v>36.880000000000003</v>
      </c>
      <c r="H2562" s="380">
        <v>5.0429159583381091</v>
      </c>
      <c r="I2562" s="25">
        <v>37.909999999999997</v>
      </c>
      <c r="J2562" s="380">
        <v>2.0291862601695674</v>
      </c>
    </row>
    <row r="2563" spans="1:10" x14ac:dyDescent="0.35">
      <c r="A2563" s="5">
        <v>2559</v>
      </c>
      <c r="B2563" s="5">
        <v>107</v>
      </c>
      <c r="C2563" s="5">
        <v>4</v>
      </c>
      <c r="D2563" s="380">
        <v>13.493888888888888</v>
      </c>
      <c r="E2563" s="25">
        <v>23.84</v>
      </c>
      <c r="F2563" s="380">
        <v>0.47222222222222221</v>
      </c>
      <c r="G2563" s="25">
        <v>36.880000000000003</v>
      </c>
      <c r="H2563" s="380">
        <v>5.1134719687207042</v>
      </c>
      <c r="I2563" s="25">
        <v>35.799999999999997</v>
      </c>
      <c r="J2563" s="380">
        <v>1.7725065874319603</v>
      </c>
    </row>
    <row r="2564" spans="1:10" x14ac:dyDescent="0.35">
      <c r="A2564" s="5">
        <v>2560</v>
      </c>
      <c r="B2564" s="5">
        <v>107</v>
      </c>
      <c r="C2564" s="5">
        <v>4</v>
      </c>
      <c r="D2564" s="380">
        <v>20.578333333333337</v>
      </c>
      <c r="E2564" s="25">
        <v>23.84</v>
      </c>
      <c r="F2564" s="380">
        <v>0.47222222222222221</v>
      </c>
      <c r="G2564" s="25">
        <v>36.880000000000003</v>
      </c>
      <c r="H2564" s="380">
        <v>4.968658505445382</v>
      </c>
      <c r="I2564" s="25">
        <v>38.79</v>
      </c>
      <c r="J2564" s="380">
        <v>1.0134068303959975</v>
      </c>
    </row>
    <row r="2565" spans="1:10" x14ac:dyDescent="0.35">
      <c r="A2565" s="5">
        <v>2561</v>
      </c>
      <c r="B2565" s="5">
        <v>107</v>
      </c>
      <c r="C2565" s="5">
        <v>4</v>
      </c>
      <c r="D2565" s="380">
        <v>29.458888888888886</v>
      </c>
      <c r="E2565" s="25">
        <v>23.84</v>
      </c>
      <c r="F2565" s="380">
        <v>8.1174834595959595</v>
      </c>
      <c r="G2565" s="25">
        <v>36.880000000000003</v>
      </c>
      <c r="H2565" s="380">
        <v>4.9180274280486787</v>
      </c>
      <c r="I2565" s="25">
        <v>38.79</v>
      </c>
      <c r="J2565" s="380">
        <v>3.0465536960792909</v>
      </c>
    </row>
    <row r="2566" spans="1:10" x14ac:dyDescent="0.35">
      <c r="A2566" s="5">
        <v>2562</v>
      </c>
      <c r="B2566" s="5">
        <v>107</v>
      </c>
      <c r="C2566" s="5">
        <v>4</v>
      </c>
      <c r="D2566" s="380">
        <v>44.733333333333341</v>
      </c>
      <c r="E2566" s="25">
        <v>24.56</v>
      </c>
      <c r="F2566" s="380">
        <v>8.5408949103540781</v>
      </c>
      <c r="G2566" s="25">
        <v>42.29</v>
      </c>
      <c r="H2566" s="380">
        <v>7.4393943182108035</v>
      </c>
      <c r="I2566" s="25">
        <v>44.6</v>
      </c>
      <c r="J2566" s="380">
        <v>4.91768674080053</v>
      </c>
    </row>
    <row r="2567" spans="1:10" x14ac:dyDescent="0.35">
      <c r="A2567" s="5">
        <v>2563</v>
      </c>
      <c r="B2567" s="5">
        <v>107</v>
      </c>
      <c r="C2567" s="5">
        <v>4</v>
      </c>
      <c r="D2567" s="380">
        <v>47.963333333333338</v>
      </c>
      <c r="E2567" s="25">
        <v>24.84</v>
      </c>
      <c r="F2567" s="380">
        <v>11.393527957551425</v>
      </c>
      <c r="G2567" s="25">
        <v>43.39</v>
      </c>
      <c r="H2567" s="380">
        <v>8.4859146643812089</v>
      </c>
      <c r="I2567" s="25">
        <v>47.79</v>
      </c>
      <c r="J2567" s="380">
        <v>5.8714155057053343</v>
      </c>
    </row>
    <row r="2568" spans="1:10" x14ac:dyDescent="0.35">
      <c r="A2568" s="5">
        <v>2564</v>
      </c>
      <c r="B2568" s="5">
        <v>107</v>
      </c>
      <c r="C2568" s="5">
        <v>4</v>
      </c>
      <c r="D2568" s="380">
        <v>49.382222222222218</v>
      </c>
      <c r="E2568" s="25">
        <v>24.84</v>
      </c>
      <c r="F2568" s="380">
        <v>11.175528493186079</v>
      </c>
      <c r="G2568" s="25">
        <v>43.39</v>
      </c>
      <c r="H2568" s="380">
        <v>6.7782605186733598</v>
      </c>
      <c r="I2568" s="25">
        <v>50.13</v>
      </c>
      <c r="J2568" s="380">
        <v>5.7520172711794038</v>
      </c>
    </row>
    <row r="2569" spans="1:10" x14ac:dyDescent="0.35">
      <c r="A2569" s="5">
        <v>2565</v>
      </c>
      <c r="B2569" s="5">
        <v>107</v>
      </c>
      <c r="C2569" s="5">
        <v>4</v>
      </c>
      <c r="D2569" s="380">
        <v>49.29944444444444</v>
      </c>
      <c r="E2569" s="25">
        <v>24.84</v>
      </c>
      <c r="F2569" s="380">
        <v>11.175930115082986</v>
      </c>
      <c r="G2569" s="25">
        <v>43.39</v>
      </c>
      <c r="H2569" s="380">
        <v>7.5918275586345967</v>
      </c>
      <c r="I2569" s="25">
        <v>50.13</v>
      </c>
      <c r="J2569" s="380">
        <v>3.6484505800636127</v>
      </c>
    </row>
    <row r="2570" spans="1:10" x14ac:dyDescent="0.35">
      <c r="A2570" s="5">
        <v>2566</v>
      </c>
      <c r="B2570" s="5">
        <v>107</v>
      </c>
      <c r="C2570" s="5">
        <v>4</v>
      </c>
      <c r="D2570" s="380">
        <v>45.392222222222223</v>
      </c>
      <c r="E2570" s="25">
        <v>24.84</v>
      </c>
      <c r="F2570" s="380">
        <v>11.986816771286529</v>
      </c>
      <c r="G2570" s="25">
        <v>43.39</v>
      </c>
      <c r="H2570" s="380">
        <v>8.260437973232623</v>
      </c>
      <c r="I2570" s="25">
        <v>50.13</v>
      </c>
      <c r="J2570" s="380">
        <v>6.0869900780608219</v>
      </c>
    </row>
    <row r="2571" spans="1:10" x14ac:dyDescent="0.35">
      <c r="A2571" s="5">
        <v>2567</v>
      </c>
      <c r="B2571" s="5">
        <v>107</v>
      </c>
      <c r="C2571" s="5">
        <v>4</v>
      </c>
      <c r="D2571" s="380">
        <v>42.011666666666663</v>
      </c>
      <c r="E2571" s="25">
        <v>24.84</v>
      </c>
      <c r="F2571" s="380">
        <v>11.466200219356558</v>
      </c>
      <c r="G2571" s="25">
        <v>43.08</v>
      </c>
      <c r="H2571" s="380">
        <v>8.2595876653714804</v>
      </c>
      <c r="I2571" s="25">
        <v>48.86</v>
      </c>
      <c r="J2571" s="380">
        <v>5.934720591677662</v>
      </c>
    </row>
    <row r="2572" spans="1:10" x14ac:dyDescent="0.35">
      <c r="A2572" s="5">
        <v>2568</v>
      </c>
      <c r="B2572" s="5">
        <v>107</v>
      </c>
      <c r="C2572" s="5">
        <v>4</v>
      </c>
      <c r="D2572" s="380">
        <v>31.016666666666669</v>
      </c>
      <c r="E2572" s="25">
        <v>24.12</v>
      </c>
      <c r="F2572" s="380">
        <v>11.852442825653732</v>
      </c>
      <c r="G2572" s="25">
        <v>37.25</v>
      </c>
      <c r="H2572" s="380">
        <v>7.9285036353288261</v>
      </c>
      <c r="I2572" s="25">
        <v>39.18</v>
      </c>
      <c r="J2572" s="380">
        <v>5.6172047701895798</v>
      </c>
    </row>
    <row r="2573" spans="1:10" x14ac:dyDescent="0.35">
      <c r="A2573" s="5">
        <v>2569</v>
      </c>
      <c r="B2573" s="5">
        <v>108</v>
      </c>
      <c r="C2573" s="5">
        <v>4</v>
      </c>
      <c r="D2573" s="380">
        <v>27.023888888888887</v>
      </c>
      <c r="E2573" s="25">
        <v>24.12</v>
      </c>
      <c r="F2573" s="380">
        <v>11.500645451448518</v>
      </c>
      <c r="G2573" s="25">
        <v>32.04</v>
      </c>
      <c r="H2573" s="380">
        <v>8.4864777576871013</v>
      </c>
      <c r="I2573" s="25">
        <v>44.6</v>
      </c>
      <c r="J2573" s="380">
        <v>5.2263508625153001</v>
      </c>
    </row>
    <row r="2574" spans="1:10" x14ac:dyDescent="0.35">
      <c r="A2574" s="5">
        <v>2570</v>
      </c>
      <c r="B2574" s="5">
        <v>108</v>
      </c>
      <c r="C2574" s="5">
        <v>4</v>
      </c>
      <c r="D2574" s="380">
        <v>27.629444444444445</v>
      </c>
      <c r="E2574" s="25">
        <v>24.12</v>
      </c>
      <c r="F2574" s="380">
        <v>11.136753989058786</v>
      </c>
      <c r="G2574" s="25">
        <v>31.11</v>
      </c>
      <c r="H2574" s="380">
        <v>7.7881529113231549</v>
      </c>
      <c r="I2574" s="25">
        <v>38.79</v>
      </c>
      <c r="J2574" s="380">
        <v>5.2282965439344027</v>
      </c>
    </row>
    <row r="2575" spans="1:10" x14ac:dyDescent="0.35">
      <c r="A2575" s="5">
        <v>2571</v>
      </c>
      <c r="B2575" s="5">
        <v>108</v>
      </c>
      <c r="C2575" s="5">
        <v>4</v>
      </c>
      <c r="D2575" s="380">
        <v>27.110555555555553</v>
      </c>
      <c r="E2575" s="25">
        <v>24.12</v>
      </c>
      <c r="F2575" s="380">
        <v>11.117965626301718</v>
      </c>
      <c r="G2575" s="25">
        <v>31.11</v>
      </c>
      <c r="H2575" s="380">
        <v>7.8788976180745394</v>
      </c>
      <c r="I2575" s="25">
        <v>37.979999999999997</v>
      </c>
      <c r="J2575" s="380">
        <v>4.6361402043037607</v>
      </c>
    </row>
    <row r="2576" spans="1:10" x14ac:dyDescent="0.35">
      <c r="A2576" s="5">
        <v>2572</v>
      </c>
      <c r="B2576" s="5">
        <v>108</v>
      </c>
      <c r="C2576" s="5">
        <v>4</v>
      </c>
      <c r="D2576" s="380">
        <v>28.112777777777772</v>
      </c>
      <c r="E2576" s="25">
        <v>24.84</v>
      </c>
      <c r="F2576" s="380">
        <v>9.7848233033955765</v>
      </c>
      <c r="G2576" s="25">
        <v>31.11</v>
      </c>
      <c r="H2576" s="380">
        <v>8.2353884156321762</v>
      </c>
      <c r="I2576" s="25">
        <v>37.979999999999997</v>
      </c>
      <c r="J2576" s="380">
        <v>5.8728096503863236</v>
      </c>
    </row>
    <row r="2577" spans="1:10" x14ac:dyDescent="0.35">
      <c r="A2577" s="5">
        <v>2573</v>
      </c>
      <c r="B2577" s="5">
        <v>108</v>
      </c>
      <c r="C2577" s="5">
        <v>4</v>
      </c>
      <c r="D2577" s="380">
        <v>29.418333333333329</v>
      </c>
      <c r="E2577" s="25">
        <v>24.84</v>
      </c>
      <c r="F2577" s="380">
        <v>9.7848233033955765</v>
      </c>
      <c r="G2577" s="25">
        <v>31.34</v>
      </c>
      <c r="H2577" s="380">
        <v>8.5691659120565689</v>
      </c>
      <c r="I2577" s="25">
        <v>37.979999999999997</v>
      </c>
      <c r="J2577" s="380">
        <v>5.2063593344156045</v>
      </c>
    </row>
    <row r="2578" spans="1:10" x14ac:dyDescent="0.35">
      <c r="A2578" s="5">
        <v>2574</v>
      </c>
      <c r="B2578" s="5">
        <v>108</v>
      </c>
      <c r="C2578" s="5">
        <v>4</v>
      </c>
      <c r="D2578" s="380">
        <v>34.596111111111114</v>
      </c>
      <c r="E2578" s="25">
        <v>24.84</v>
      </c>
      <c r="F2578" s="380">
        <v>9.5224618782650658</v>
      </c>
      <c r="G2578" s="25">
        <v>31.34</v>
      </c>
      <c r="H2578" s="380">
        <v>8.0720778136505515</v>
      </c>
      <c r="I2578" s="25">
        <v>37.979999999999997</v>
      </c>
      <c r="J2578" s="380">
        <v>5.4125980030221283</v>
      </c>
    </row>
    <row r="2579" spans="1:10" x14ac:dyDescent="0.35">
      <c r="A2579" s="5">
        <v>2575</v>
      </c>
      <c r="B2579" s="5">
        <v>108</v>
      </c>
      <c r="C2579" s="5">
        <v>4</v>
      </c>
      <c r="D2579" s="380">
        <v>36.481666666666669</v>
      </c>
      <c r="E2579" s="25">
        <v>24.84</v>
      </c>
      <c r="F2579" s="380">
        <v>8.7594614404246371</v>
      </c>
      <c r="G2579" s="25">
        <v>31.84</v>
      </c>
      <c r="H2579" s="380">
        <v>8.3836731289976107</v>
      </c>
      <c r="I2579" s="25">
        <v>37.979999999999997</v>
      </c>
      <c r="J2579" s="380">
        <v>6.1111906592122454</v>
      </c>
    </row>
    <row r="2580" spans="1:10" x14ac:dyDescent="0.35">
      <c r="A2580" s="5">
        <v>2576</v>
      </c>
      <c r="B2580" s="5">
        <v>108</v>
      </c>
      <c r="C2580" s="5">
        <v>4</v>
      </c>
      <c r="D2580" s="380">
        <v>36.365555555555552</v>
      </c>
      <c r="E2580" s="25">
        <v>24.84</v>
      </c>
      <c r="F2580" s="380">
        <v>8.6059868725766702</v>
      </c>
      <c r="G2580" s="25">
        <v>31.84</v>
      </c>
      <c r="H2580" s="380">
        <v>8.0465419388396455</v>
      </c>
      <c r="I2580" s="25">
        <v>38.79</v>
      </c>
      <c r="J2580" s="380">
        <v>4.252705372176905</v>
      </c>
    </row>
    <row r="2581" spans="1:10" x14ac:dyDescent="0.35">
      <c r="A2581" s="5">
        <v>2577</v>
      </c>
      <c r="B2581" s="5">
        <v>108</v>
      </c>
      <c r="C2581" s="5">
        <v>4</v>
      </c>
      <c r="D2581" s="380">
        <v>36.065555555555555</v>
      </c>
      <c r="E2581" s="25">
        <v>24.84</v>
      </c>
      <c r="F2581" s="380">
        <v>8.1174834595959595</v>
      </c>
      <c r="G2581" s="25">
        <v>31.84</v>
      </c>
      <c r="H2581" s="380">
        <v>6.8358815690489925</v>
      </c>
      <c r="I2581" s="25">
        <v>37.979999999999997</v>
      </c>
      <c r="J2581" s="380">
        <v>3.008094887708205</v>
      </c>
    </row>
    <row r="2582" spans="1:10" x14ac:dyDescent="0.35">
      <c r="A2582" s="5">
        <v>2578</v>
      </c>
      <c r="B2582" s="5">
        <v>108</v>
      </c>
      <c r="C2582" s="5">
        <v>4</v>
      </c>
      <c r="D2582" s="380">
        <v>31.808333333333337</v>
      </c>
      <c r="E2582" s="25">
        <v>24.84</v>
      </c>
      <c r="F2582" s="380">
        <v>5.3145266987189128</v>
      </c>
      <c r="G2582" s="25">
        <v>31.52</v>
      </c>
      <c r="H2582" s="380">
        <v>3.1399544863332181</v>
      </c>
      <c r="I2582" s="25">
        <v>34.01</v>
      </c>
      <c r="J2582" s="380">
        <v>3.1488319658607762</v>
      </c>
    </row>
    <row r="2583" spans="1:10" x14ac:dyDescent="0.35">
      <c r="A2583" s="5">
        <v>2579</v>
      </c>
      <c r="B2583" s="5">
        <v>108</v>
      </c>
      <c r="C2583" s="5">
        <v>4</v>
      </c>
      <c r="D2583" s="380">
        <v>28.97388888888889</v>
      </c>
      <c r="E2583" s="25">
        <v>24.84</v>
      </c>
      <c r="F2583" s="380">
        <v>5.0356398201534533</v>
      </c>
      <c r="G2583" s="25">
        <v>31.22</v>
      </c>
      <c r="H2583" s="380">
        <v>6.1828166055250868</v>
      </c>
      <c r="I2583" s="25">
        <v>33.67</v>
      </c>
      <c r="J2583" s="380">
        <v>2.1125109375246116</v>
      </c>
    </row>
    <row r="2584" spans="1:10" x14ac:dyDescent="0.35">
      <c r="A2584" s="5">
        <v>2580</v>
      </c>
      <c r="B2584" s="5">
        <v>108</v>
      </c>
      <c r="C2584" s="5">
        <v>4</v>
      </c>
      <c r="D2584" s="380">
        <v>26.61</v>
      </c>
      <c r="E2584" s="25">
        <v>24.84</v>
      </c>
      <c r="F2584" s="380">
        <v>5.0356398201534533</v>
      </c>
      <c r="G2584" s="25">
        <v>31.19</v>
      </c>
      <c r="H2584" s="380">
        <v>3.5469088825110719</v>
      </c>
      <c r="I2584" s="25">
        <v>33.67</v>
      </c>
      <c r="J2584" s="380">
        <v>2.1126587652295896</v>
      </c>
    </row>
    <row r="2585" spans="1:10" x14ac:dyDescent="0.35">
      <c r="A2585" s="5">
        <v>2581</v>
      </c>
      <c r="B2585" s="5">
        <v>108</v>
      </c>
      <c r="C2585" s="5">
        <v>4</v>
      </c>
      <c r="D2585" s="380">
        <v>24.543888888888887</v>
      </c>
      <c r="E2585" s="25">
        <v>23.77</v>
      </c>
      <c r="F2585" s="380">
        <v>5.0356398201534533</v>
      </c>
      <c r="G2585" s="25">
        <v>31.03</v>
      </c>
      <c r="H2585" s="380">
        <v>5.8433213574741067</v>
      </c>
      <c r="I2585" s="25">
        <v>33.67</v>
      </c>
      <c r="J2585" s="380">
        <v>2.1126587652295896</v>
      </c>
    </row>
    <row r="2586" spans="1:10" x14ac:dyDescent="0.35">
      <c r="A2586" s="5">
        <v>2582</v>
      </c>
      <c r="B2586" s="5">
        <v>108</v>
      </c>
      <c r="C2586" s="5">
        <v>4</v>
      </c>
      <c r="D2586" s="380">
        <v>18.362222222222222</v>
      </c>
      <c r="E2586" s="25">
        <v>23.77</v>
      </c>
      <c r="F2586" s="380">
        <v>5.0356398201534533</v>
      </c>
      <c r="G2586" s="25">
        <v>30.91</v>
      </c>
      <c r="H2586" s="380">
        <v>2.9327308174277267</v>
      </c>
      <c r="I2586" s="25">
        <v>33.67</v>
      </c>
      <c r="J2586" s="380">
        <v>2.1125109375246116</v>
      </c>
    </row>
    <row r="2587" spans="1:10" x14ac:dyDescent="0.35">
      <c r="A2587" s="5">
        <v>2583</v>
      </c>
      <c r="B2587" s="5">
        <v>108</v>
      </c>
      <c r="C2587" s="5">
        <v>4</v>
      </c>
      <c r="D2587" s="380">
        <v>22.165555555555557</v>
      </c>
      <c r="E2587" s="25">
        <v>23.77</v>
      </c>
      <c r="F2587" s="380">
        <v>4.7555582654498378</v>
      </c>
      <c r="G2587" s="25">
        <v>30.91</v>
      </c>
      <c r="H2587" s="380">
        <v>2.6309098388029906</v>
      </c>
      <c r="I2587" s="25">
        <v>33.67</v>
      </c>
      <c r="J2587" s="380">
        <v>2.1049368748620552</v>
      </c>
    </row>
    <row r="2588" spans="1:10" x14ac:dyDescent="0.35">
      <c r="A2588" s="5">
        <v>2584</v>
      </c>
      <c r="B2588" s="5">
        <v>108</v>
      </c>
      <c r="C2588" s="5">
        <v>4</v>
      </c>
      <c r="D2588" s="380">
        <v>30.818888888888889</v>
      </c>
      <c r="E2588" s="25">
        <v>23.59</v>
      </c>
      <c r="F2588" s="380">
        <v>8.1174834595959577</v>
      </c>
      <c r="G2588" s="25">
        <v>30.91</v>
      </c>
      <c r="H2588" s="380">
        <v>2.6644564643118529</v>
      </c>
      <c r="I2588" s="25">
        <v>33.67</v>
      </c>
      <c r="J2588" s="380">
        <v>2.1125109375246116</v>
      </c>
    </row>
    <row r="2589" spans="1:10" x14ac:dyDescent="0.35">
      <c r="A2589" s="5">
        <v>2585</v>
      </c>
      <c r="B2589" s="5">
        <v>108</v>
      </c>
      <c r="C2589" s="5">
        <v>4</v>
      </c>
      <c r="D2589" s="380">
        <v>37.99666666666667</v>
      </c>
      <c r="E2589" s="25">
        <v>23.77</v>
      </c>
      <c r="F2589" s="380">
        <v>8.1174834595959613</v>
      </c>
      <c r="G2589" s="25">
        <v>31.03</v>
      </c>
      <c r="H2589" s="380">
        <v>6.1992089601591358</v>
      </c>
      <c r="I2589" s="25">
        <v>33.67</v>
      </c>
      <c r="J2589" s="380">
        <v>2.1533479600255894</v>
      </c>
    </row>
    <row r="2590" spans="1:10" x14ac:dyDescent="0.35">
      <c r="A2590" s="5">
        <v>2586</v>
      </c>
      <c r="B2590" s="5">
        <v>108</v>
      </c>
      <c r="C2590" s="5">
        <v>4</v>
      </c>
      <c r="D2590" s="380">
        <v>47.274999999999999</v>
      </c>
      <c r="E2590" s="25">
        <v>24.56</v>
      </c>
      <c r="F2590" s="380">
        <v>9.8252626944751231</v>
      </c>
      <c r="G2590" s="25">
        <v>31.11</v>
      </c>
      <c r="H2590" s="380">
        <v>10.455140132284074</v>
      </c>
      <c r="I2590" s="25">
        <v>33.67</v>
      </c>
      <c r="J2590" s="380">
        <v>1.697502908225057</v>
      </c>
    </row>
    <row r="2591" spans="1:10" x14ac:dyDescent="0.35">
      <c r="A2591" s="5">
        <v>2587</v>
      </c>
      <c r="B2591" s="5">
        <v>108</v>
      </c>
      <c r="C2591" s="5">
        <v>4</v>
      </c>
      <c r="D2591" s="380">
        <v>54.142777777777773</v>
      </c>
      <c r="E2591" s="25">
        <v>24.84</v>
      </c>
      <c r="F2591" s="380">
        <v>14.287082666639478</v>
      </c>
      <c r="G2591" s="25">
        <v>31.34</v>
      </c>
      <c r="H2591" s="380">
        <v>10.548335097235444</v>
      </c>
      <c r="I2591" s="25">
        <v>34.82</v>
      </c>
      <c r="J2591" s="380">
        <v>5.6425221495332956</v>
      </c>
    </row>
    <row r="2592" spans="1:10" x14ac:dyDescent="0.35">
      <c r="A2592" s="5">
        <v>2588</v>
      </c>
      <c r="B2592" s="5">
        <v>108</v>
      </c>
      <c r="C2592" s="5">
        <v>4</v>
      </c>
      <c r="D2592" s="380">
        <v>55.685000000000002</v>
      </c>
      <c r="E2592" s="25">
        <v>24.84</v>
      </c>
      <c r="F2592" s="380">
        <v>12.793169455884897</v>
      </c>
      <c r="G2592" s="25">
        <v>43.56</v>
      </c>
      <c r="H2592" s="380">
        <v>10.096582759800169</v>
      </c>
      <c r="I2592" s="25">
        <v>47.31</v>
      </c>
      <c r="J2592" s="380">
        <v>5.2402196849473182</v>
      </c>
    </row>
    <row r="2593" spans="1:10" x14ac:dyDescent="0.35">
      <c r="A2593" s="5">
        <v>2589</v>
      </c>
      <c r="B2593" s="5">
        <v>108</v>
      </c>
      <c r="C2593" s="5">
        <v>4</v>
      </c>
      <c r="D2593" s="380">
        <v>52.648888888888891</v>
      </c>
      <c r="E2593" s="25">
        <v>24.84</v>
      </c>
      <c r="F2593" s="380">
        <v>14.089906569849862</v>
      </c>
      <c r="G2593" s="25">
        <v>43.56</v>
      </c>
      <c r="H2593" s="380">
        <v>10.050573790446423</v>
      </c>
      <c r="I2593" s="25">
        <v>49.22</v>
      </c>
      <c r="J2593" s="380">
        <v>4.3570230591751695</v>
      </c>
    </row>
    <row r="2594" spans="1:10" x14ac:dyDescent="0.35">
      <c r="A2594" s="5">
        <v>2590</v>
      </c>
      <c r="B2594" s="5">
        <v>108</v>
      </c>
      <c r="C2594" s="5">
        <v>4</v>
      </c>
      <c r="D2594" s="380">
        <v>50.257777777777775</v>
      </c>
      <c r="E2594" s="25">
        <v>24.84</v>
      </c>
      <c r="F2594" s="380">
        <v>14.107486054964127</v>
      </c>
      <c r="G2594" s="25">
        <v>42.19</v>
      </c>
      <c r="H2594" s="380">
        <v>10.052630144994058</v>
      </c>
      <c r="I2594" s="25">
        <v>48.73</v>
      </c>
      <c r="J2594" s="380">
        <v>4.988518871549533</v>
      </c>
    </row>
    <row r="2595" spans="1:10" x14ac:dyDescent="0.35">
      <c r="A2595" s="5">
        <v>2591</v>
      </c>
      <c r="B2595" s="5">
        <v>108</v>
      </c>
      <c r="C2595" s="5">
        <v>4</v>
      </c>
      <c r="D2595" s="380">
        <v>47.525555555555556</v>
      </c>
      <c r="E2595" s="25">
        <v>24.84</v>
      </c>
      <c r="F2595" s="380">
        <v>14.220519090824453</v>
      </c>
      <c r="G2595" s="25">
        <v>37.020000000000003</v>
      </c>
      <c r="H2595" s="380">
        <v>10.232116503245889</v>
      </c>
      <c r="I2595" s="25">
        <v>44.6</v>
      </c>
      <c r="J2595" s="380">
        <v>5.8743453568962085</v>
      </c>
    </row>
    <row r="2596" spans="1:10" x14ac:dyDescent="0.35">
      <c r="A2596" s="5">
        <v>2592</v>
      </c>
      <c r="B2596" s="5">
        <v>108</v>
      </c>
      <c r="C2596" s="5">
        <v>4</v>
      </c>
      <c r="D2596" s="380">
        <v>47.170555555555552</v>
      </c>
      <c r="E2596" s="25">
        <v>24.84</v>
      </c>
      <c r="F2596" s="380">
        <v>12.927532301852317</v>
      </c>
      <c r="G2596" s="25">
        <v>37.020000000000003</v>
      </c>
      <c r="H2596" s="380">
        <v>10.265839732326468</v>
      </c>
      <c r="I2596" s="25">
        <v>43.36</v>
      </c>
      <c r="J2596" s="380">
        <v>6.230374921021216</v>
      </c>
    </row>
    <row r="2597" spans="1:10" x14ac:dyDescent="0.35">
      <c r="A2597" s="5">
        <v>2593</v>
      </c>
      <c r="B2597" s="5">
        <v>109</v>
      </c>
      <c r="C2597" s="5">
        <v>4</v>
      </c>
      <c r="D2597" s="380">
        <v>45.06444444444444</v>
      </c>
      <c r="E2597" s="25">
        <v>24.84</v>
      </c>
      <c r="F2597" s="380">
        <v>14.024990821722685</v>
      </c>
      <c r="G2597" s="25">
        <v>37.020000000000003</v>
      </c>
      <c r="H2597" s="380">
        <v>9.7839165857285302</v>
      </c>
      <c r="I2597" s="25">
        <v>52.55</v>
      </c>
      <c r="J2597" s="380">
        <v>5.1295471596960969</v>
      </c>
    </row>
    <row r="2598" spans="1:10" x14ac:dyDescent="0.35">
      <c r="A2598" s="5">
        <v>2594</v>
      </c>
      <c r="B2598" s="5">
        <v>109</v>
      </c>
      <c r="C2598" s="5">
        <v>4</v>
      </c>
      <c r="D2598" s="380">
        <v>44.673888888888889</v>
      </c>
      <c r="E2598" s="25">
        <v>24.84</v>
      </c>
      <c r="F2598" s="380">
        <v>14.23962007425161</v>
      </c>
      <c r="G2598" s="25">
        <v>42.29</v>
      </c>
      <c r="H2598" s="380">
        <v>8.6420781589684559</v>
      </c>
      <c r="I2598" s="25">
        <v>52.55</v>
      </c>
      <c r="J2598" s="380">
        <v>5.3651196221913899</v>
      </c>
    </row>
    <row r="2599" spans="1:10" x14ac:dyDescent="0.35">
      <c r="A2599" s="5">
        <v>2595</v>
      </c>
      <c r="B2599" s="5">
        <v>109</v>
      </c>
      <c r="C2599" s="5">
        <v>4</v>
      </c>
      <c r="D2599" s="380">
        <v>44.601111111111109</v>
      </c>
      <c r="E2599" s="25">
        <v>24.84</v>
      </c>
      <c r="F2599" s="380">
        <v>13.241635383773129</v>
      </c>
      <c r="G2599" s="25">
        <v>43.56</v>
      </c>
      <c r="H2599" s="380">
        <v>9.0194170097164896</v>
      </c>
      <c r="I2599" s="25">
        <v>50.7</v>
      </c>
      <c r="J2599" s="380">
        <v>5.6637361743990047</v>
      </c>
    </row>
    <row r="2600" spans="1:10" x14ac:dyDescent="0.35">
      <c r="A2600" s="5">
        <v>2596</v>
      </c>
      <c r="B2600" s="5">
        <v>109</v>
      </c>
      <c r="C2600" s="5">
        <v>4</v>
      </c>
      <c r="D2600" s="380">
        <v>45.033333333333331</v>
      </c>
      <c r="E2600" s="25">
        <v>24.84</v>
      </c>
      <c r="F2600" s="380">
        <v>13.204735451632095</v>
      </c>
      <c r="G2600" s="25">
        <v>43.56</v>
      </c>
      <c r="H2600" s="380">
        <v>8.2332193138719205</v>
      </c>
      <c r="I2600" s="25">
        <v>52.55</v>
      </c>
      <c r="J2600" s="380">
        <v>6.5400537732985509</v>
      </c>
    </row>
    <row r="2601" spans="1:10" x14ac:dyDescent="0.35">
      <c r="A2601" s="5">
        <v>2597</v>
      </c>
      <c r="B2601" s="5">
        <v>109</v>
      </c>
      <c r="C2601" s="5">
        <v>4</v>
      </c>
      <c r="D2601" s="380">
        <v>48.048888888888889</v>
      </c>
      <c r="E2601" s="25">
        <v>24.84</v>
      </c>
      <c r="F2601" s="380">
        <v>13.206084018169165</v>
      </c>
      <c r="G2601" s="25">
        <v>47.46</v>
      </c>
      <c r="H2601" s="380">
        <v>8.8184668718676118</v>
      </c>
      <c r="I2601" s="25">
        <v>53.71</v>
      </c>
      <c r="J2601" s="380">
        <v>6.7024523817483619</v>
      </c>
    </row>
    <row r="2602" spans="1:10" x14ac:dyDescent="0.35">
      <c r="A2602" s="5">
        <v>2598</v>
      </c>
      <c r="B2602" s="5">
        <v>109</v>
      </c>
      <c r="C2602" s="5">
        <v>4</v>
      </c>
      <c r="D2602" s="380">
        <v>55.49</v>
      </c>
      <c r="E2602" s="25">
        <v>25.74</v>
      </c>
      <c r="F2602" s="380">
        <v>12.924033153076362</v>
      </c>
      <c r="G2602" s="25">
        <v>49.2</v>
      </c>
      <c r="H2602" s="380">
        <v>7.0740091946472781</v>
      </c>
      <c r="I2602" s="25">
        <v>66.06</v>
      </c>
      <c r="J2602" s="380">
        <v>6.3577250927452189</v>
      </c>
    </row>
    <row r="2603" spans="1:10" x14ac:dyDescent="0.35">
      <c r="A2603" s="5">
        <v>2599</v>
      </c>
      <c r="B2603" s="5">
        <v>109</v>
      </c>
      <c r="C2603" s="5">
        <v>4</v>
      </c>
      <c r="D2603" s="380">
        <v>61.652777777777771</v>
      </c>
      <c r="E2603" s="25">
        <v>27.96</v>
      </c>
      <c r="F2603" s="380">
        <v>12.521772509952246</v>
      </c>
      <c r="G2603" s="25">
        <v>52.2</v>
      </c>
      <c r="H2603" s="380">
        <v>7.2399135900457896</v>
      </c>
      <c r="I2603" s="25">
        <v>585.74</v>
      </c>
      <c r="J2603" s="380">
        <v>5.568738431966243</v>
      </c>
    </row>
    <row r="2604" spans="1:10" x14ac:dyDescent="0.35">
      <c r="A2604" s="5">
        <v>2600</v>
      </c>
      <c r="B2604" s="5">
        <v>109</v>
      </c>
      <c r="C2604" s="5">
        <v>4</v>
      </c>
      <c r="D2604" s="380">
        <v>66.032222222222217</v>
      </c>
      <c r="E2604" s="25">
        <v>27.96</v>
      </c>
      <c r="F2604" s="380">
        <v>9.9091315900460391</v>
      </c>
      <c r="G2604" s="25">
        <v>52.2</v>
      </c>
      <c r="H2604" s="380">
        <v>7.8367783236024513</v>
      </c>
      <c r="I2604" s="25">
        <v>585.74</v>
      </c>
      <c r="J2604" s="380">
        <v>4.9448878904834475</v>
      </c>
    </row>
    <row r="2605" spans="1:10" x14ac:dyDescent="0.35">
      <c r="A2605" s="5">
        <v>2601</v>
      </c>
      <c r="B2605" s="5">
        <v>109</v>
      </c>
      <c r="C2605" s="5">
        <v>4</v>
      </c>
      <c r="D2605" s="380">
        <v>58.268888888888881</v>
      </c>
      <c r="E2605" s="25">
        <v>27.96</v>
      </c>
      <c r="F2605" s="380">
        <v>8.1174834595959595</v>
      </c>
      <c r="G2605" s="25">
        <v>52.2</v>
      </c>
      <c r="H2605" s="380">
        <v>6.8696279356598975</v>
      </c>
      <c r="I2605" s="25">
        <v>68.05</v>
      </c>
      <c r="J2605" s="380">
        <v>0.27777777777777779</v>
      </c>
    </row>
    <row r="2606" spans="1:10" x14ac:dyDescent="0.35">
      <c r="A2606" s="5">
        <v>2602</v>
      </c>
      <c r="B2606" s="5">
        <v>109</v>
      </c>
      <c r="C2606" s="5">
        <v>4</v>
      </c>
      <c r="D2606" s="380">
        <v>50.572222222222223</v>
      </c>
      <c r="E2606" s="25">
        <v>27.3</v>
      </c>
      <c r="F2606" s="380">
        <v>0.47222222222222221</v>
      </c>
      <c r="G2606" s="25">
        <v>52.2</v>
      </c>
      <c r="H2606" s="380">
        <v>0.82027837469213738</v>
      </c>
      <c r="I2606" s="25">
        <v>66.06</v>
      </c>
      <c r="J2606" s="380">
        <v>0.24741131288791202</v>
      </c>
    </row>
    <row r="2607" spans="1:10" x14ac:dyDescent="0.35">
      <c r="A2607" s="5">
        <v>2603</v>
      </c>
      <c r="B2607" s="5">
        <v>109</v>
      </c>
      <c r="C2607" s="5">
        <v>4</v>
      </c>
      <c r="D2607" s="380">
        <v>47.372777777777777</v>
      </c>
      <c r="E2607" s="25">
        <v>27.3</v>
      </c>
      <c r="F2607" s="380">
        <v>5.1522230026460525</v>
      </c>
      <c r="G2607" s="25">
        <v>47.93</v>
      </c>
      <c r="H2607" s="380">
        <v>1.3880615232115265</v>
      </c>
      <c r="I2607" s="25">
        <v>64.14</v>
      </c>
      <c r="J2607" s="380">
        <v>1.2219948484642922</v>
      </c>
    </row>
    <row r="2608" spans="1:10" x14ac:dyDescent="0.35">
      <c r="A2608" s="5">
        <v>2604</v>
      </c>
      <c r="B2608" s="5">
        <v>109</v>
      </c>
      <c r="C2608" s="5">
        <v>4</v>
      </c>
      <c r="D2608" s="380">
        <v>45.001111111111108</v>
      </c>
      <c r="E2608" s="25">
        <v>25.74</v>
      </c>
      <c r="F2608" s="380">
        <v>5.097943663602142</v>
      </c>
      <c r="G2608" s="25">
        <v>47.85</v>
      </c>
      <c r="H2608" s="380">
        <v>1.0601908014468386</v>
      </c>
      <c r="I2608" s="25">
        <v>54.52</v>
      </c>
      <c r="J2608" s="380">
        <v>1.0647759453161496</v>
      </c>
    </row>
    <row r="2609" spans="1:10" x14ac:dyDescent="0.35">
      <c r="A2609" s="5">
        <v>2605</v>
      </c>
      <c r="B2609" s="5">
        <v>109</v>
      </c>
      <c r="C2609" s="5">
        <v>4</v>
      </c>
      <c r="D2609" s="380">
        <v>43.463333333333331</v>
      </c>
      <c r="E2609" s="25">
        <v>24.99</v>
      </c>
      <c r="F2609" s="380">
        <v>4.935978053898217</v>
      </c>
      <c r="G2609" s="25">
        <v>47.85</v>
      </c>
      <c r="H2609" s="380">
        <v>1.3867738448142284</v>
      </c>
      <c r="I2609" s="25">
        <v>53.71</v>
      </c>
      <c r="J2609" s="380">
        <v>1.0733631435428153</v>
      </c>
    </row>
    <row r="2610" spans="1:10" x14ac:dyDescent="0.35">
      <c r="A2610" s="5">
        <v>2606</v>
      </c>
      <c r="B2610" s="5">
        <v>109</v>
      </c>
      <c r="C2610" s="5">
        <v>4</v>
      </c>
      <c r="D2610" s="380">
        <v>42.816111111111113</v>
      </c>
      <c r="E2610" s="25">
        <v>24.99</v>
      </c>
      <c r="F2610" s="380">
        <v>4.935978053898217</v>
      </c>
      <c r="G2610" s="25">
        <v>47.46</v>
      </c>
      <c r="H2610" s="380">
        <v>1.0537658699465033</v>
      </c>
      <c r="I2610" s="25">
        <v>53.71</v>
      </c>
      <c r="J2610" s="380">
        <v>0.1136963153550351</v>
      </c>
    </row>
    <row r="2611" spans="1:10" x14ac:dyDescent="0.35">
      <c r="A2611" s="5">
        <v>2607</v>
      </c>
      <c r="B2611" s="5">
        <v>109</v>
      </c>
      <c r="C2611" s="5">
        <v>4</v>
      </c>
      <c r="D2611" s="380">
        <v>42.739444444444445</v>
      </c>
      <c r="E2611" s="25">
        <v>24.99</v>
      </c>
      <c r="F2611" s="380">
        <v>4.7429544980590883</v>
      </c>
      <c r="G2611" s="25">
        <v>47.85</v>
      </c>
      <c r="H2611" s="380">
        <v>1.3210899738469513</v>
      </c>
      <c r="I2611" s="25">
        <v>53.71</v>
      </c>
      <c r="J2611" s="380">
        <v>0.10976252958992992</v>
      </c>
    </row>
    <row r="2612" spans="1:10" x14ac:dyDescent="0.35">
      <c r="A2612" s="5">
        <v>2608</v>
      </c>
      <c r="B2612" s="5">
        <v>109</v>
      </c>
      <c r="C2612" s="5">
        <v>4</v>
      </c>
      <c r="D2612" s="380">
        <v>44.068888888888885</v>
      </c>
      <c r="E2612" s="25">
        <v>25.74</v>
      </c>
      <c r="F2612" s="380">
        <v>4.8534803686236776</v>
      </c>
      <c r="G2612" s="25">
        <v>47.93</v>
      </c>
      <c r="H2612" s="380">
        <v>1.0720456211313978</v>
      </c>
      <c r="I2612" s="25">
        <v>53.71</v>
      </c>
      <c r="J2612" s="380">
        <v>0.77666351478146067</v>
      </c>
    </row>
    <row r="2613" spans="1:10" x14ac:dyDescent="0.35">
      <c r="A2613" s="5">
        <v>2609</v>
      </c>
      <c r="B2613" s="5">
        <v>109</v>
      </c>
      <c r="C2613" s="5">
        <v>4</v>
      </c>
      <c r="D2613" s="380">
        <v>49.92722222222222</v>
      </c>
      <c r="E2613" s="25">
        <v>26.51</v>
      </c>
      <c r="F2613" s="380">
        <v>8.1174834595959613</v>
      </c>
      <c r="G2613" s="25">
        <v>49.2</v>
      </c>
      <c r="H2613" s="380">
        <v>2.0028274280195775</v>
      </c>
      <c r="I2613" s="25">
        <v>55.74</v>
      </c>
      <c r="J2613" s="380">
        <v>1.4535028087414354</v>
      </c>
    </row>
    <row r="2614" spans="1:10" x14ac:dyDescent="0.35">
      <c r="A2614" s="5">
        <v>2610</v>
      </c>
      <c r="B2614" s="5">
        <v>109</v>
      </c>
      <c r="C2614" s="5">
        <v>4</v>
      </c>
      <c r="D2614" s="380">
        <v>54.720555555555556</v>
      </c>
      <c r="E2614" s="25">
        <v>27.96</v>
      </c>
      <c r="F2614" s="380">
        <v>13.061491425013479</v>
      </c>
      <c r="G2614" s="25">
        <v>52.2</v>
      </c>
      <c r="H2614" s="380">
        <v>8.5688912920048832</v>
      </c>
      <c r="I2614" s="25">
        <v>55.74</v>
      </c>
      <c r="J2614" s="380">
        <v>7.2547005604138821</v>
      </c>
    </row>
    <row r="2615" spans="1:10" x14ac:dyDescent="0.35">
      <c r="A2615" s="5">
        <v>2611</v>
      </c>
      <c r="B2615" s="5">
        <v>109</v>
      </c>
      <c r="C2615" s="5">
        <v>4</v>
      </c>
      <c r="D2615" s="380">
        <v>56.509999999999991</v>
      </c>
      <c r="E2615" s="25">
        <v>27.96</v>
      </c>
      <c r="F2615" s="380">
        <v>15.224097556237385</v>
      </c>
      <c r="G2615" s="25">
        <v>52.2</v>
      </c>
      <c r="H2615" s="380">
        <v>10.403069568192763</v>
      </c>
      <c r="I2615" s="25">
        <v>70.09</v>
      </c>
      <c r="J2615" s="380">
        <v>7.3452948559084961</v>
      </c>
    </row>
    <row r="2616" spans="1:10" x14ac:dyDescent="0.35">
      <c r="A2616" s="5">
        <v>2612</v>
      </c>
      <c r="B2616" s="5">
        <v>109</v>
      </c>
      <c r="C2616" s="5">
        <v>4</v>
      </c>
      <c r="D2616" s="380">
        <v>56.237777777777779</v>
      </c>
      <c r="E2616" s="25">
        <v>27.96</v>
      </c>
      <c r="F2616" s="380">
        <v>16.089537877642268</v>
      </c>
      <c r="G2616" s="25">
        <v>52.2</v>
      </c>
      <c r="H2616" s="380">
        <v>10.639401574409066</v>
      </c>
      <c r="I2616" s="25">
        <v>72.19</v>
      </c>
      <c r="J2616" s="380">
        <v>7.2402717636768621</v>
      </c>
    </row>
    <row r="2617" spans="1:10" x14ac:dyDescent="0.35">
      <c r="A2617" s="5">
        <v>2613</v>
      </c>
      <c r="B2617" s="5">
        <v>109</v>
      </c>
      <c r="C2617" s="5">
        <v>4</v>
      </c>
      <c r="D2617" s="380">
        <v>53.26</v>
      </c>
      <c r="E2617" s="25">
        <v>27.96</v>
      </c>
      <c r="F2617" s="380">
        <v>17.495022000867497</v>
      </c>
      <c r="G2617" s="25">
        <v>52.2</v>
      </c>
      <c r="H2617" s="380">
        <v>10.705789560324662</v>
      </c>
      <c r="I2617" s="25">
        <v>70.09</v>
      </c>
      <c r="J2617" s="380">
        <v>7.3452337209591327</v>
      </c>
    </row>
    <row r="2618" spans="1:10" x14ac:dyDescent="0.35">
      <c r="A2618" s="5">
        <v>2614</v>
      </c>
      <c r="B2618" s="5">
        <v>109</v>
      </c>
      <c r="C2618" s="5">
        <v>4</v>
      </c>
      <c r="D2618" s="380">
        <v>48.281666666666666</v>
      </c>
      <c r="E2618" s="25">
        <v>27.3</v>
      </c>
      <c r="F2618" s="380">
        <v>18.721868124895952</v>
      </c>
      <c r="G2618" s="25">
        <v>49.2</v>
      </c>
      <c r="H2618" s="380">
        <v>10.403069568192763</v>
      </c>
      <c r="I2618" s="25">
        <v>68.05</v>
      </c>
      <c r="J2618" s="380">
        <v>7.3227984380231748</v>
      </c>
    </row>
    <row r="2619" spans="1:10" x14ac:dyDescent="0.35">
      <c r="A2619" s="5">
        <v>2615</v>
      </c>
      <c r="B2619" s="5">
        <v>109</v>
      </c>
      <c r="C2619" s="5">
        <v>4</v>
      </c>
      <c r="D2619" s="380">
        <v>46.760555555555555</v>
      </c>
      <c r="E2619" s="25">
        <v>25.29</v>
      </c>
      <c r="F2619" s="380">
        <v>16.727149899474032</v>
      </c>
      <c r="G2619" s="25">
        <v>47.85</v>
      </c>
      <c r="H2619" s="380">
        <v>10.477731920551529</v>
      </c>
      <c r="I2619" s="25">
        <v>66.06</v>
      </c>
      <c r="J2619" s="380">
        <v>6.3441525272321257</v>
      </c>
    </row>
    <row r="2620" spans="1:10" x14ac:dyDescent="0.35">
      <c r="A2620" s="5">
        <v>2616</v>
      </c>
      <c r="B2620" s="5">
        <v>109</v>
      </c>
      <c r="C2620" s="5">
        <v>4</v>
      </c>
      <c r="D2620" s="380">
        <v>46.630555555555546</v>
      </c>
      <c r="E2620" s="25">
        <v>24.99</v>
      </c>
      <c r="F2620" s="380">
        <v>16.210798032602536</v>
      </c>
      <c r="G2620" s="25">
        <v>47.46</v>
      </c>
      <c r="H2620" s="380">
        <v>10.204527550376008</v>
      </c>
      <c r="I2620" s="25">
        <v>66.06</v>
      </c>
      <c r="J2620" s="380">
        <v>6.2011625333059737</v>
      </c>
    </row>
    <row r="2621" spans="1:10" x14ac:dyDescent="0.35">
      <c r="A2621" s="5">
        <v>2617</v>
      </c>
      <c r="B2621" s="5">
        <v>110</v>
      </c>
      <c r="C2621" s="5">
        <v>4</v>
      </c>
      <c r="D2621" s="380">
        <v>47.666111111111114</v>
      </c>
      <c r="E2621" s="25">
        <v>24.99</v>
      </c>
      <c r="F2621" s="380">
        <v>14.664237196891222</v>
      </c>
      <c r="G2621" s="25">
        <v>44.74</v>
      </c>
      <c r="H2621" s="380">
        <v>9.9699182728828486</v>
      </c>
      <c r="I2621" s="25">
        <v>64.14</v>
      </c>
      <c r="J2621" s="380">
        <v>6.1259266700954793</v>
      </c>
    </row>
    <row r="2622" spans="1:10" x14ac:dyDescent="0.35">
      <c r="A2622" s="5">
        <v>2618</v>
      </c>
      <c r="B2622" s="5">
        <v>110</v>
      </c>
      <c r="C2622" s="5">
        <v>4</v>
      </c>
      <c r="D2622" s="380">
        <v>46.877222222222215</v>
      </c>
      <c r="E2622" s="25">
        <v>24.84</v>
      </c>
      <c r="F2622" s="380">
        <v>15.687585191709005</v>
      </c>
      <c r="G2622" s="25">
        <v>44.74</v>
      </c>
      <c r="H2622" s="380">
        <v>10.279502447427863</v>
      </c>
      <c r="I2622" s="25">
        <v>64.14</v>
      </c>
      <c r="J2622" s="380">
        <v>6.1673982221030954</v>
      </c>
    </row>
    <row r="2623" spans="1:10" x14ac:dyDescent="0.35">
      <c r="A2623" s="5">
        <v>2619</v>
      </c>
      <c r="B2623" s="5">
        <v>110</v>
      </c>
      <c r="C2623" s="5">
        <v>4</v>
      </c>
      <c r="D2623" s="380">
        <v>46.772777777777776</v>
      </c>
      <c r="E2623" s="25">
        <v>24.84</v>
      </c>
      <c r="F2623" s="380">
        <v>14.703657848070774</v>
      </c>
      <c r="G2623" s="25">
        <v>44.74</v>
      </c>
      <c r="H2623" s="380">
        <v>9.9175482948094817</v>
      </c>
      <c r="I2623" s="25">
        <v>64.14</v>
      </c>
      <c r="J2623" s="380">
        <v>6.2147475602294904</v>
      </c>
    </row>
    <row r="2624" spans="1:10" x14ac:dyDescent="0.35">
      <c r="A2624" s="5">
        <v>2620</v>
      </c>
      <c r="B2624" s="5">
        <v>110</v>
      </c>
      <c r="C2624" s="5">
        <v>4</v>
      </c>
      <c r="D2624" s="380">
        <v>46.919999999999995</v>
      </c>
      <c r="E2624" s="25">
        <v>24.84</v>
      </c>
      <c r="F2624" s="380">
        <v>15.216305874149457</v>
      </c>
      <c r="G2624" s="25">
        <v>44.74</v>
      </c>
      <c r="H2624" s="380">
        <v>9.032166214869191</v>
      </c>
      <c r="I2624" s="25">
        <v>64.14</v>
      </c>
      <c r="J2624" s="380">
        <v>6.1914768014338293</v>
      </c>
    </row>
    <row r="2625" spans="1:10" x14ac:dyDescent="0.35">
      <c r="A2625" s="5">
        <v>2621</v>
      </c>
      <c r="B2625" s="5">
        <v>110</v>
      </c>
      <c r="C2625" s="5">
        <v>4</v>
      </c>
      <c r="D2625" s="380">
        <v>53.296666666666667</v>
      </c>
      <c r="E2625" s="25">
        <v>24.99</v>
      </c>
      <c r="F2625" s="380">
        <v>16.095354986849181</v>
      </c>
      <c r="G2625" s="25">
        <v>47.46</v>
      </c>
      <c r="H2625" s="380">
        <v>7.8354584557107607</v>
      </c>
      <c r="I2625" s="25">
        <v>66.06</v>
      </c>
      <c r="J2625" s="380">
        <v>6.1483891914078583</v>
      </c>
    </row>
    <row r="2626" spans="1:10" x14ac:dyDescent="0.35">
      <c r="A2626" s="5">
        <v>2622</v>
      </c>
      <c r="B2626" s="5">
        <v>110</v>
      </c>
      <c r="C2626" s="5">
        <v>4</v>
      </c>
      <c r="D2626" s="380">
        <v>57.963888888888881</v>
      </c>
      <c r="E2626" s="25">
        <v>26.51</v>
      </c>
      <c r="F2626" s="380">
        <v>16.646414054838267</v>
      </c>
      <c r="G2626" s="25">
        <v>49.2</v>
      </c>
      <c r="H2626" s="380">
        <v>9.1080542653023997</v>
      </c>
      <c r="I2626" s="25">
        <v>70.09</v>
      </c>
      <c r="J2626" s="380">
        <v>6.1369675687925485</v>
      </c>
    </row>
    <row r="2627" spans="1:10" x14ac:dyDescent="0.35">
      <c r="A2627" s="5">
        <v>2623</v>
      </c>
      <c r="B2627" s="5">
        <v>110</v>
      </c>
      <c r="C2627" s="5">
        <v>4</v>
      </c>
      <c r="D2627" s="380">
        <v>62.842222222222226</v>
      </c>
      <c r="E2627" s="25">
        <v>27.96</v>
      </c>
      <c r="F2627" s="380">
        <v>14.946291713281585</v>
      </c>
      <c r="G2627" s="25">
        <v>52.2</v>
      </c>
      <c r="H2627" s="380">
        <v>9.0524928325676637</v>
      </c>
      <c r="I2627" s="25">
        <v>72.19</v>
      </c>
      <c r="J2627" s="380">
        <v>6.3061921247106492</v>
      </c>
    </row>
    <row r="2628" spans="1:10" x14ac:dyDescent="0.35">
      <c r="A2628" s="5">
        <v>2624</v>
      </c>
      <c r="B2628" s="5">
        <v>110</v>
      </c>
      <c r="C2628" s="5">
        <v>4</v>
      </c>
      <c r="D2628" s="380">
        <v>62.651666666666664</v>
      </c>
      <c r="E2628" s="25">
        <v>27.96</v>
      </c>
      <c r="F2628" s="380">
        <v>8.1174834595959613</v>
      </c>
      <c r="G2628" s="25">
        <v>49.2</v>
      </c>
      <c r="H2628" s="380">
        <v>8.7908025728730212</v>
      </c>
      <c r="I2628" s="25">
        <v>70.09</v>
      </c>
      <c r="J2628" s="380">
        <v>4.8943400443403524</v>
      </c>
    </row>
    <row r="2629" spans="1:10" x14ac:dyDescent="0.35">
      <c r="A2629" s="5">
        <v>2625</v>
      </c>
      <c r="B2629" s="5">
        <v>110</v>
      </c>
      <c r="C2629" s="5">
        <v>4</v>
      </c>
      <c r="D2629" s="380">
        <v>56.778888888888893</v>
      </c>
      <c r="E2629" s="25">
        <v>27.3</v>
      </c>
      <c r="F2629" s="380">
        <v>8.1174834595959595</v>
      </c>
      <c r="G2629" s="25">
        <v>49.2</v>
      </c>
      <c r="H2629" s="380">
        <v>7.0209560932407911</v>
      </c>
      <c r="I2629" s="25">
        <v>68.05</v>
      </c>
      <c r="J2629" s="380">
        <v>3.7457359647735089</v>
      </c>
    </row>
    <row r="2630" spans="1:10" x14ac:dyDescent="0.35">
      <c r="A2630" s="5">
        <v>2626</v>
      </c>
      <c r="B2630" s="5">
        <v>110</v>
      </c>
      <c r="C2630" s="5">
        <v>4</v>
      </c>
      <c r="D2630" s="380">
        <v>53.188888888888883</v>
      </c>
      <c r="E2630" s="25">
        <v>25.74</v>
      </c>
      <c r="F2630" s="380">
        <v>5.2083306482968252</v>
      </c>
      <c r="G2630" s="25">
        <v>47.46</v>
      </c>
      <c r="H2630" s="380">
        <v>2.2419222035349726</v>
      </c>
      <c r="I2630" s="25">
        <v>62.27</v>
      </c>
      <c r="J2630" s="380">
        <v>1.1159011898839266</v>
      </c>
    </row>
    <row r="2631" spans="1:10" x14ac:dyDescent="0.35">
      <c r="A2631" s="5">
        <v>2627</v>
      </c>
      <c r="B2631" s="5">
        <v>110</v>
      </c>
      <c r="C2631" s="5">
        <v>4</v>
      </c>
      <c r="D2631" s="380">
        <v>51.320555555555551</v>
      </c>
      <c r="E2631" s="25">
        <v>25.74</v>
      </c>
      <c r="F2631" s="380">
        <v>5.0223450944473758</v>
      </c>
      <c r="G2631" s="25">
        <v>47.46</v>
      </c>
      <c r="H2631" s="380">
        <v>1.6240640319730388</v>
      </c>
      <c r="I2631" s="25">
        <v>61.65</v>
      </c>
      <c r="J2631" s="380">
        <v>1.7366389004462244</v>
      </c>
    </row>
    <row r="2632" spans="1:10" x14ac:dyDescent="0.35">
      <c r="A2632" s="5">
        <v>2628</v>
      </c>
      <c r="B2632" s="5">
        <v>110</v>
      </c>
      <c r="C2632" s="5">
        <v>4</v>
      </c>
      <c r="D2632" s="380">
        <v>47.142222222222216</v>
      </c>
      <c r="E2632" s="25">
        <v>24.99</v>
      </c>
      <c r="F2632" s="380">
        <v>5.0223450944473758</v>
      </c>
      <c r="G2632" s="25">
        <v>46.98</v>
      </c>
      <c r="H2632" s="380">
        <v>0.95166385392885333</v>
      </c>
      <c r="I2632" s="25">
        <v>60.46</v>
      </c>
      <c r="J2632" s="380">
        <v>1.4524669247536426</v>
      </c>
    </row>
    <row r="2633" spans="1:10" x14ac:dyDescent="0.35">
      <c r="A2633" s="5">
        <v>2629</v>
      </c>
      <c r="B2633" s="5">
        <v>110</v>
      </c>
      <c r="C2633" s="5">
        <v>4</v>
      </c>
      <c r="D2633" s="380">
        <v>46.824999999999996</v>
      </c>
      <c r="E2633" s="25">
        <v>24.99</v>
      </c>
      <c r="F2633" s="380">
        <v>5.0223450944473758</v>
      </c>
      <c r="G2633" s="25">
        <v>44.74</v>
      </c>
      <c r="H2633" s="380">
        <v>1.5169484293546953</v>
      </c>
      <c r="I2633" s="25">
        <v>59.85</v>
      </c>
      <c r="J2633" s="380">
        <v>0.50614331077455288</v>
      </c>
    </row>
    <row r="2634" spans="1:10" x14ac:dyDescent="0.35">
      <c r="A2634" s="5">
        <v>2630</v>
      </c>
      <c r="B2634" s="5">
        <v>110</v>
      </c>
      <c r="C2634" s="5">
        <v>4</v>
      </c>
      <c r="D2634" s="380">
        <v>45.691111111111113</v>
      </c>
      <c r="E2634" s="25">
        <v>24.84</v>
      </c>
      <c r="F2634" s="380">
        <v>5.0217212752743734</v>
      </c>
      <c r="G2634" s="25">
        <v>44.74</v>
      </c>
      <c r="H2634" s="380">
        <v>0.81874560058347079</v>
      </c>
      <c r="I2634" s="25">
        <v>52.93</v>
      </c>
      <c r="J2634" s="380">
        <v>1.2644277394419454</v>
      </c>
    </row>
    <row r="2635" spans="1:10" x14ac:dyDescent="0.35">
      <c r="A2635" s="5">
        <v>2631</v>
      </c>
      <c r="B2635" s="5">
        <v>110</v>
      </c>
      <c r="C2635" s="5">
        <v>4</v>
      </c>
      <c r="D2635" s="380">
        <v>48.669444444444437</v>
      </c>
      <c r="E2635" s="25">
        <v>24.84</v>
      </c>
      <c r="F2635" s="380">
        <v>5.0217212752743734</v>
      </c>
      <c r="G2635" s="25">
        <v>44.74</v>
      </c>
      <c r="H2635" s="380">
        <v>0.66171247169606806</v>
      </c>
      <c r="I2635" s="25">
        <v>52.93</v>
      </c>
      <c r="J2635" s="380">
        <v>0.22284302354653657</v>
      </c>
    </row>
    <row r="2636" spans="1:10" x14ac:dyDescent="0.35">
      <c r="A2636" s="5">
        <v>2632</v>
      </c>
      <c r="B2636" s="5">
        <v>110</v>
      </c>
      <c r="C2636" s="5">
        <v>4</v>
      </c>
      <c r="D2636" s="380">
        <v>51.544444444444444</v>
      </c>
      <c r="E2636" s="25">
        <v>24.84</v>
      </c>
      <c r="F2636" s="380">
        <v>5.0223450944473758</v>
      </c>
      <c r="G2636" s="25">
        <v>44.74</v>
      </c>
      <c r="H2636" s="380">
        <v>1.2216948046350924</v>
      </c>
      <c r="I2636" s="25">
        <v>53.71</v>
      </c>
      <c r="J2636" s="380">
        <v>0.19585013477039082</v>
      </c>
    </row>
    <row r="2637" spans="1:10" x14ac:dyDescent="0.35">
      <c r="A2637" s="5">
        <v>2633</v>
      </c>
      <c r="B2637" s="5">
        <v>110</v>
      </c>
      <c r="C2637" s="5">
        <v>4</v>
      </c>
      <c r="D2637" s="380">
        <v>55.008888888888883</v>
      </c>
      <c r="E2637" s="25">
        <v>24.99</v>
      </c>
      <c r="F2637" s="380">
        <v>5.2083306482968252</v>
      </c>
      <c r="G2637" s="25">
        <v>44.74</v>
      </c>
      <c r="H2637" s="380">
        <v>0.22549470274233813</v>
      </c>
      <c r="I2637" s="25">
        <v>53.71</v>
      </c>
      <c r="J2637" s="380">
        <v>2.1259808041547794</v>
      </c>
    </row>
    <row r="2638" spans="1:10" x14ac:dyDescent="0.35">
      <c r="A2638" s="5">
        <v>2634</v>
      </c>
      <c r="B2638" s="5">
        <v>110</v>
      </c>
      <c r="C2638" s="5">
        <v>4</v>
      </c>
      <c r="D2638" s="380">
        <v>59.641666666666659</v>
      </c>
      <c r="E2638" s="25">
        <v>24.99</v>
      </c>
      <c r="F2638" s="380">
        <v>8.1174834595959595</v>
      </c>
      <c r="G2638" s="25">
        <v>44.74</v>
      </c>
      <c r="H2638" s="380">
        <v>7.2378363037041451</v>
      </c>
      <c r="I2638" s="25">
        <v>59.85</v>
      </c>
      <c r="J2638" s="380">
        <v>3.3822757614355581</v>
      </c>
    </row>
    <row r="2639" spans="1:10" x14ac:dyDescent="0.35">
      <c r="A2639" s="5">
        <v>2635</v>
      </c>
      <c r="B2639" s="5">
        <v>110</v>
      </c>
      <c r="C2639" s="5">
        <v>4</v>
      </c>
      <c r="D2639" s="380">
        <v>62.54666666666666</v>
      </c>
      <c r="E2639" s="25">
        <v>25.74</v>
      </c>
      <c r="F2639" s="380">
        <v>9.4446626984951223</v>
      </c>
      <c r="G2639" s="25">
        <v>44.74</v>
      </c>
      <c r="H2639" s="380">
        <v>9.5764650925030956</v>
      </c>
      <c r="I2639" s="25">
        <v>60.46</v>
      </c>
      <c r="J2639" s="380">
        <v>3.3825465371632406</v>
      </c>
    </row>
    <row r="2640" spans="1:10" x14ac:dyDescent="0.35">
      <c r="A2640" s="5">
        <v>2636</v>
      </c>
      <c r="B2640" s="5">
        <v>110</v>
      </c>
      <c r="C2640" s="5">
        <v>4</v>
      </c>
      <c r="D2640" s="380">
        <v>62.036666666666669</v>
      </c>
      <c r="E2640" s="25">
        <v>26.35</v>
      </c>
      <c r="F2640" s="380">
        <v>18.516128422369547</v>
      </c>
      <c r="G2640" s="25">
        <v>46.08</v>
      </c>
      <c r="H2640" s="380">
        <v>9.3942479298257524</v>
      </c>
      <c r="I2640" s="25">
        <v>63.19</v>
      </c>
      <c r="J2640" s="380">
        <v>2.8047484511240386</v>
      </c>
    </row>
    <row r="2641" spans="1:10" x14ac:dyDescent="0.35">
      <c r="A2641" s="5">
        <v>2637</v>
      </c>
      <c r="B2641" s="5">
        <v>110</v>
      </c>
      <c r="C2641" s="5">
        <v>4</v>
      </c>
      <c r="D2641" s="380">
        <v>60.924444444444454</v>
      </c>
      <c r="E2641" s="25">
        <v>26.51</v>
      </c>
      <c r="F2641" s="380">
        <v>8.6511686168084339</v>
      </c>
      <c r="G2641" s="25">
        <v>47.85</v>
      </c>
      <c r="H2641" s="380">
        <v>9.1866602641522928</v>
      </c>
      <c r="I2641" s="25">
        <v>63.19</v>
      </c>
      <c r="J2641" s="380">
        <v>2.8403008869346418</v>
      </c>
    </row>
    <row r="2642" spans="1:10" x14ac:dyDescent="0.35">
      <c r="A2642" s="5">
        <v>2638</v>
      </c>
      <c r="B2642" s="5">
        <v>110</v>
      </c>
      <c r="C2642" s="5">
        <v>4</v>
      </c>
      <c r="D2642" s="380">
        <v>57.733333333333334</v>
      </c>
      <c r="E2642" s="25">
        <v>26.39</v>
      </c>
      <c r="F2642" s="380">
        <v>8.6622963559067347</v>
      </c>
      <c r="G2642" s="25">
        <v>47.85</v>
      </c>
      <c r="H2642" s="380">
        <v>9.3046020673721355</v>
      </c>
      <c r="I2642" s="25">
        <v>64.14</v>
      </c>
      <c r="J2642" s="380">
        <v>2.0397259493436426</v>
      </c>
    </row>
    <row r="2643" spans="1:10" x14ac:dyDescent="0.35">
      <c r="A2643" s="5">
        <v>2639</v>
      </c>
      <c r="B2643" s="5">
        <v>110</v>
      </c>
      <c r="C2643" s="5">
        <v>4</v>
      </c>
      <c r="D2643" s="380">
        <v>55.26166666666667</v>
      </c>
      <c r="E2643" s="25">
        <v>24.99</v>
      </c>
      <c r="F2643" s="380">
        <v>8.4920282818375963</v>
      </c>
      <c r="G2643" s="25">
        <v>47.46</v>
      </c>
      <c r="H2643" s="380">
        <v>9.1724952143272329</v>
      </c>
      <c r="I2643" s="25">
        <v>62.9</v>
      </c>
      <c r="J2643" s="380">
        <v>4.2501928735334706</v>
      </c>
    </row>
    <row r="2644" spans="1:10" x14ac:dyDescent="0.35">
      <c r="A2644" s="5">
        <v>2640</v>
      </c>
      <c r="B2644" s="5">
        <v>110</v>
      </c>
      <c r="C2644" s="5">
        <v>4</v>
      </c>
      <c r="D2644" s="380">
        <v>53.009444444444441</v>
      </c>
      <c r="E2644" s="25">
        <v>24.84</v>
      </c>
      <c r="F2644" s="380">
        <v>8.4868076629354832</v>
      </c>
      <c r="G2644" s="25">
        <v>44.74</v>
      </c>
      <c r="H2644" s="380">
        <v>9.3208415069971799</v>
      </c>
      <c r="I2644" s="25">
        <v>62.27</v>
      </c>
      <c r="J2644" s="380">
        <v>5.0242430618168674</v>
      </c>
    </row>
    <row r="2645" spans="1:10" x14ac:dyDescent="0.35">
      <c r="A2645" s="5">
        <v>2641</v>
      </c>
      <c r="B2645" s="5">
        <v>111</v>
      </c>
      <c r="C2645" s="5">
        <v>4</v>
      </c>
      <c r="D2645" s="380">
        <v>51.342777777777776</v>
      </c>
      <c r="E2645" s="25">
        <v>24.84</v>
      </c>
      <c r="F2645" s="380">
        <v>8.4587762020939667</v>
      </c>
      <c r="G2645" s="25">
        <v>43.56</v>
      </c>
      <c r="H2645" s="380">
        <v>8.3492977723331716</v>
      </c>
      <c r="I2645" s="25">
        <v>53.27</v>
      </c>
      <c r="J2645" s="380">
        <v>5.1969422176710358</v>
      </c>
    </row>
    <row r="2646" spans="1:10" x14ac:dyDescent="0.35">
      <c r="A2646" s="5">
        <v>2642</v>
      </c>
      <c r="B2646" s="5">
        <v>111</v>
      </c>
      <c r="C2646" s="5">
        <v>4</v>
      </c>
      <c r="D2646" s="380">
        <v>51.266111111111123</v>
      </c>
      <c r="E2646" s="25">
        <v>24.84</v>
      </c>
      <c r="F2646" s="380">
        <v>8.4443619078263517</v>
      </c>
      <c r="G2646" s="25">
        <v>43.56</v>
      </c>
      <c r="H2646" s="380">
        <v>8.0154064106547462</v>
      </c>
      <c r="I2646" s="25">
        <v>53.46</v>
      </c>
      <c r="J2646" s="380">
        <v>3.8439127451175632</v>
      </c>
    </row>
    <row r="2647" spans="1:10" x14ac:dyDescent="0.35">
      <c r="A2647" s="5">
        <v>2643</v>
      </c>
      <c r="B2647" s="5">
        <v>111</v>
      </c>
      <c r="C2647" s="5">
        <v>4</v>
      </c>
      <c r="D2647" s="380">
        <v>51.127222222222215</v>
      </c>
      <c r="E2647" s="25">
        <v>24.84</v>
      </c>
      <c r="F2647" s="380">
        <v>8.1174834595959595</v>
      </c>
      <c r="G2647" s="25">
        <v>43.56</v>
      </c>
      <c r="H2647" s="380">
        <v>8.874821773058633</v>
      </c>
      <c r="I2647" s="25">
        <v>53.71</v>
      </c>
      <c r="J2647" s="380">
        <v>4.0753493873647972</v>
      </c>
    </row>
    <row r="2648" spans="1:10" x14ac:dyDescent="0.35">
      <c r="A2648" s="5">
        <v>2644</v>
      </c>
      <c r="B2648" s="5">
        <v>111</v>
      </c>
      <c r="C2648" s="5">
        <v>4</v>
      </c>
      <c r="D2648" s="380">
        <v>51.812222222222218</v>
      </c>
      <c r="E2648" s="25">
        <v>24.84</v>
      </c>
      <c r="F2648" s="380">
        <v>8.1506294837679878</v>
      </c>
      <c r="G2648" s="25">
        <v>43.56</v>
      </c>
      <c r="H2648" s="380">
        <v>9.0570282291654571</v>
      </c>
      <c r="I2648" s="25">
        <v>53.71</v>
      </c>
      <c r="J2648" s="380">
        <v>4.4529834911622892</v>
      </c>
    </row>
    <row r="2649" spans="1:10" x14ac:dyDescent="0.35">
      <c r="A2649" s="5">
        <v>2645</v>
      </c>
      <c r="B2649" s="5">
        <v>111</v>
      </c>
      <c r="C2649" s="5">
        <v>4</v>
      </c>
      <c r="D2649" s="380">
        <v>55.956111111111106</v>
      </c>
      <c r="E2649" s="25">
        <v>24.84</v>
      </c>
      <c r="F2649" s="380">
        <v>8.2484655106555653</v>
      </c>
      <c r="G2649" s="25">
        <v>47.46</v>
      </c>
      <c r="H2649" s="380">
        <v>9.079873137979563</v>
      </c>
      <c r="I2649" s="25">
        <v>53.71</v>
      </c>
      <c r="J2649" s="380">
        <v>4.4572011902193074</v>
      </c>
    </row>
    <row r="2650" spans="1:10" x14ac:dyDescent="0.35">
      <c r="A2650" s="5">
        <v>2646</v>
      </c>
      <c r="B2650" s="5">
        <v>111</v>
      </c>
      <c r="C2650" s="5">
        <v>4</v>
      </c>
      <c r="D2650" s="380">
        <v>60.887222222222228</v>
      </c>
      <c r="E2650" s="25">
        <v>26.51</v>
      </c>
      <c r="F2650" s="380">
        <v>8.1902013956509094</v>
      </c>
      <c r="G2650" s="25">
        <v>49.2</v>
      </c>
      <c r="H2650" s="380">
        <v>8.1226429796541542</v>
      </c>
      <c r="I2650" s="25">
        <v>64.14</v>
      </c>
      <c r="J2650" s="380">
        <v>3.6362724556729802</v>
      </c>
    </row>
    <row r="2651" spans="1:10" x14ac:dyDescent="0.35">
      <c r="A2651" s="5">
        <v>2647</v>
      </c>
      <c r="B2651" s="5">
        <v>111</v>
      </c>
      <c r="C2651" s="5">
        <v>4</v>
      </c>
      <c r="D2651" s="380">
        <v>65.727222222222224</v>
      </c>
      <c r="E2651" s="25">
        <v>27.3</v>
      </c>
      <c r="F2651" s="380">
        <v>7.6948451860413156</v>
      </c>
      <c r="G2651" s="25">
        <v>51.24</v>
      </c>
      <c r="H2651" s="380">
        <v>5.8083270875217785</v>
      </c>
      <c r="I2651" s="25">
        <v>68.05</v>
      </c>
      <c r="J2651" s="380">
        <v>0.27777777777777779</v>
      </c>
    </row>
    <row r="2652" spans="1:10" x14ac:dyDescent="0.35">
      <c r="A2652" s="5">
        <v>2648</v>
      </c>
      <c r="B2652" s="5">
        <v>111</v>
      </c>
      <c r="C2652" s="5">
        <v>4</v>
      </c>
      <c r="D2652" s="380">
        <v>64.98555555555555</v>
      </c>
      <c r="E2652" s="25">
        <v>27.3</v>
      </c>
      <c r="F2652" s="380">
        <v>7.6519606323898417</v>
      </c>
      <c r="G2652" s="25">
        <v>51.24</v>
      </c>
      <c r="H2652" s="380">
        <v>2.7007663645655846</v>
      </c>
      <c r="I2652" s="25">
        <v>66.06</v>
      </c>
      <c r="J2652" s="380">
        <v>0.27777777777777779</v>
      </c>
    </row>
    <row r="2653" spans="1:10" x14ac:dyDescent="0.35">
      <c r="A2653" s="5">
        <v>2649</v>
      </c>
      <c r="B2653" s="5">
        <v>111</v>
      </c>
      <c r="C2653" s="5">
        <v>4</v>
      </c>
      <c r="D2653" s="380">
        <v>61.115555555555552</v>
      </c>
      <c r="E2653" s="25">
        <v>27.18</v>
      </c>
      <c r="F2653" s="380">
        <v>4.5999557306067453</v>
      </c>
      <c r="G2653" s="25">
        <v>47.85</v>
      </c>
      <c r="H2653" s="380">
        <v>2.4011044524564795</v>
      </c>
      <c r="I2653" s="25">
        <v>64.14</v>
      </c>
      <c r="J2653" s="380">
        <v>2.777777777777778E-2</v>
      </c>
    </row>
    <row r="2654" spans="1:10" x14ac:dyDescent="0.35">
      <c r="A2654" s="5">
        <v>2650</v>
      </c>
      <c r="B2654" s="5">
        <v>111</v>
      </c>
      <c r="C2654" s="5">
        <v>4</v>
      </c>
      <c r="D2654" s="380">
        <v>57.344999999999999</v>
      </c>
      <c r="E2654" s="25">
        <v>24.99</v>
      </c>
      <c r="F2654" s="380">
        <v>4.2970856309897743</v>
      </c>
      <c r="G2654" s="25">
        <v>47.85</v>
      </c>
      <c r="H2654" s="380">
        <v>1.7837286427880716</v>
      </c>
      <c r="I2654" s="25">
        <v>56.15</v>
      </c>
      <c r="J2654" s="380">
        <v>2.777777777777778E-2</v>
      </c>
    </row>
    <row r="2655" spans="1:10" x14ac:dyDescent="0.35">
      <c r="A2655" s="5">
        <v>2651</v>
      </c>
      <c r="B2655" s="5">
        <v>111</v>
      </c>
      <c r="C2655" s="5">
        <v>4</v>
      </c>
      <c r="D2655" s="380">
        <v>53.816666666666663</v>
      </c>
      <c r="E2655" s="25">
        <v>24.99</v>
      </c>
      <c r="F2655" s="380">
        <v>4.2970856309897743</v>
      </c>
      <c r="G2655" s="25">
        <v>44.74</v>
      </c>
      <c r="H2655" s="380">
        <v>6.0870436498465595E-2</v>
      </c>
      <c r="I2655" s="25">
        <v>51.64</v>
      </c>
      <c r="J2655" s="380">
        <v>2.777777777777778E-2</v>
      </c>
    </row>
    <row r="2656" spans="1:10" x14ac:dyDescent="0.35">
      <c r="A2656" s="5">
        <v>2652</v>
      </c>
      <c r="B2656" s="5">
        <v>111</v>
      </c>
      <c r="C2656" s="5">
        <v>4</v>
      </c>
      <c r="D2656" s="380">
        <v>51.776666666666671</v>
      </c>
      <c r="E2656" s="25">
        <v>24.84</v>
      </c>
      <c r="F2656" s="380">
        <v>4.2970856309897743</v>
      </c>
      <c r="G2656" s="25">
        <v>44.69</v>
      </c>
      <c r="H2656" s="380">
        <v>6.0870436498465595E-2</v>
      </c>
      <c r="I2656" s="25">
        <v>51.12</v>
      </c>
      <c r="J2656" s="380">
        <v>2.777777777777778E-2</v>
      </c>
    </row>
    <row r="2657" spans="1:10" x14ac:dyDescent="0.35">
      <c r="A2657" s="5">
        <v>2653</v>
      </c>
      <c r="B2657" s="5">
        <v>111</v>
      </c>
      <c r="C2657" s="5">
        <v>4</v>
      </c>
      <c r="D2657" s="380">
        <v>50.410555555555554</v>
      </c>
      <c r="E2657" s="25">
        <v>24.84</v>
      </c>
      <c r="F2657" s="380">
        <v>4.2970856309897743</v>
      </c>
      <c r="G2657" s="25">
        <v>43.08</v>
      </c>
      <c r="H2657" s="380">
        <v>6.0870436498465595E-2</v>
      </c>
      <c r="I2657" s="25">
        <v>50.19</v>
      </c>
      <c r="J2657" s="380">
        <v>2.777777777777778E-2</v>
      </c>
    </row>
    <row r="2658" spans="1:10" x14ac:dyDescent="0.35">
      <c r="A2658" s="5">
        <v>2654</v>
      </c>
      <c r="B2658" s="5">
        <v>111</v>
      </c>
      <c r="C2658" s="5">
        <v>4</v>
      </c>
      <c r="D2658" s="380">
        <v>48.691111111111105</v>
      </c>
      <c r="E2658" s="25">
        <v>24.84</v>
      </c>
      <c r="F2658" s="380">
        <v>3.6659613994997415</v>
      </c>
      <c r="G2658" s="25">
        <v>43.08</v>
      </c>
      <c r="H2658" s="380">
        <v>6.0870436498465595E-2</v>
      </c>
      <c r="I2658" s="25">
        <v>47.31</v>
      </c>
      <c r="J2658" s="380">
        <v>2.777777777777778E-2</v>
      </c>
    </row>
    <row r="2659" spans="1:10" x14ac:dyDescent="0.35">
      <c r="A2659" s="5">
        <v>2655</v>
      </c>
      <c r="B2659" s="5">
        <v>111</v>
      </c>
      <c r="C2659" s="5">
        <v>4</v>
      </c>
      <c r="D2659" s="380">
        <v>49.549444444444447</v>
      </c>
      <c r="E2659" s="25">
        <v>24.84</v>
      </c>
      <c r="F2659" s="380">
        <v>3.6659613994997415</v>
      </c>
      <c r="G2659" s="25">
        <v>43.08</v>
      </c>
      <c r="H2659" s="380">
        <v>6.0870436498465595E-2</v>
      </c>
      <c r="I2659" s="25">
        <v>46.68</v>
      </c>
      <c r="J2659" s="380">
        <v>2.777777777777778E-2</v>
      </c>
    </row>
    <row r="2660" spans="1:10" x14ac:dyDescent="0.35">
      <c r="A2660" s="5">
        <v>2656</v>
      </c>
      <c r="B2660" s="5">
        <v>111</v>
      </c>
      <c r="C2660" s="5">
        <v>4</v>
      </c>
      <c r="D2660" s="380">
        <v>51.772222222222226</v>
      </c>
      <c r="E2660" s="25">
        <v>24.84</v>
      </c>
      <c r="F2660" s="380">
        <v>4.3924575979479936</v>
      </c>
      <c r="G2660" s="25">
        <v>43.08</v>
      </c>
      <c r="H2660" s="380">
        <v>5.4019307831410242E-2</v>
      </c>
      <c r="I2660" s="25">
        <v>50.19</v>
      </c>
      <c r="J2660" s="380">
        <v>2.0433786186746006</v>
      </c>
    </row>
    <row r="2661" spans="1:10" x14ac:dyDescent="0.35">
      <c r="A2661" s="5">
        <v>2657</v>
      </c>
      <c r="B2661" s="5">
        <v>111</v>
      </c>
      <c r="C2661" s="5">
        <v>4</v>
      </c>
      <c r="D2661" s="380">
        <v>55.553888888888885</v>
      </c>
      <c r="E2661" s="25">
        <v>24.84</v>
      </c>
      <c r="F2661" s="380">
        <v>4.7666261420830081</v>
      </c>
      <c r="G2661" s="25">
        <v>43.56</v>
      </c>
      <c r="H2661" s="380">
        <v>0.48639034116296254</v>
      </c>
      <c r="I2661" s="25">
        <v>51.12</v>
      </c>
      <c r="J2661" s="380">
        <v>2.777777777777778E-2</v>
      </c>
    </row>
    <row r="2662" spans="1:10" x14ac:dyDescent="0.35">
      <c r="A2662" s="5">
        <v>2658</v>
      </c>
      <c r="B2662" s="5">
        <v>111</v>
      </c>
      <c r="C2662" s="5">
        <v>4</v>
      </c>
      <c r="D2662" s="380">
        <v>58.656111111111102</v>
      </c>
      <c r="E2662" s="25">
        <v>24.99</v>
      </c>
      <c r="F2662" s="380">
        <v>1.5310169132112679</v>
      </c>
      <c r="G2662" s="25">
        <v>44.69</v>
      </c>
      <c r="H2662" s="380">
        <v>5.0434518232101784</v>
      </c>
      <c r="I2662" s="25">
        <v>51.64</v>
      </c>
      <c r="J2662" s="380">
        <v>2.2654893761005548</v>
      </c>
    </row>
    <row r="2663" spans="1:10" x14ac:dyDescent="0.35">
      <c r="A2663" s="5">
        <v>2659</v>
      </c>
      <c r="B2663" s="5">
        <v>111</v>
      </c>
      <c r="C2663" s="5">
        <v>4</v>
      </c>
      <c r="D2663" s="380">
        <v>60.642222222222216</v>
      </c>
      <c r="E2663" s="25">
        <v>24.99</v>
      </c>
      <c r="F2663" s="380">
        <v>8.1174834595959595</v>
      </c>
      <c r="G2663" s="25">
        <v>47.46</v>
      </c>
      <c r="H2663" s="380">
        <v>0.96927657308258164</v>
      </c>
      <c r="I2663" s="25">
        <v>53.19</v>
      </c>
      <c r="J2663" s="380">
        <v>2.7034764357602863</v>
      </c>
    </row>
    <row r="2664" spans="1:10" x14ac:dyDescent="0.35">
      <c r="A2664" s="5">
        <v>2660</v>
      </c>
      <c r="B2664" s="5">
        <v>111</v>
      </c>
      <c r="C2664" s="5">
        <v>4</v>
      </c>
      <c r="D2664" s="380">
        <v>60.482777777777777</v>
      </c>
      <c r="E2664" s="25">
        <v>24.99</v>
      </c>
      <c r="F2664" s="380">
        <v>8.1174834595959613</v>
      </c>
      <c r="G2664" s="25">
        <v>47.46</v>
      </c>
      <c r="H2664" s="380">
        <v>0.96927657308258164</v>
      </c>
      <c r="I2664" s="25">
        <v>59.05</v>
      </c>
      <c r="J2664" s="380">
        <v>1.8667431206378373</v>
      </c>
    </row>
    <row r="2665" spans="1:10" x14ac:dyDescent="0.35">
      <c r="A2665" s="5">
        <v>2661</v>
      </c>
      <c r="B2665" s="5">
        <v>111</v>
      </c>
      <c r="C2665" s="5">
        <v>4</v>
      </c>
      <c r="D2665" s="380">
        <v>59.283333333333331</v>
      </c>
      <c r="E2665" s="25">
        <v>25.74</v>
      </c>
      <c r="F2665" s="380">
        <v>8.1174834595959595</v>
      </c>
      <c r="G2665" s="25">
        <v>47.46</v>
      </c>
      <c r="H2665" s="380">
        <v>0.95987963046389524</v>
      </c>
      <c r="I2665" s="25">
        <v>62.27</v>
      </c>
      <c r="J2665" s="380">
        <v>0.27777777777777779</v>
      </c>
    </row>
    <row r="2666" spans="1:10" x14ac:dyDescent="0.35">
      <c r="A2666" s="5">
        <v>2662</v>
      </c>
      <c r="B2666" s="5">
        <v>111</v>
      </c>
      <c r="C2666" s="5">
        <v>4</v>
      </c>
      <c r="D2666" s="380">
        <v>56.49388888888889</v>
      </c>
      <c r="E2666" s="25">
        <v>25.29</v>
      </c>
      <c r="F2666" s="380">
        <v>8.1174834595959595</v>
      </c>
      <c r="G2666" s="25">
        <v>47.46</v>
      </c>
      <c r="H2666" s="380">
        <v>0.95987963046389524</v>
      </c>
      <c r="I2666" s="25">
        <v>56.41</v>
      </c>
      <c r="J2666" s="380">
        <v>1.1203735733395865</v>
      </c>
    </row>
    <row r="2667" spans="1:10" x14ac:dyDescent="0.35">
      <c r="A2667" s="5">
        <v>2663</v>
      </c>
      <c r="B2667" s="5">
        <v>111</v>
      </c>
      <c r="C2667" s="5">
        <v>4</v>
      </c>
      <c r="D2667" s="380">
        <v>54.351666666666667</v>
      </c>
      <c r="E2667" s="25">
        <v>24.84</v>
      </c>
      <c r="F2667" s="380">
        <v>8.1174834595959595</v>
      </c>
      <c r="G2667" s="25">
        <v>43.56</v>
      </c>
      <c r="H2667" s="380">
        <v>0.96927657308258164</v>
      </c>
      <c r="I2667" s="25">
        <v>53.27</v>
      </c>
      <c r="J2667" s="380">
        <v>0.27777777777777779</v>
      </c>
    </row>
    <row r="2668" spans="1:10" x14ac:dyDescent="0.35">
      <c r="A2668" s="5">
        <v>2664</v>
      </c>
      <c r="B2668" s="5">
        <v>111</v>
      </c>
      <c r="C2668" s="5">
        <v>4</v>
      </c>
      <c r="D2668" s="380">
        <v>54.847222222222214</v>
      </c>
      <c r="E2668" s="25">
        <v>24.84</v>
      </c>
      <c r="F2668" s="380">
        <v>8.1174834595959595</v>
      </c>
      <c r="G2668" s="25">
        <v>43.56</v>
      </c>
      <c r="H2668" s="380">
        <v>0.96927657308258164</v>
      </c>
      <c r="I2668" s="25">
        <v>51.12</v>
      </c>
      <c r="J2668" s="380">
        <v>3.9560195103615832</v>
      </c>
    </row>
    <row r="2669" spans="1:10" x14ac:dyDescent="0.35">
      <c r="A2669" s="5">
        <v>2665</v>
      </c>
      <c r="B2669" s="5">
        <v>112</v>
      </c>
      <c r="C2669" s="5">
        <v>4</v>
      </c>
      <c r="D2669" s="380">
        <v>53.578888888888891</v>
      </c>
      <c r="E2669" s="25">
        <v>24.84</v>
      </c>
      <c r="F2669" s="380">
        <v>8.1174834595959595</v>
      </c>
      <c r="G2669" s="25">
        <v>43.56</v>
      </c>
      <c r="H2669" s="380">
        <v>0.8006145307457927</v>
      </c>
      <c r="I2669" s="25">
        <v>50.19</v>
      </c>
      <c r="J2669" s="380">
        <v>0.27777777777777779</v>
      </c>
    </row>
    <row r="2670" spans="1:10" x14ac:dyDescent="0.35">
      <c r="A2670" s="5">
        <v>2666</v>
      </c>
      <c r="B2670" s="5">
        <v>112</v>
      </c>
      <c r="C2670" s="5">
        <v>4</v>
      </c>
      <c r="D2670" s="380">
        <v>53.944444444444443</v>
      </c>
      <c r="E2670" s="25">
        <v>24.84</v>
      </c>
      <c r="F2670" s="380">
        <v>8.1174834595959577</v>
      </c>
      <c r="G2670" s="25">
        <v>43.56</v>
      </c>
      <c r="H2670" s="380">
        <v>0.47222222222222221</v>
      </c>
      <c r="I2670" s="25">
        <v>50.19</v>
      </c>
      <c r="J2670" s="380">
        <v>3.2893816638460032</v>
      </c>
    </row>
    <row r="2671" spans="1:10" x14ac:dyDescent="0.35">
      <c r="A2671" s="5">
        <v>2667</v>
      </c>
      <c r="B2671" s="5">
        <v>112</v>
      </c>
      <c r="C2671" s="5">
        <v>4</v>
      </c>
      <c r="D2671" s="380">
        <v>52.774999999999991</v>
      </c>
      <c r="E2671" s="25">
        <v>24.84</v>
      </c>
      <c r="F2671" s="380">
        <v>8.1174834595959613</v>
      </c>
      <c r="G2671" s="25">
        <v>43.56</v>
      </c>
      <c r="H2671" s="380">
        <v>0.47222222222222221</v>
      </c>
      <c r="I2671" s="25">
        <v>50.19</v>
      </c>
      <c r="J2671" s="380">
        <v>3.4946139941752743</v>
      </c>
    </row>
    <row r="2672" spans="1:10" x14ac:dyDescent="0.35">
      <c r="A2672" s="5">
        <v>2668</v>
      </c>
      <c r="B2672" s="5">
        <v>112</v>
      </c>
      <c r="C2672" s="5">
        <v>4</v>
      </c>
      <c r="D2672" s="380">
        <v>52.706666666666663</v>
      </c>
      <c r="E2672" s="25">
        <v>24.84</v>
      </c>
      <c r="F2672" s="380">
        <v>8.1174834595959595</v>
      </c>
      <c r="G2672" s="25">
        <v>43.56</v>
      </c>
      <c r="H2672" s="380">
        <v>0.47222222222222221</v>
      </c>
      <c r="I2672" s="25">
        <v>50.19</v>
      </c>
      <c r="J2672" s="380">
        <v>2.0046636118919698</v>
      </c>
    </row>
    <row r="2673" spans="1:10" x14ac:dyDescent="0.35">
      <c r="A2673" s="5">
        <v>2669</v>
      </c>
      <c r="B2673" s="5">
        <v>112</v>
      </c>
      <c r="C2673" s="5">
        <v>4</v>
      </c>
      <c r="D2673" s="380">
        <v>53.239444444444445</v>
      </c>
      <c r="E2673" s="25">
        <v>24.84</v>
      </c>
      <c r="F2673" s="380">
        <v>8.1174834595959595</v>
      </c>
      <c r="G2673" s="25">
        <v>46.98</v>
      </c>
      <c r="H2673" s="380">
        <v>0.47222222222222221</v>
      </c>
      <c r="I2673" s="25">
        <v>50.7</v>
      </c>
      <c r="J2673" s="380">
        <v>4.8146134482666563</v>
      </c>
    </row>
    <row r="2674" spans="1:10" x14ac:dyDescent="0.35">
      <c r="A2674" s="5">
        <v>2670</v>
      </c>
      <c r="B2674" s="5">
        <v>112</v>
      </c>
      <c r="C2674" s="5">
        <v>4</v>
      </c>
      <c r="D2674" s="380">
        <v>56.442222222222213</v>
      </c>
      <c r="E2674" s="25">
        <v>25.74</v>
      </c>
      <c r="F2674" s="380">
        <v>8.1174834595959595</v>
      </c>
      <c r="G2674" s="25">
        <v>48.39</v>
      </c>
      <c r="H2674" s="380">
        <v>0.47222222222222221</v>
      </c>
      <c r="I2674" s="25">
        <v>59.05</v>
      </c>
      <c r="J2674" s="380">
        <v>2.61865852716307</v>
      </c>
    </row>
    <row r="2675" spans="1:10" x14ac:dyDescent="0.35">
      <c r="A2675" s="5">
        <v>2671</v>
      </c>
      <c r="B2675" s="5">
        <v>112</v>
      </c>
      <c r="C2675" s="5">
        <v>4</v>
      </c>
      <c r="D2675" s="380">
        <v>61.569444444444443</v>
      </c>
      <c r="E2675" s="25">
        <v>27.3</v>
      </c>
      <c r="F2675" s="380">
        <v>8.1174834595959595</v>
      </c>
      <c r="G2675" s="25">
        <v>52.2</v>
      </c>
      <c r="H2675" s="380">
        <v>0.47222222222222221</v>
      </c>
      <c r="I2675" s="25">
        <v>66.06</v>
      </c>
      <c r="J2675" s="380">
        <v>0.27777777777777779</v>
      </c>
    </row>
    <row r="2676" spans="1:10" x14ac:dyDescent="0.35">
      <c r="A2676" s="5">
        <v>2672</v>
      </c>
      <c r="B2676" s="5">
        <v>112</v>
      </c>
      <c r="C2676" s="5">
        <v>4</v>
      </c>
      <c r="D2676" s="380">
        <v>61.814999999999991</v>
      </c>
      <c r="E2676" s="25">
        <v>27.3</v>
      </c>
      <c r="F2676" s="380">
        <v>8.1174834595959613</v>
      </c>
      <c r="G2676" s="25">
        <v>52.2</v>
      </c>
      <c r="H2676" s="380">
        <v>4.7996851908450244</v>
      </c>
      <c r="I2676" s="25">
        <v>66.06</v>
      </c>
      <c r="J2676" s="380">
        <v>5.9035644743035123</v>
      </c>
    </row>
    <row r="2677" spans="1:10" x14ac:dyDescent="0.35">
      <c r="A2677" s="5">
        <v>2673</v>
      </c>
      <c r="B2677" s="5">
        <v>112</v>
      </c>
      <c r="C2677" s="5">
        <v>4</v>
      </c>
      <c r="D2677" s="380">
        <v>57.956666666666663</v>
      </c>
      <c r="E2677" s="25">
        <v>27.3</v>
      </c>
      <c r="F2677" s="380">
        <v>5.566035640254106</v>
      </c>
      <c r="G2677" s="25">
        <v>52.2</v>
      </c>
      <c r="H2677" s="380">
        <v>4.1687404142283926</v>
      </c>
      <c r="I2677" s="25">
        <v>64.14</v>
      </c>
      <c r="J2677" s="380">
        <v>0.12887543510916907</v>
      </c>
    </row>
    <row r="2678" spans="1:10" x14ac:dyDescent="0.35">
      <c r="A2678" s="5">
        <v>2674</v>
      </c>
      <c r="B2678" s="5">
        <v>112</v>
      </c>
      <c r="C2678" s="5">
        <v>4</v>
      </c>
      <c r="D2678" s="380">
        <v>53.918888888888887</v>
      </c>
      <c r="E2678" s="25">
        <v>26.51</v>
      </c>
      <c r="F2678" s="380">
        <v>3.7711072639018823</v>
      </c>
      <c r="G2678" s="25">
        <v>47.85</v>
      </c>
      <c r="H2678" s="380">
        <v>2.365849961366663</v>
      </c>
      <c r="I2678" s="25">
        <v>53.81</v>
      </c>
      <c r="J2678" s="380">
        <v>0.12887543510916907</v>
      </c>
    </row>
    <row r="2679" spans="1:10" x14ac:dyDescent="0.35">
      <c r="A2679" s="5">
        <v>2675</v>
      </c>
      <c r="B2679" s="5">
        <v>112</v>
      </c>
      <c r="C2679" s="5">
        <v>4</v>
      </c>
      <c r="D2679" s="380">
        <v>47.975000000000001</v>
      </c>
      <c r="E2679" s="25">
        <v>25.74</v>
      </c>
      <c r="F2679" s="380">
        <v>2.777777777777778E-2</v>
      </c>
      <c r="G2679" s="25">
        <v>47.85</v>
      </c>
      <c r="H2679" s="380">
        <v>2.777777777777778E-2</v>
      </c>
      <c r="I2679" s="25">
        <v>51.64</v>
      </c>
      <c r="J2679" s="380">
        <v>2.777777777777778E-2</v>
      </c>
    </row>
    <row r="2680" spans="1:10" x14ac:dyDescent="0.35">
      <c r="A2680" s="5">
        <v>2676</v>
      </c>
      <c r="B2680" s="5">
        <v>112</v>
      </c>
      <c r="C2680" s="5">
        <v>4</v>
      </c>
      <c r="D2680" s="380">
        <v>44.309999999999995</v>
      </c>
      <c r="E2680" s="25">
        <v>24.99</v>
      </c>
      <c r="F2680" s="380">
        <v>1.537293099016811</v>
      </c>
      <c r="G2680" s="25">
        <v>47.46</v>
      </c>
      <c r="H2680" s="380">
        <v>2.777777777777778E-2</v>
      </c>
      <c r="I2680" s="25">
        <v>50.19</v>
      </c>
      <c r="J2680" s="380">
        <v>2.777777777777778E-2</v>
      </c>
    </row>
    <row r="2681" spans="1:10" x14ac:dyDescent="0.35">
      <c r="A2681" s="5">
        <v>2677</v>
      </c>
      <c r="B2681" s="5">
        <v>112</v>
      </c>
      <c r="C2681" s="5">
        <v>4</v>
      </c>
      <c r="D2681" s="380">
        <v>37.79</v>
      </c>
      <c r="E2681" s="25">
        <v>24.84</v>
      </c>
      <c r="F2681" s="380">
        <v>0.19038860176267738</v>
      </c>
      <c r="G2681" s="25">
        <v>45.14</v>
      </c>
      <c r="H2681" s="380">
        <v>2.777777777777778E-2</v>
      </c>
      <c r="I2681" s="25">
        <v>50.19</v>
      </c>
      <c r="J2681" s="380">
        <v>2.777777777777778E-2</v>
      </c>
    </row>
    <row r="2682" spans="1:10" x14ac:dyDescent="0.35">
      <c r="A2682" s="5">
        <v>2678</v>
      </c>
      <c r="B2682" s="5">
        <v>112</v>
      </c>
      <c r="C2682" s="5">
        <v>4</v>
      </c>
      <c r="D2682" s="380">
        <v>34.321111111111115</v>
      </c>
      <c r="E2682" s="25">
        <v>24.84</v>
      </c>
      <c r="F2682" s="380">
        <v>7.3580064730008388E-2</v>
      </c>
      <c r="G2682" s="25">
        <v>44.69</v>
      </c>
      <c r="H2682" s="380">
        <v>2.777777777777778E-2</v>
      </c>
      <c r="I2682" s="25">
        <v>47.31</v>
      </c>
      <c r="J2682" s="380">
        <v>2.777777777777778E-2</v>
      </c>
    </row>
    <row r="2683" spans="1:10" x14ac:dyDescent="0.35">
      <c r="A2683" s="5">
        <v>2679</v>
      </c>
      <c r="B2683" s="5">
        <v>112</v>
      </c>
      <c r="C2683" s="5">
        <v>4</v>
      </c>
      <c r="D2683" s="380">
        <v>32.979444444444447</v>
      </c>
      <c r="E2683" s="25">
        <v>24.84</v>
      </c>
      <c r="F2683" s="380">
        <v>7.3580064730008388E-2</v>
      </c>
      <c r="G2683" s="25">
        <v>44.69</v>
      </c>
      <c r="H2683" s="380">
        <v>2.777777777777778E-2</v>
      </c>
      <c r="I2683" s="25">
        <v>48.73</v>
      </c>
      <c r="J2683" s="380">
        <v>2.777777777777778E-2</v>
      </c>
    </row>
    <row r="2684" spans="1:10" x14ac:dyDescent="0.35">
      <c r="A2684" s="5">
        <v>2680</v>
      </c>
      <c r="B2684" s="5">
        <v>112</v>
      </c>
      <c r="C2684" s="5">
        <v>4</v>
      </c>
      <c r="D2684" s="380">
        <v>37.627777777777773</v>
      </c>
      <c r="E2684" s="25">
        <v>24.84</v>
      </c>
      <c r="F2684" s="380">
        <v>0.79246177339824175</v>
      </c>
      <c r="G2684" s="25">
        <v>44.69</v>
      </c>
      <c r="H2684" s="380">
        <v>2.777777777777778E-2</v>
      </c>
      <c r="I2684" s="25">
        <v>50.19</v>
      </c>
      <c r="J2684" s="380">
        <v>2.777777777777778E-2</v>
      </c>
    </row>
    <row r="2685" spans="1:10" x14ac:dyDescent="0.35">
      <c r="A2685" s="5">
        <v>2681</v>
      </c>
      <c r="B2685" s="5">
        <v>112</v>
      </c>
      <c r="C2685" s="5">
        <v>4</v>
      </c>
      <c r="D2685" s="380">
        <v>42.562777777777775</v>
      </c>
      <c r="E2685" s="25">
        <v>25.59</v>
      </c>
      <c r="F2685" s="380">
        <v>0.20803718233155066</v>
      </c>
      <c r="G2685" s="25">
        <v>44.69</v>
      </c>
      <c r="H2685" s="380">
        <v>2.777777777777778E-2</v>
      </c>
      <c r="I2685" s="25">
        <v>50.19</v>
      </c>
      <c r="J2685" s="380">
        <v>2.777777777777778E-2</v>
      </c>
    </row>
    <row r="2686" spans="1:10" x14ac:dyDescent="0.35">
      <c r="A2686" s="5">
        <v>2682</v>
      </c>
      <c r="B2686" s="5">
        <v>112</v>
      </c>
      <c r="C2686" s="5">
        <v>4</v>
      </c>
      <c r="D2686" s="380">
        <v>48.296666666666667</v>
      </c>
      <c r="E2686" s="25">
        <v>25.74</v>
      </c>
      <c r="F2686" s="380">
        <v>7.0406561286852121</v>
      </c>
      <c r="G2686" s="25">
        <v>45.14</v>
      </c>
      <c r="H2686" s="380">
        <v>2.8626789473463723</v>
      </c>
      <c r="I2686" s="25">
        <v>51.64</v>
      </c>
      <c r="J2686" s="380">
        <v>0.40982617155630524</v>
      </c>
    </row>
    <row r="2687" spans="1:10" x14ac:dyDescent="0.35">
      <c r="A2687" s="5">
        <v>2683</v>
      </c>
      <c r="B2687" s="5">
        <v>112</v>
      </c>
      <c r="C2687" s="5">
        <v>4</v>
      </c>
      <c r="D2687" s="380">
        <v>53.045555555555552</v>
      </c>
      <c r="E2687" s="25">
        <v>26.35</v>
      </c>
      <c r="F2687" s="380">
        <v>17.950595475554803</v>
      </c>
      <c r="G2687" s="25">
        <v>47.85</v>
      </c>
      <c r="H2687" s="380">
        <v>7.040056121548373</v>
      </c>
      <c r="I2687" s="25">
        <v>54.52</v>
      </c>
      <c r="J2687" s="380">
        <v>5.4111881686789145</v>
      </c>
    </row>
    <row r="2688" spans="1:10" x14ac:dyDescent="0.35">
      <c r="A2688" s="5">
        <v>2684</v>
      </c>
      <c r="B2688" s="5">
        <v>112</v>
      </c>
      <c r="C2688" s="5">
        <v>4</v>
      </c>
      <c r="D2688" s="380">
        <v>53.070555555555558</v>
      </c>
      <c r="E2688" s="25">
        <v>27.15</v>
      </c>
      <c r="F2688" s="380">
        <v>18.007707924948139</v>
      </c>
      <c r="G2688" s="25">
        <v>47.85</v>
      </c>
      <c r="H2688" s="380">
        <v>6.6648749433115455</v>
      </c>
      <c r="I2688" s="25">
        <v>66.06</v>
      </c>
      <c r="J2688" s="380">
        <v>5.4705442771819328</v>
      </c>
    </row>
    <row r="2689" spans="1:10" x14ac:dyDescent="0.35">
      <c r="A2689" s="5">
        <v>2685</v>
      </c>
      <c r="B2689" s="5">
        <v>112</v>
      </c>
      <c r="C2689" s="5">
        <v>4</v>
      </c>
      <c r="D2689" s="380">
        <v>47.620555555555562</v>
      </c>
      <c r="E2689" s="25">
        <v>27.15</v>
      </c>
      <c r="F2689" s="380">
        <v>18.200769183268438</v>
      </c>
      <c r="G2689" s="25">
        <v>47.85</v>
      </c>
      <c r="H2689" s="380">
        <v>7.1141035292645984</v>
      </c>
      <c r="I2689" s="25">
        <v>66.06</v>
      </c>
      <c r="J2689" s="380">
        <v>5.1716958501329859</v>
      </c>
    </row>
    <row r="2690" spans="1:10" x14ac:dyDescent="0.35">
      <c r="A2690" s="5">
        <v>2686</v>
      </c>
      <c r="B2690" s="5">
        <v>112</v>
      </c>
      <c r="C2690" s="5">
        <v>4</v>
      </c>
      <c r="D2690" s="380">
        <v>46.816111111111113</v>
      </c>
      <c r="E2690" s="25">
        <v>26.51</v>
      </c>
      <c r="F2690" s="380">
        <v>16.900065628482878</v>
      </c>
      <c r="G2690" s="25">
        <v>47.85</v>
      </c>
      <c r="H2690" s="380">
        <v>7.2730066821210428</v>
      </c>
      <c r="I2690" s="25">
        <v>66.06</v>
      </c>
      <c r="J2690" s="380">
        <v>5.3903267043023568</v>
      </c>
    </row>
    <row r="2691" spans="1:10" x14ac:dyDescent="0.35">
      <c r="A2691" s="5">
        <v>2687</v>
      </c>
      <c r="B2691" s="5">
        <v>112</v>
      </c>
      <c r="C2691" s="5">
        <v>4</v>
      </c>
      <c r="D2691" s="380">
        <v>42.371111111111112</v>
      </c>
      <c r="E2691" s="25">
        <v>24.99</v>
      </c>
      <c r="F2691" s="380">
        <v>15.633931384647077</v>
      </c>
      <c r="G2691" s="25">
        <v>47.46</v>
      </c>
      <c r="H2691" s="380">
        <v>7.040056121548373</v>
      </c>
      <c r="I2691" s="25">
        <v>66.06</v>
      </c>
      <c r="J2691" s="380">
        <v>5.1962992106348791</v>
      </c>
    </row>
    <row r="2692" spans="1:10" x14ac:dyDescent="0.35">
      <c r="A2692" s="5">
        <v>2688</v>
      </c>
      <c r="B2692" s="5">
        <v>112</v>
      </c>
      <c r="C2692" s="5">
        <v>4</v>
      </c>
      <c r="D2692" s="380">
        <v>43.103333333333332</v>
      </c>
      <c r="E2692" s="25">
        <v>24.84</v>
      </c>
      <c r="F2692" s="380">
        <v>16.359583102249903</v>
      </c>
      <c r="G2692" s="25">
        <v>45.14</v>
      </c>
      <c r="H2692" s="380">
        <v>7.2812102925950857</v>
      </c>
      <c r="I2692" s="25">
        <v>62.27</v>
      </c>
      <c r="J2692" s="380">
        <v>5.4096384666234414</v>
      </c>
    </row>
    <row r="2693" spans="1:10" x14ac:dyDescent="0.35">
      <c r="A2693" s="5">
        <v>2689</v>
      </c>
      <c r="B2693" s="5">
        <v>113</v>
      </c>
      <c r="C2693" s="5">
        <v>4</v>
      </c>
      <c r="D2693" s="380">
        <v>41.538888888888891</v>
      </c>
      <c r="E2693" s="25">
        <v>24.84</v>
      </c>
      <c r="F2693" s="380">
        <v>15.325483636852656</v>
      </c>
      <c r="G2693" s="25">
        <v>47.37</v>
      </c>
      <c r="H2693" s="380">
        <v>5.9631985421459213</v>
      </c>
      <c r="I2693" s="25">
        <v>64.790000000000006</v>
      </c>
      <c r="J2693" s="380">
        <v>5.5976965778610737</v>
      </c>
    </row>
    <row r="2694" spans="1:10" x14ac:dyDescent="0.35">
      <c r="A2694" s="5">
        <v>2690</v>
      </c>
      <c r="B2694" s="5">
        <v>113</v>
      </c>
      <c r="C2694" s="5">
        <v>4</v>
      </c>
      <c r="D2694" s="380">
        <v>40.438888888888883</v>
      </c>
      <c r="E2694" s="25">
        <v>24.84</v>
      </c>
      <c r="F2694" s="380">
        <v>16.813841603873485</v>
      </c>
      <c r="G2694" s="25">
        <v>47.37</v>
      </c>
      <c r="H2694" s="380">
        <v>7.8657854231933513</v>
      </c>
      <c r="I2694" s="25">
        <v>64.14</v>
      </c>
      <c r="J2694" s="380">
        <v>5.5237227511018352</v>
      </c>
    </row>
    <row r="2695" spans="1:10" x14ac:dyDescent="0.35">
      <c r="A2695" s="5">
        <v>2691</v>
      </c>
      <c r="B2695" s="5">
        <v>113</v>
      </c>
      <c r="C2695" s="5">
        <v>4</v>
      </c>
      <c r="D2695" s="380">
        <v>39.386666666666663</v>
      </c>
      <c r="E2695" s="25">
        <v>24.84</v>
      </c>
      <c r="F2695" s="380">
        <v>15.659130395660174</v>
      </c>
      <c r="G2695" s="25">
        <v>47.37</v>
      </c>
      <c r="H2695" s="380">
        <v>6.4800174607157137</v>
      </c>
      <c r="I2695" s="25">
        <v>64.14</v>
      </c>
      <c r="J2695" s="380">
        <v>5.4074311214683615</v>
      </c>
    </row>
    <row r="2696" spans="1:10" x14ac:dyDescent="0.35">
      <c r="A2696" s="5">
        <v>2692</v>
      </c>
      <c r="B2696" s="5">
        <v>113</v>
      </c>
      <c r="C2696" s="5">
        <v>4</v>
      </c>
      <c r="D2696" s="380">
        <v>36.144444444444446</v>
      </c>
      <c r="E2696" s="25">
        <v>24.84</v>
      </c>
      <c r="F2696" s="380">
        <v>15.818372759986095</v>
      </c>
      <c r="G2696" s="25">
        <v>47.37</v>
      </c>
      <c r="H2696" s="380">
        <v>7.3727063004550448</v>
      </c>
      <c r="I2696" s="25">
        <v>64.14</v>
      </c>
      <c r="J2696" s="380">
        <v>5.3255457324084778</v>
      </c>
    </row>
    <row r="2697" spans="1:10" x14ac:dyDescent="0.35">
      <c r="A2697" s="5">
        <v>2693</v>
      </c>
      <c r="B2697" s="5">
        <v>113</v>
      </c>
      <c r="C2697" s="5">
        <v>4</v>
      </c>
      <c r="D2697" s="380">
        <v>34.612777777777772</v>
      </c>
      <c r="E2697" s="25">
        <v>25.29</v>
      </c>
      <c r="F2697" s="380">
        <v>16.360125279584629</v>
      </c>
      <c r="G2697" s="25">
        <v>47.46</v>
      </c>
      <c r="H2697" s="380">
        <v>6.7278025676782152</v>
      </c>
      <c r="I2697" s="25">
        <v>64.790000000000006</v>
      </c>
      <c r="J2697" s="380">
        <v>5.3255457324084778</v>
      </c>
    </row>
    <row r="2698" spans="1:10" x14ac:dyDescent="0.35">
      <c r="A2698" s="5">
        <v>2694</v>
      </c>
      <c r="B2698" s="5">
        <v>113</v>
      </c>
      <c r="C2698" s="5">
        <v>4</v>
      </c>
      <c r="D2698" s="380">
        <v>38.081666666666663</v>
      </c>
      <c r="E2698" s="25">
        <v>27.3</v>
      </c>
      <c r="F2698" s="380">
        <v>16.418697092963814</v>
      </c>
      <c r="G2698" s="25">
        <v>49.2</v>
      </c>
      <c r="H2698" s="380">
        <v>6.6660726025194705</v>
      </c>
      <c r="I2698" s="25">
        <v>68.05</v>
      </c>
      <c r="J2698" s="380">
        <v>6.349181286154745</v>
      </c>
    </row>
    <row r="2699" spans="1:10" x14ac:dyDescent="0.35">
      <c r="A2699" s="5">
        <v>2695</v>
      </c>
      <c r="B2699" s="5">
        <v>113</v>
      </c>
      <c r="C2699" s="5">
        <v>4</v>
      </c>
      <c r="D2699" s="380">
        <v>41.400000000000006</v>
      </c>
      <c r="E2699" s="25">
        <v>27.96</v>
      </c>
      <c r="F2699" s="380">
        <v>16.579704626472179</v>
      </c>
      <c r="G2699" s="25">
        <v>52.2</v>
      </c>
      <c r="H2699" s="380">
        <v>4.1850050143493096</v>
      </c>
      <c r="I2699" s="25">
        <v>70.09</v>
      </c>
      <c r="J2699" s="380">
        <v>6.349181286154745</v>
      </c>
    </row>
    <row r="2700" spans="1:10" x14ac:dyDescent="0.35">
      <c r="A2700" s="5">
        <v>2696</v>
      </c>
      <c r="B2700" s="5">
        <v>113</v>
      </c>
      <c r="C2700" s="5">
        <v>4</v>
      </c>
      <c r="D2700" s="380">
        <v>42.893333333333331</v>
      </c>
      <c r="E2700" s="25">
        <v>27.96</v>
      </c>
      <c r="F2700" s="380">
        <v>18.128678829485263</v>
      </c>
      <c r="G2700" s="25">
        <v>52.2</v>
      </c>
      <c r="H2700" s="380">
        <v>4.8736963014576835</v>
      </c>
      <c r="I2700" s="25">
        <v>70.09</v>
      </c>
      <c r="J2700" s="380">
        <v>6.4046216051139959</v>
      </c>
    </row>
    <row r="2701" spans="1:10" x14ac:dyDescent="0.35">
      <c r="A2701" s="5">
        <v>2697</v>
      </c>
      <c r="B2701" s="5">
        <v>113</v>
      </c>
      <c r="C2701" s="5">
        <v>4</v>
      </c>
      <c r="D2701" s="380">
        <v>31.032222222222217</v>
      </c>
      <c r="E2701" s="25">
        <v>27.96</v>
      </c>
      <c r="F2701" s="380">
        <v>14.658809991788084</v>
      </c>
      <c r="G2701" s="25">
        <v>52.2</v>
      </c>
      <c r="H2701" s="380">
        <v>6.7870413449356048</v>
      </c>
      <c r="I2701" s="25">
        <v>68.05</v>
      </c>
      <c r="J2701" s="380">
        <v>7.3352977027822268</v>
      </c>
    </row>
    <row r="2702" spans="1:10" x14ac:dyDescent="0.35">
      <c r="A2702" s="5">
        <v>2698</v>
      </c>
      <c r="B2702" s="5">
        <v>113</v>
      </c>
      <c r="C2702" s="5">
        <v>4</v>
      </c>
      <c r="D2702" s="380">
        <v>26.004999999999999</v>
      </c>
      <c r="E2702" s="25">
        <v>27.96</v>
      </c>
      <c r="F2702" s="380">
        <v>8.8605937749238404</v>
      </c>
      <c r="G2702" s="25">
        <v>52.2</v>
      </c>
      <c r="H2702" s="380">
        <v>2.2519975781032451</v>
      </c>
      <c r="I2702" s="25">
        <v>66.06</v>
      </c>
      <c r="J2702" s="380">
        <v>3.8822953502990005</v>
      </c>
    </row>
    <row r="2703" spans="1:10" x14ac:dyDescent="0.35">
      <c r="A2703" s="5">
        <v>2699</v>
      </c>
      <c r="B2703" s="5">
        <v>113</v>
      </c>
      <c r="C2703" s="5">
        <v>4</v>
      </c>
      <c r="D2703" s="380">
        <v>23.685555555555556</v>
      </c>
      <c r="E2703" s="25">
        <v>27.3</v>
      </c>
      <c r="F2703" s="380">
        <v>3.4997306922052029</v>
      </c>
      <c r="G2703" s="25">
        <v>49.28</v>
      </c>
      <c r="H2703" s="380">
        <v>0.20326934464238836</v>
      </c>
      <c r="I2703" s="25">
        <v>66.06</v>
      </c>
      <c r="J2703" s="380">
        <v>1.893425420164522</v>
      </c>
    </row>
    <row r="2704" spans="1:10" x14ac:dyDescent="0.35">
      <c r="A2704" s="5">
        <v>2700</v>
      </c>
      <c r="B2704" s="5">
        <v>113</v>
      </c>
      <c r="C2704" s="5">
        <v>4</v>
      </c>
      <c r="D2704" s="380">
        <v>19.794999999999998</v>
      </c>
      <c r="E2704" s="25">
        <v>26.05</v>
      </c>
      <c r="F2704" s="380">
        <v>4.899776670914556</v>
      </c>
      <c r="G2704" s="25">
        <v>47.85</v>
      </c>
      <c r="H2704" s="380">
        <v>0.21165790352142641</v>
      </c>
      <c r="I2704" s="25">
        <v>64.14</v>
      </c>
      <c r="J2704" s="380">
        <v>1.297950578173364</v>
      </c>
    </row>
    <row r="2705" spans="1:10" x14ac:dyDescent="0.35">
      <c r="A2705" s="5">
        <v>2701</v>
      </c>
      <c r="B2705" s="5">
        <v>113</v>
      </c>
      <c r="C2705" s="5">
        <v>4</v>
      </c>
      <c r="D2705" s="380">
        <v>15.478888888888889</v>
      </c>
      <c r="E2705" s="25">
        <v>24.99</v>
      </c>
      <c r="F2705" s="380">
        <v>4.899776670914556</v>
      </c>
      <c r="G2705" s="25">
        <v>47.85</v>
      </c>
      <c r="H2705" s="380">
        <v>0.26929764586618443</v>
      </c>
      <c r="I2705" s="25">
        <v>64.14</v>
      </c>
      <c r="J2705" s="380">
        <v>0.44091105488884208</v>
      </c>
    </row>
    <row r="2706" spans="1:10" x14ac:dyDescent="0.35">
      <c r="A2706" s="5">
        <v>2702</v>
      </c>
      <c r="B2706" s="5">
        <v>113</v>
      </c>
      <c r="C2706" s="5">
        <v>4</v>
      </c>
      <c r="D2706" s="380">
        <v>12.054999999999998</v>
      </c>
      <c r="E2706" s="25">
        <v>24.99</v>
      </c>
      <c r="F2706" s="380">
        <v>4.6241633314339694</v>
      </c>
      <c r="G2706" s="25">
        <v>47.85</v>
      </c>
      <c r="H2706" s="380">
        <v>0.16965292118873593</v>
      </c>
      <c r="I2706" s="25">
        <v>57.84</v>
      </c>
      <c r="J2706" s="380">
        <v>0.45537478034058604</v>
      </c>
    </row>
    <row r="2707" spans="1:10" x14ac:dyDescent="0.35">
      <c r="A2707" s="5">
        <v>2703</v>
      </c>
      <c r="B2707" s="5">
        <v>113</v>
      </c>
      <c r="C2707" s="5">
        <v>4</v>
      </c>
      <c r="D2707" s="380">
        <v>13.639444444444443</v>
      </c>
      <c r="E2707" s="25">
        <v>24.99</v>
      </c>
      <c r="F2707" s="380">
        <v>2.4467747889684519</v>
      </c>
      <c r="G2707" s="25">
        <v>47.37</v>
      </c>
      <c r="H2707" s="380">
        <v>0.2634205591154985</v>
      </c>
      <c r="I2707" s="25">
        <v>54.52</v>
      </c>
      <c r="J2707" s="380">
        <v>0.5396934018492322</v>
      </c>
    </row>
    <row r="2708" spans="1:10" x14ac:dyDescent="0.35">
      <c r="A2708" s="5">
        <v>2704</v>
      </c>
      <c r="B2708" s="5">
        <v>113</v>
      </c>
      <c r="C2708" s="5">
        <v>4</v>
      </c>
      <c r="D2708" s="380">
        <v>17.515000000000001</v>
      </c>
      <c r="E2708" s="25">
        <v>25.29</v>
      </c>
      <c r="F2708" s="380">
        <v>0.47222222222222227</v>
      </c>
      <c r="G2708" s="25">
        <v>47.46</v>
      </c>
      <c r="H2708" s="380">
        <v>0.52148660992188456</v>
      </c>
      <c r="I2708" s="25">
        <v>54.92</v>
      </c>
      <c r="J2708" s="380">
        <v>0.38160690315145684</v>
      </c>
    </row>
    <row r="2709" spans="1:10" x14ac:dyDescent="0.35">
      <c r="A2709" s="5">
        <v>2705</v>
      </c>
      <c r="B2709" s="5">
        <v>113</v>
      </c>
      <c r="C2709" s="5">
        <v>4</v>
      </c>
      <c r="D2709" s="380">
        <v>25.151666666666667</v>
      </c>
      <c r="E2709" s="25">
        <v>25.74</v>
      </c>
      <c r="F2709" s="380">
        <v>8.1174834595959577</v>
      </c>
      <c r="G2709" s="25">
        <v>47.85</v>
      </c>
      <c r="H2709" s="380">
        <v>2.8732956395740672</v>
      </c>
      <c r="I2709" s="25">
        <v>64.14</v>
      </c>
      <c r="J2709" s="380">
        <v>0.62698758299881996</v>
      </c>
    </row>
    <row r="2710" spans="1:10" x14ac:dyDescent="0.35">
      <c r="A2710" s="5">
        <v>2706</v>
      </c>
      <c r="B2710" s="5">
        <v>113</v>
      </c>
      <c r="C2710" s="5">
        <v>4</v>
      </c>
      <c r="D2710" s="380">
        <v>35.050555555555555</v>
      </c>
      <c r="E2710" s="25">
        <v>26.51</v>
      </c>
      <c r="F2710" s="380">
        <v>16.079708404857534</v>
      </c>
      <c r="G2710" s="25">
        <v>49.2</v>
      </c>
      <c r="H2710" s="380">
        <v>9.4230824771104995</v>
      </c>
      <c r="I2710" s="25">
        <v>64.790000000000006</v>
      </c>
      <c r="J2710" s="380">
        <v>7.3585221329261463</v>
      </c>
    </row>
    <row r="2711" spans="1:10" x14ac:dyDescent="0.35">
      <c r="A2711" s="5">
        <v>2707</v>
      </c>
      <c r="B2711" s="5">
        <v>113</v>
      </c>
      <c r="C2711" s="5">
        <v>4</v>
      </c>
      <c r="D2711" s="380">
        <v>41.001666666666665</v>
      </c>
      <c r="E2711" s="25">
        <v>27.96</v>
      </c>
      <c r="F2711" s="380">
        <v>16.625861571360822</v>
      </c>
      <c r="G2711" s="25">
        <v>49.2</v>
      </c>
      <c r="H2711" s="380">
        <v>18.69244598906047</v>
      </c>
      <c r="I2711" s="25">
        <v>68.05</v>
      </c>
      <c r="J2711" s="380">
        <v>7.5641600258225541</v>
      </c>
    </row>
    <row r="2712" spans="1:10" x14ac:dyDescent="0.35">
      <c r="A2712" s="5">
        <v>2708</v>
      </c>
      <c r="B2712" s="5">
        <v>113</v>
      </c>
      <c r="C2712" s="5">
        <v>4</v>
      </c>
      <c r="D2712" s="380">
        <v>41.620555555555555</v>
      </c>
      <c r="E2712" s="25">
        <v>27.96</v>
      </c>
      <c r="F2712" s="380">
        <v>17.237436290030132</v>
      </c>
      <c r="G2712" s="25">
        <v>52.2</v>
      </c>
      <c r="H2712" s="380">
        <v>22.808846568949736</v>
      </c>
      <c r="I2712" s="25">
        <v>70.09</v>
      </c>
      <c r="J2712" s="380">
        <v>7.4121289021303394</v>
      </c>
    </row>
    <row r="2713" spans="1:10" x14ac:dyDescent="0.35">
      <c r="A2713" s="5">
        <v>2709</v>
      </c>
      <c r="B2713" s="5">
        <v>113</v>
      </c>
      <c r="C2713" s="5">
        <v>4</v>
      </c>
      <c r="D2713" s="380">
        <v>40.727222222222217</v>
      </c>
      <c r="E2713" s="25">
        <v>27.96</v>
      </c>
      <c r="F2713" s="380">
        <v>16.931648930695477</v>
      </c>
      <c r="G2713" s="25">
        <v>52.2</v>
      </c>
      <c r="H2713" s="380">
        <v>21.476306365355388</v>
      </c>
      <c r="I2713" s="25">
        <v>72.19</v>
      </c>
      <c r="J2713" s="380">
        <v>7.3221135586438093</v>
      </c>
    </row>
    <row r="2714" spans="1:10" x14ac:dyDescent="0.35">
      <c r="A2714" s="5">
        <v>2710</v>
      </c>
      <c r="B2714" s="5">
        <v>113</v>
      </c>
      <c r="C2714" s="5">
        <v>4</v>
      </c>
      <c r="D2714" s="380">
        <v>37.970555555555556</v>
      </c>
      <c r="E2714" s="25">
        <v>27.3</v>
      </c>
      <c r="F2714" s="380">
        <v>16.931648930695474</v>
      </c>
      <c r="G2714" s="25">
        <v>52.2</v>
      </c>
      <c r="H2714" s="380">
        <v>22.041470593977163</v>
      </c>
      <c r="I2714" s="25">
        <v>70.09</v>
      </c>
      <c r="J2714" s="380">
        <v>7.410817399301493</v>
      </c>
    </row>
    <row r="2715" spans="1:10" x14ac:dyDescent="0.35">
      <c r="A2715" s="5">
        <v>2711</v>
      </c>
      <c r="B2715" s="5">
        <v>113</v>
      </c>
      <c r="C2715" s="5">
        <v>4</v>
      </c>
      <c r="D2715" s="380">
        <v>35.289444444444442</v>
      </c>
      <c r="E2715" s="25">
        <v>26.05</v>
      </c>
      <c r="F2715" s="380">
        <v>16.931648930695477</v>
      </c>
      <c r="G2715" s="25">
        <v>50.35</v>
      </c>
      <c r="H2715" s="380">
        <v>21.99598993404987</v>
      </c>
      <c r="I2715" s="25">
        <v>68.05</v>
      </c>
      <c r="J2715" s="380">
        <v>7.4494407216958365</v>
      </c>
    </row>
    <row r="2716" spans="1:10" x14ac:dyDescent="0.35">
      <c r="A2716" s="5">
        <v>2712</v>
      </c>
      <c r="B2716" s="5">
        <v>113</v>
      </c>
      <c r="C2716" s="5">
        <v>4</v>
      </c>
      <c r="D2716" s="380">
        <v>33.306666666666665</v>
      </c>
      <c r="E2716" s="25">
        <v>25.29</v>
      </c>
      <c r="F2716" s="380">
        <v>17.064976113014787</v>
      </c>
      <c r="G2716" s="25">
        <v>47.85</v>
      </c>
      <c r="H2716" s="380">
        <v>21.527117563099793</v>
      </c>
      <c r="I2716" s="25">
        <v>66.06</v>
      </c>
      <c r="J2716" s="380">
        <v>7.5001748720195884</v>
      </c>
    </row>
    <row r="2717" spans="1:10" x14ac:dyDescent="0.35">
      <c r="A2717" s="5">
        <v>2713</v>
      </c>
      <c r="B2717" s="5">
        <v>114</v>
      </c>
      <c r="C2717" s="5">
        <v>4</v>
      </c>
      <c r="D2717" s="380">
        <v>28.671111111111106</v>
      </c>
      <c r="E2717" s="25">
        <v>24.99</v>
      </c>
      <c r="F2717" s="380">
        <v>16.618186104171695</v>
      </c>
      <c r="G2717" s="25">
        <v>43.56</v>
      </c>
      <c r="H2717" s="380">
        <v>20.501124004548714</v>
      </c>
      <c r="I2717" s="25">
        <v>66.06</v>
      </c>
      <c r="J2717" s="380">
        <v>7.4516749185255415</v>
      </c>
    </row>
    <row r="2718" spans="1:10" x14ac:dyDescent="0.35">
      <c r="A2718" s="5">
        <v>2714</v>
      </c>
      <c r="B2718" s="5">
        <v>114</v>
      </c>
      <c r="C2718" s="5">
        <v>4</v>
      </c>
      <c r="D2718" s="380">
        <v>25.046666666666663</v>
      </c>
      <c r="E2718" s="25">
        <v>24.84</v>
      </c>
      <c r="F2718" s="380">
        <v>16.618186104171702</v>
      </c>
      <c r="G2718" s="25">
        <v>43.56</v>
      </c>
      <c r="H2718" s="380">
        <v>20.219939452660878</v>
      </c>
      <c r="I2718" s="25">
        <v>64.14</v>
      </c>
      <c r="J2718" s="380">
        <v>7.4531251448384523</v>
      </c>
    </row>
    <row r="2719" spans="1:10" x14ac:dyDescent="0.35">
      <c r="A2719" s="5">
        <v>2715</v>
      </c>
      <c r="B2719" s="5">
        <v>114</v>
      </c>
      <c r="C2719" s="5">
        <v>4</v>
      </c>
      <c r="D2719" s="380">
        <v>23.886666666666667</v>
      </c>
      <c r="E2719" s="25">
        <v>24.84</v>
      </c>
      <c r="F2719" s="380">
        <v>16.618186104171699</v>
      </c>
      <c r="G2719" s="25">
        <v>43.56</v>
      </c>
      <c r="H2719" s="380">
        <v>19.549756044649509</v>
      </c>
      <c r="I2719" s="25">
        <v>56.15</v>
      </c>
      <c r="J2719" s="380">
        <v>7.4789113376257053</v>
      </c>
    </row>
    <row r="2720" spans="1:10" x14ac:dyDescent="0.35">
      <c r="A2720" s="5">
        <v>2716</v>
      </c>
      <c r="B2720" s="5">
        <v>114</v>
      </c>
      <c r="C2720" s="5">
        <v>4</v>
      </c>
      <c r="D2720" s="380">
        <v>23.076111111111111</v>
      </c>
      <c r="E2720" s="25">
        <v>24.84</v>
      </c>
      <c r="F2720" s="380">
        <v>16.618186104171699</v>
      </c>
      <c r="G2720" s="25">
        <v>43.56</v>
      </c>
      <c r="H2720" s="380">
        <v>18.432663858921607</v>
      </c>
      <c r="I2720" s="25">
        <v>56.72</v>
      </c>
      <c r="J2720" s="380">
        <v>7.4900340442795947</v>
      </c>
    </row>
    <row r="2721" spans="1:10" x14ac:dyDescent="0.35">
      <c r="A2721" s="5">
        <v>2717</v>
      </c>
      <c r="B2721" s="5">
        <v>114</v>
      </c>
      <c r="C2721" s="5">
        <v>4</v>
      </c>
      <c r="D2721" s="380">
        <v>26.766111111111108</v>
      </c>
      <c r="E2721" s="25">
        <v>24.84</v>
      </c>
      <c r="F2721" s="380">
        <v>17.237436290030132</v>
      </c>
      <c r="G2721" s="25">
        <v>43.56</v>
      </c>
      <c r="H2721" s="380">
        <v>21.63849693297978</v>
      </c>
      <c r="I2721" s="25">
        <v>54.52</v>
      </c>
      <c r="J2721" s="380">
        <v>7.4722601162946312</v>
      </c>
    </row>
    <row r="2722" spans="1:10" x14ac:dyDescent="0.35">
      <c r="A2722" s="5">
        <v>2718</v>
      </c>
      <c r="B2722" s="5">
        <v>114</v>
      </c>
      <c r="C2722" s="5">
        <v>4</v>
      </c>
      <c r="D2722" s="380">
        <v>26.31</v>
      </c>
      <c r="E2722" s="25">
        <v>24.84</v>
      </c>
      <c r="F2722" s="380">
        <v>16.45333710759094</v>
      </c>
      <c r="G2722" s="25">
        <v>43.56</v>
      </c>
      <c r="H2722" s="380">
        <v>19.759978166162746</v>
      </c>
      <c r="I2722" s="25">
        <v>62.27</v>
      </c>
      <c r="J2722" s="380">
        <v>7.2249584750500695</v>
      </c>
    </row>
    <row r="2723" spans="1:10" x14ac:dyDescent="0.35">
      <c r="A2723" s="5">
        <v>2719</v>
      </c>
      <c r="B2723" s="5">
        <v>114</v>
      </c>
      <c r="C2723" s="5">
        <v>4</v>
      </c>
      <c r="D2723" s="380">
        <v>28.555</v>
      </c>
      <c r="E2723" s="25">
        <v>24.84</v>
      </c>
      <c r="F2723" s="380">
        <v>15.09482123594792</v>
      </c>
      <c r="G2723" s="25">
        <v>47.46</v>
      </c>
      <c r="H2723" s="380">
        <v>14.427758775578717</v>
      </c>
      <c r="I2723" s="25">
        <v>64.14</v>
      </c>
      <c r="J2723" s="380">
        <v>7.0422588102834203</v>
      </c>
    </row>
    <row r="2724" spans="1:10" x14ac:dyDescent="0.35">
      <c r="A2724" s="5">
        <v>2720</v>
      </c>
      <c r="B2724" s="5">
        <v>114</v>
      </c>
      <c r="C2724" s="5">
        <v>4</v>
      </c>
      <c r="D2724" s="380">
        <v>28.181111111111111</v>
      </c>
      <c r="E2724" s="25">
        <v>24.99</v>
      </c>
      <c r="F2724" s="380">
        <v>8.8109152744797434</v>
      </c>
      <c r="G2724" s="25">
        <v>47.59</v>
      </c>
      <c r="H2724" s="380">
        <v>7.4897935248849015</v>
      </c>
      <c r="I2724" s="25">
        <v>64.14</v>
      </c>
      <c r="J2724" s="380">
        <v>6.9261991384609258</v>
      </c>
    </row>
    <row r="2725" spans="1:10" x14ac:dyDescent="0.35">
      <c r="A2725" s="5">
        <v>2721</v>
      </c>
      <c r="B2725" s="5">
        <v>114</v>
      </c>
      <c r="C2725" s="5">
        <v>4</v>
      </c>
      <c r="D2725" s="380">
        <v>25.688333333333333</v>
      </c>
      <c r="E2725" s="25">
        <v>24.99</v>
      </c>
      <c r="F2725" s="380">
        <v>8.1174834595959595</v>
      </c>
      <c r="G2725" s="25">
        <v>46.08</v>
      </c>
      <c r="H2725" s="380">
        <v>7.284671397436008</v>
      </c>
      <c r="I2725" s="25">
        <v>56.15</v>
      </c>
      <c r="J2725" s="380">
        <v>6.0577157808138651</v>
      </c>
    </row>
    <row r="2726" spans="1:10" x14ac:dyDescent="0.35">
      <c r="A2726" s="5">
        <v>2722</v>
      </c>
      <c r="B2726" s="5">
        <v>114</v>
      </c>
      <c r="C2726" s="5">
        <v>4</v>
      </c>
      <c r="D2726" s="380">
        <v>26.170555555555559</v>
      </c>
      <c r="E2726" s="25">
        <v>24.84</v>
      </c>
      <c r="F2726" s="380">
        <v>5.5427428871304736</v>
      </c>
      <c r="G2726" s="25">
        <v>43.56</v>
      </c>
      <c r="H2726" s="380">
        <v>2.288428427020373</v>
      </c>
      <c r="I2726" s="25">
        <v>53.27</v>
      </c>
      <c r="J2726" s="380">
        <v>2.3313236717295207</v>
      </c>
    </row>
    <row r="2727" spans="1:10" x14ac:dyDescent="0.35">
      <c r="A2727" s="5">
        <v>2723</v>
      </c>
      <c r="B2727" s="5">
        <v>114</v>
      </c>
      <c r="C2727" s="5">
        <v>4</v>
      </c>
      <c r="D2727" s="380">
        <v>23.438333333333333</v>
      </c>
      <c r="E2727" s="25">
        <v>24.84</v>
      </c>
      <c r="F2727" s="380">
        <v>5.3837097714493884</v>
      </c>
      <c r="G2727" s="25">
        <v>43.56</v>
      </c>
      <c r="H2727" s="380">
        <v>1.6172097700859078</v>
      </c>
      <c r="I2727" s="25">
        <v>51.02</v>
      </c>
      <c r="J2727" s="380">
        <v>2.5227318138761374</v>
      </c>
    </row>
    <row r="2728" spans="1:10" x14ac:dyDescent="0.35">
      <c r="A2728" s="5">
        <v>2724</v>
      </c>
      <c r="B2728" s="5">
        <v>114</v>
      </c>
      <c r="C2728" s="5">
        <v>4</v>
      </c>
      <c r="D2728" s="380">
        <v>17.48277777777778</v>
      </c>
      <c r="E2728" s="25">
        <v>24.84</v>
      </c>
      <c r="F2728" s="380">
        <v>5.3837097714493884</v>
      </c>
      <c r="G2728" s="25">
        <v>43.08</v>
      </c>
      <c r="H2728" s="380">
        <v>0.98577147699923107</v>
      </c>
      <c r="I2728" s="25">
        <v>50.51</v>
      </c>
      <c r="J2728" s="380">
        <v>3.3745985141617058E-2</v>
      </c>
    </row>
    <row r="2729" spans="1:10" x14ac:dyDescent="0.35">
      <c r="A2729" s="5">
        <v>2725</v>
      </c>
      <c r="B2729" s="5">
        <v>114</v>
      </c>
      <c r="C2729" s="5">
        <v>4</v>
      </c>
      <c r="D2729" s="380">
        <v>15.051111111111108</v>
      </c>
      <c r="E2729" s="25">
        <v>24.84</v>
      </c>
      <c r="F2729" s="380">
        <v>5.3837097714493884</v>
      </c>
      <c r="G2729" s="25">
        <v>40.96</v>
      </c>
      <c r="H2729" s="380">
        <v>1.3113259297741109</v>
      </c>
      <c r="I2729" s="25">
        <v>48.09</v>
      </c>
      <c r="J2729" s="380">
        <v>1.7273757911927548</v>
      </c>
    </row>
    <row r="2730" spans="1:10" x14ac:dyDescent="0.35">
      <c r="A2730" s="5">
        <v>2726</v>
      </c>
      <c r="B2730" s="5">
        <v>114</v>
      </c>
      <c r="C2730" s="5">
        <v>4</v>
      </c>
      <c r="D2730" s="380">
        <v>17.188333333333333</v>
      </c>
      <c r="E2730" s="25">
        <v>24.84</v>
      </c>
      <c r="F2730" s="380">
        <v>5.1808722317917901</v>
      </c>
      <c r="G2730" s="25">
        <v>40.340000000000003</v>
      </c>
      <c r="H2730" s="380">
        <v>0.18336260717787817</v>
      </c>
      <c r="I2730" s="25">
        <v>46.06</v>
      </c>
      <c r="J2730" s="380">
        <v>1.2511368405887846</v>
      </c>
    </row>
    <row r="2731" spans="1:10" x14ac:dyDescent="0.35">
      <c r="A2731" s="5">
        <v>2727</v>
      </c>
      <c r="B2731" s="5">
        <v>114</v>
      </c>
      <c r="C2731" s="5">
        <v>4</v>
      </c>
      <c r="D2731" s="380">
        <v>21.509444444444444</v>
      </c>
      <c r="E2731" s="25">
        <v>24.84</v>
      </c>
      <c r="F2731" s="380">
        <v>5.1801918889177117</v>
      </c>
      <c r="G2731" s="25">
        <v>40.549999999999997</v>
      </c>
      <c r="H2731" s="380">
        <v>0.68689481885382098</v>
      </c>
      <c r="I2731" s="25">
        <v>43.89</v>
      </c>
      <c r="J2731" s="380">
        <v>0.33061641057615165</v>
      </c>
    </row>
    <row r="2732" spans="1:10" x14ac:dyDescent="0.35">
      <c r="A2732" s="5">
        <v>2728</v>
      </c>
      <c r="B2732" s="5">
        <v>114</v>
      </c>
      <c r="C2732" s="5">
        <v>4</v>
      </c>
      <c r="D2732" s="380">
        <v>27.919444444444441</v>
      </c>
      <c r="E2732" s="25">
        <v>24.84</v>
      </c>
      <c r="F2732" s="380">
        <v>5.3837097714493884</v>
      </c>
      <c r="G2732" s="25">
        <v>41.82</v>
      </c>
      <c r="H2732" s="380">
        <v>6.8355556047138222E-2</v>
      </c>
      <c r="I2732" s="25">
        <v>47.31</v>
      </c>
      <c r="J2732" s="380">
        <v>0.43681890185714456</v>
      </c>
    </row>
    <row r="2733" spans="1:10" x14ac:dyDescent="0.35">
      <c r="A2733" s="5">
        <v>2729</v>
      </c>
      <c r="B2733" s="5">
        <v>114</v>
      </c>
      <c r="C2733" s="5">
        <v>4</v>
      </c>
      <c r="D2733" s="380">
        <v>35.832777777777771</v>
      </c>
      <c r="E2733" s="25">
        <v>24.84</v>
      </c>
      <c r="F2733" s="380">
        <v>8.1174834595959613</v>
      </c>
      <c r="G2733" s="25">
        <v>43.08</v>
      </c>
      <c r="H2733" s="380">
        <v>0.85812073229709696</v>
      </c>
      <c r="I2733" s="25">
        <v>50.51</v>
      </c>
      <c r="J2733" s="380">
        <v>0.48702157639714599</v>
      </c>
    </row>
    <row r="2734" spans="1:10" x14ac:dyDescent="0.35">
      <c r="A2734" s="5">
        <v>2730</v>
      </c>
      <c r="B2734" s="5">
        <v>114</v>
      </c>
      <c r="C2734" s="5">
        <v>4</v>
      </c>
      <c r="D2734" s="380">
        <v>43.811666666666667</v>
      </c>
      <c r="E2734" s="25">
        <v>24.84</v>
      </c>
      <c r="F2734" s="380">
        <v>8.5155475219671377</v>
      </c>
      <c r="G2734" s="25">
        <v>43.56</v>
      </c>
      <c r="H2734" s="380">
        <v>8.574286364718338</v>
      </c>
      <c r="I2734" s="25">
        <v>50.51</v>
      </c>
      <c r="J2734" s="380">
        <v>5.5586807303268255</v>
      </c>
    </row>
    <row r="2735" spans="1:10" x14ac:dyDescent="0.35">
      <c r="A2735" s="5">
        <v>2731</v>
      </c>
      <c r="B2735" s="5">
        <v>114</v>
      </c>
      <c r="C2735" s="5">
        <v>4</v>
      </c>
      <c r="D2735" s="380">
        <v>48.441111111111105</v>
      </c>
      <c r="E2735" s="25">
        <v>24.99</v>
      </c>
      <c r="F2735" s="380">
        <v>14.131708323342849</v>
      </c>
      <c r="G2735" s="25">
        <v>43.56</v>
      </c>
      <c r="H2735" s="380">
        <v>7.3809106384788903</v>
      </c>
      <c r="I2735" s="25">
        <v>51.62</v>
      </c>
      <c r="J2735" s="380">
        <v>6.175420278340189</v>
      </c>
    </row>
    <row r="2736" spans="1:10" x14ac:dyDescent="0.35">
      <c r="A2736" s="5">
        <v>2732</v>
      </c>
      <c r="B2736" s="5">
        <v>114</v>
      </c>
      <c r="C2736" s="5">
        <v>4</v>
      </c>
      <c r="D2736" s="380">
        <v>51.687222222222225</v>
      </c>
      <c r="E2736" s="25">
        <v>24.99</v>
      </c>
      <c r="F2736" s="380">
        <v>15.756250518489184</v>
      </c>
      <c r="G2736" s="25">
        <v>44.74</v>
      </c>
      <c r="H2736" s="380">
        <v>9.2530694919801935</v>
      </c>
      <c r="I2736" s="25">
        <v>53.71</v>
      </c>
      <c r="J2736" s="380">
        <v>5.7904024443930462</v>
      </c>
    </row>
    <row r="2737" spans="1:10" x14ac:dyDescent="0.35">
      <c r="A2737" s="5">
        <v>2733</v>
      </c>
      <c r="B2737" s="5">
        <v>114</v>
      </c>
      <c r="C2737" s="5">
        <v>4</v>
      </c>
      <c r="D2737" s="380">
        <v>52.14</v>
      </c>
      <c r="E2737" s="25">
        <v>24.99</v>
      </c>
      <c r="F2737" s="380">
        <v>12.52647977028216</v>
      </c>
      <c r="G2737" s="25">
        <v>44.74</v>
      </c>
      <c r="H2737" s="380">
        <v>10.549176346068009</v>
      </c>
      <c r="I2737" s="25">
        <v>53.71</v>
      </c>
      <c r="J2737" s="380">
        <v>4.636065822315631</v>
      </c>
    </row>
    <row r="2738" spans="1:10" x14ac:dyDescent="0.35">
      <c r="A2738" s="5">
        <v>2734</v>
      </c>
      <c r="B2738" s="5">
        <v>114</v>
      </c>
      <c r="C2738" s="5">
        <v>4</v>
      </c>
      <c r="D2738" s="380">
        <v>49.48277777777777</v>
      </c>
      <c r="E2738" s="25">
        <v>24.99</v>
      </c>
      <c r="F2738" s="380">
        <v>16.646578763304476</v>
      </c>
      <c r="G2738" s="25">
        <v>44.74</v>
      </c>
      <c r="H2738" s="380">
        <v>9.2574949368372792</v>
      </c>
      <c r="I2738" s="25">
        <v>53.71</v>
      </c>
      <c r="J2738" s="380">
        <v>4.6315326189789525</v>
      </c>
    </row>
    <row r="2739" spans="1:10" x14ac:dyDescent="0.35">
      <c r="A2739" s="5">
        <v>2735</v>
      </c>
      <c r="B2739" s="5">
        <v>114</v>
      </c>
      <c r="C2739" s="5">
        <v>4</v>
      </c>
      <c r="D2739" s="380">
        <v>47.827777777777776</v>
      </c>
      <c r="E2739" s="25">
        <v>24.84</v>
      </c>
      <c r="F2739" s="380">
        <v>10.319011341008137</v>
      </c>
      <c r="G2739" s="25">
        <v>43.56</v>
      </c>
      <c r="H2739" s="380">
        <v>9.3645553304861568</v>
      </c>
      <c r="I2739" s="25">
        <v>53.27</v>
      </c>
      <c r="J2739" s="380">
        <v>5.6936793300835644</v>
      </c>
    </row>
    <row r="2740" spans="1:10" x14ac:dyDescent="0.35">
      <c r="A2740" s="5">
        <v>2736</v>
      </c>
      <c r="B2740" s="5">
        <v>114</v>
      </c>
      <c r="C2740" s="5">
        <v>4</v>
      </c>
      <c r="D2740" s="380">
        <v>46.773888888888898</v>
      </c>
      <c r="E2740" s="25">
        <v>24.84</v>
      </c>
      <c r="F2740" s="380">
        <v>9.0482510039663069</v>
      </c>
      <c r="G2740" s="25">
        <v>41.82</v>
      </c>
      <c r="H2740" s="380">
        <v>7.9891169949285601</v>
      </c>
      <c r="I2740" s="25">
        <v>51.39</v>
      </c>
      <c r="J2740" s="380">
        <v>5.7554974903727603</v>
      </c>
    </row>
    <row r="2741" spans="1:10" x14ac:dyDescent="0.35">
      <c r="A2741" s="5">
        <v>2737</v>
      </c>
      <c r="B2741" s="5">
        <v>115</v>
      </c>
      <c r="C2741" s="5">
        <v>4</v>
      </c>
      <c r="D2741" s="380">
        <v>45.79</v>
      </c>
      <c r="E2741" s="25">
        <v>24.84</v>
      </c>
      <c r="F2741" s="380">
        <v>8.5079987386399338</v>
      </c>
      <c r="G2741" s="25">
        <v>39.159999999999997</v>
      </c>
      <c r="H2741" s="380">
        <v>7.4356432928173426</v>
      </c>
      <c r="I2741" s="25">
        <v>48.57</v>
      </c>
      <c r="J2741" s="380">
        <v>4.9501137371060047</v>
      </c>
    </row>
    <row r="2742" spans="1:10" x14ac:dyDescent="0.35">
      <c r="A2742" s="5">
        <v>2738</v>
      </c>
      <c r="B2742" s="5">
        <v>115</v>
      </c>
      <c r="C2742" s="5">
        <v>4</v>
      </c>
      <c r="D2742" s="380">
        <v>46.221666666666664</v>
      </c>
      <c r="E2742" s="25">
        <v>24.84</v>
      </c>
      <c r="F2742" s="380">
        <v>8.5038942139752116</v>
      </c>
      <c r="G2742" s="25">
        <v>39.159999999999997</v>
      </c>
      <c r="H2742" s="380">
        <v>9.8634951149442163</v>
      </c>
      <c r="I2742" s="25">
        <v>48.37</v>
      </c>
      <c r="J2742" s="380">
        <v>5.1513779192296498</v>
      </c>
    </row>
    <row r="2743" spans="1:10" x14ac:dyDescent="0.35">
      <c r="A2743" s="5">
        <v>2739</v>
      </c>
      <c r="B2743" s="5">
        <v>115</v>
      </c>
      <c r="C2743" s="5">
        <v>4</v>
      </c>
      <c r="D2743" s="380">
        <v>46.214999999999989</v>
      </c>
      <c r="E2743" s="25">
        <v>24.84</v>
      </c>
      <c r="F2743" s="380">
        <v>8.4927485607337161</v>
      </c>
      <c r="G2743" s="25">
        <v>39.159999999999997</v>
      </c>
      <c r="H2743" s="380">
        <v>9.5689751644101992</v>
      </c>
      <c r="I2743" s="25">
        <v>48.37</v>
      </c>
      <c r="J2743" s="380">
        <v>5.8539517046251701</v>
      </c>
    </row>
    <row r="2744" spans="1:10" x14ac:dyDescent="0.35">
      <c r="A2744" s="5">
        <v>2740</v>
      </c>
      <c r="B2744" s="5">
        <v>115</v>
      </c>
      <c r="C2744" s="5">
        <v>4</v>
      </c>
      <c r="D2744" s="380">
        <v>46.916666666666664</v>
      </c>
      <c r="E2744" s="25">
        <v>24.84</v>
      </c>
      <c r="F2744" s="380">
        <v>8.434137500798272</v>
      </c>
      <c r="G2744" s="25">
        <v>39.159999999999997</v>
      </c>
      <c r="H2744" s="380">
        <v>9.4499063227254805</v>
      </c>
      <c r="I2744" s="25">
        <v>48.86</v>
      </c>
      <c r="J2744" s="380">
        <v>6.2697135504304393</v>
      </c>
    </row>
    <row r="2745" spans="1:10" x14ac:dyDescent="0.35">
      <c r="A2745" s="5">
        <v>2741</v>
      </c>
      <c r="B2745" s="5">
        <v>115</v>
      </c>
      <c r="C2745" s="5">
        <v>4</v>
      </c>
      <c r="D2745" s="380">
        <v>49.591111111111097</v>
      </c>
      <c r="E2745" s="25">
        <v>24.84</v>
      </c>
      <c r="F2745" s="380">
        <v>8.9268212701193885</v>
      </c>
      <c r="G2745" s="25">
        <v>39.159999999999997</v>
      </c>
      <c r="H2745" s="380">
        <v>9.8760909876897376</v>
      </c>
      <c r="I2745" s="25">
        <v>48.86</v>
      </c>
      <c r="J2745" s="380">
        <v>6.0872690048005671</v>
      </c>
    </row>
    <row r="2746" spans="1:10" x14ac:dyDescent="0.35">
      <c r="A2746" s="5">
        <v>2742</v>
      </c>
      <c r="B2746" s="5">
        <v>115</v>
      </c>
      <c r="C2746" s="5">
        <v>4</v>
      </c>
      <c r="D2746" s="380">
        <v>56.82277777777778</v>
      </c>
      <c r="E2746" s="25">
        <v>24.84</v>
      </c>
      <c r="F2746" s="380">
        <v>9.0135457534494314</v>
      </c>
      <c r="G2746" s="25">
        <v>39.159999999999997</v>
      </c>
      <c r="H2746" s="380">
        <v>8.8414681706548546</v>
      </c>
      <c r="I2746" s="25">
        <v>48.86</v>
      </c>
      <c r="J2746" s="380">
        <v>4.5018884952909746</v>
      </c>
    </row>
    <row r="2747" spans="1:10" x14ac:dyDescent="0.35">
      <c r="A2747" s="5">
        <v>2743</v>
      </c>
      <c r="B2747" s="5">
        <v>115</v>
      </c>
      <c r="C2747" s="5">
        <v>4</v>
      </c>
      <c r="D2747" s="380">
        <v>61.542777777777779</v>
      </c>
      <c r="E2747" s="25">
        <v>24.84</v>
      </c>
      <c r="F2747" s="380">
        <v>9.2272428677176279</v>
      </c>
      <c r="G2747" s="25">
        <v>39.159999999999997</v>
      </c>
      <c r="H2747" s="380">
        <v>7.1738987861389427</v>
      </c>
      <c r="I2747" s="25">
        <v>48.86</v>
      </c>
      <c r="J2747" s="380">
        <v>2.0046636118919698</v>
      </c>
    </row>
    <row r="2748" spans="1:10" x14ac:dyDescent="0.35">
      <c r="A2748" s="5">
        <v>2744</v>
      </c>
      <c r="B2748" s="5">
        <v>115</v>
      </c>
      <c r="C2748" s="5">
        <v>4</v>
      </c>
      <c r="D2748" s="380">
        <v>62.736666666666665</v>
      </c>
      <c r="E2748" s="25">
        <v>24.84</v>
      </c>
      <c r="F2748" s="380">
        <v>8.7255062073646545</v>
      </c>
      <c r="G2748" s="25">
        <v>39.159999999999997</v>
      </c>
      <c r="H2748" s="380">
        <v>9.0402698680773472</v>
      </c>
      <c r="I2748" s="25">
        <v>48.86</v>
      </c>
      <c r="J2748" s="380">
        <v>5.1062213321411232</v>
      </c>
    </row>
    <row r="2749" spans="1:10" x14ac:dyDescent="0.35">
      <c r="A2749" s="5">
        <v>2745</v>
      </c>
      <c r="B2749" s="5">
        <v>115</v>
      </c>
      <c r="C2749" s="5">
        <v>4</v>
      </c>
      <c r="D2749" s="380">
        <v>58.038333333333334</v>
      </c>
      <c r="E2749" s="25">
        <v>24.84</v>
      </c>
      <c r="F2749" s="380">
        <v>8.6608403116474157</v>
      </c>
      <c r="G2749" s="25">
        <v>40.74</v>
      </c>
      <c r="H2749" s="380">
        <v>6.9531026576248989</v>
      </c>
      <c r="I2749" s="25">
        <v>50.03</v>
      </c>
      <c r="J2749" s="380">
        <v>0.27777777777777779</v>
      </c>
    </row>
    <row r="2750" spans="1:10" x14ac:dyDescent="0.35">
      <c r="A2750" s="5">
        <v>2746</v>
      </c>
      <c r="B2750" s="5">
        <v>115</v>
      </c>
      <c r="C2750" s="5">
        <v>4</v>
      </c>
      <c r="D2750" s="380">
        <v>55.891111111111108</v>
      </c>
      <c r="E2750" s="25">
        <v>24.84</v>
      </c>
      <c r="F2750" s="380">
        <v>8.1174834595959595</v>
      </c>
      <c r="G2750" s="25">
        <v>41.82</v>
      </c>
      <c r="H2750" s="380">
        <v>5.6978637645541932</v>
      </c>
      <c r="I2750" s="25">
        <v>50.03</v>
      </c>
      <c r="J2750" s="380">
        <v>3.4641648222783785</v>
      </c>
    </row>
    <row r="2751" spans="1:10" x14ac:dyDescent="0.35">
      <c r="A2751" s="5">
        <v>2747</v>
      </c>
      <c r="B2751" s="5">
        <v>115</v>
      </c>
      <c r="C2751" s="5">
        <v>4</v>
      </c>
      <c r="D2751" s="380">
        <v>54.715555555555547</v>
      </c>
      <c r="E2751" s="25">
        <v>24.84</v>
      </c>
      <c r="F2751" s="380">
        <v>8.1174834595959595</v>
      </c>
      <c r="G2751" s="25">
        <v>41.82</v>
      </c>
      <c r="H2751" s="380">
        <v>6.3870724754624568</v>
      </c>
      <c r="I2751" s="25">
        <v>49.53</v>
      </c>
      <c r="J2751" s="380">
        <v>0.1815871757447366</v>
      </c>
    </row>
    <row r="2752" spans="1:10" x14ac:dyDescent="0.35">
      <c r="A2752" s="5">
        <v>2748</v>
      </c>
      <c r="B2752" s="5">
        <v>115</v>
      </c>
      <c r="C2752" s="5">
        <v>4</v>
      </c>
      <c r="D2752" s="380">
        <v>51.429444444444449</v>
      </c>
      <c r="E2752" s="25">
        <v>24.84</v>
      </c>
      <c r="F2752" s="380">
        <v>8.1174834595959595</v>
      </c>
      <c r="G2752" s="25">
        <v>39.56</v>
      </c>
      <c r="H2752" s="380">
        <v>6.0439139188668625</v>
      </c>
      <c r="I2752" s="25">
        <v>49.53</v>
      </c>
      <c r="J2752" s="380">
        <v>0.1815871757447366</v>
      </c>
    </row>
    <row r="2753" spans="1:10" x14ac:dyDescent="0.35">
      <c r="A2753" s="5">
        <v>2749</v>
      </c>
      <c r="B2753" s="5">
        <v>115</v>
      </c>
      <c r="C2753" s="5">
        <v>4</v>
      </c>
      <c r="D2753" s="380">
        <v>48.894999999999996</v>
      </c>
      <c r="E2753" s="25">
        <v>24.84</v>
      </c>
      <c r="F2753" s="380">
        <v>4.4533769749200598</v>
      </c>
      <c r="G2753" s="25">
        <v>39.159999999999997</v>
      </c>
      <c r="H2753" s="380">
        <v>6.7434222434056004</v>
      </c>
      <c r="I2753" s="25">
        <v>48.86</v>
      </c>
      <c r="J2753" s="380">
        <v>0.1815871757447366</v>
      </c>
    </row>
    <row r="2754" spans="1:10" x14ac:dyDescent="0.35">
      <c r="A2754" s="5">
        <v>2750</v>
      </c>
      <c r="B2754" s="5">
        <v>115</v>
      </c>
      <c r="C2754" s="5">
        <v>4</v>
      </c>
      <c r="D2754" s="380">
        <v>47.794444444444444</v>
      </c>
      <c r="E2754" s="25">
        <v>24.84</v>
      </c>
      <c r="F2754" s="380">
        <v>4.9128672184301152</v>
      </c>
      <c r="G2754" s="25">
        <v>39.159999999999997</v>
      </c>
      <c r="H2754" s="380">
        <v>6.6988651764295764</v>
      </c>
      <c r="I2754" s="25">
        <v>48.09</v>
      </c>
      <c r="J2754" s="380">
        <v>0.1815871757447366</v>
      </c>
    </row>
    <row r="2755" spans="1:10" x14ac:dyDescent="0.35">
      <c r="A2755" s="5">
        <v>2751</v>
      </c>
      <c r="B2755" s="5">
        <v>115</v>
      </c>
      <c r="C2755" s="5">
        <v>4</v>
      </c>
      <c r="D2755" s="380">
        <v>47.224444444444437</v>
      </c>
      <c r="E2755" s="25">
        <v>24.84</v>
      </c>
      <c r="F2755" s="380">
        <v>8.1174834595959577</v>
      </c>
      <c r="G2755" s="25">
        <v>39.159999999999997</v>
      </c>
      <c r="H2755" s="380">
        <v>6.6556782143718705</v>
      </c>
      <c r="I2755" s="25">
        <v>46.69</v>
      </c>
      <c r="J2755" s="380">
        <v>0.1815871757447366</v>
      </c>
    </row>
    <row r="2756" spans="1:10" x14ac:dyDescent="0.35">
      <c r="A2756" s="5">
        <v>2752</v>
      </c>
      <c r="B2756" s="5">
        <v>115</v>
      </c>
      <c r="C2756" s="5">
        <v>4</v>
      </c>
      <c r="D2756" s="380">
        <v>48.263888888888886</v>
      </c>
      <c r="E2756" s="25">
        <v>24.84</v>
      </c>
      <c r="F2756" s="380">
        <v>8.1174834595959595</v>
      </c>
      <c r="G2756" s="25">
        <v>39.159999999999997</v>
      </c>
      <c r="H2756" s="380">
        <v>5.5771300747021053</v>
      </c>
      <c r="I2756" s="25">
        <v>46.69</v>
      </c>
      <c r="J2756" s="380">
        <v>0.1815871757447366</v>
      </c>
    </row>
    <row r="2757" spans="1:10" x14ac:dyDescent="0.35">
      <c r="A2757" s="5">
        <v>2753</v>
      </c>
      <c r="B2757" s="5">
        <v>115</v>
      </c>
      <c r="C2757" s="5">
        <v>4</v>
      </c>
      <c r="D2757" s="380">
        <v>52.053888888888892</v>
      </c>
      <c r="E2757" s="25">
        <v>24.84</v>
      </c>
      <c r="F2757" s="380">
        <v>8.1174834595959595</v>
      </c>
      <c r="G2757" s="25">
        <v>39.159999999999997</v>
      </c>
      <c r="H2757" s="380">
        <v>6.188265942935657</v>
      </c>
      <c r="I2757" s="25">
        <v>48.37</v>
      </c>
      <c r="J2757" s="380">
        <v>0.1815871757447366</v>
      </c>
    </row>
    <row r="2758" spans="1:10" x14ac:dyDescent="0.35">
      <c r="A2758" s="5">
        <v>2754</v>
      </c>
      <c r="B2758" s="5">
        <v>115</v>
      </c>
      <c r="C2758" s="5">
        <v>4</v>
      </c>
      <c r="D2758" s="380">
        <v>56.868333333333339</v>
      </c>
      <c r="E2758" s="25">
        <v>24.84</v>
      </c>
      <c r="F2758" s="380">
        <v>8.4247020736895699</v>
      </c>
      <c r="G2758" s="25">
        <v>39.159999999999997</v>
      </c>
      <c r="H2758" s="380">
        <v>7.2222684822352274</v>
      </c>
      <c r="I2758" s="25">
        <v>48.37</v>
      </c>
      <c r="J2758" s="380">
        <v>2.5988084364091741</v>
      </c>
    </row>
    <row r="2759" spans="1:10" x14ac:dyDescent="0.35">
      <c r="A2759" s="5">
        <v>2755</v>
      </c>
      <c r="B2759" s="5">
        <v>115</v>
      </c>
      <c r="C2759" s="5">
        <v>4</v>
      </c>
      <c r="D2759" s="380">
        <v>61.673888888888882</v>
      </c>
      <c r="E2759" s="25">
        <v>24.84</v>
      </c>
      <c r="F2759" s="380">
        <v>16.468633672560053</v>
      </c>
      <c r="G2759" s="25">
        <v>43.56</v>
      </c>
      <c r="H2759" s="380">
        <v>10.201497089732806</v>
      </c>
      <c r="I2759" s="25">
        <v>50.13</v>
      </c>
      <c r="J2759" s="380">
        <v>6.495423675442261</v>
      </c>
    </row>
    <row r="2760" spans="1:10" x14ac:dyDescent="0.35">
      <c r="A2760" s="5">
        <v>2756</v>
      </c>
      <c r="B2760" s="5">
        <v>115</v>
      </c>
      <c r="C2760" s="5">
        <v>4</v>
      </c>
      <c r="D2760" s="380">
        <v>61.509444444444433</v>
      </c>
      <c r="E2760" s="25">
        <v>24.99</v>
      </c>
      <c r="F2760" s="380">
        <v>15.198486461424775</v>
      </c>
      <c r="G2760" s="25">
        <v>44.74</v>
      </c>
      <c r="H2760" s="380">
        <v>10.490461731782958</v>
      </c>
      <c r="I2760" s="25">
        <v>60.46</v>
      </c>
      <c r="J2760" s="380">
        <v>6.5553652450883781</v>
      </c>
    </row>
    <row r="2761" spans="1:10" x14ac:dyDescent="0.35">
      <c r="A2761" s="5">
        <v>2757</v>
      </c>
      <c r="B2761" s="5">
        <v>115</v>
      </c>
      <c r="C2761" s="5">
        <v>4</v>
      </c>
      <c r="D2761" s="380">
        <v>59.859444444444442</v>
      </c>
      <c r="E2761" s="25">
        <v>24.99</v>
      </c>
      <c r="F2761" s="380">
        <v>17.233138854008594</v>
      </c>
      <c r="G2761" s="25">
        <v>44.74</v>
      </c>
      <c r="H2761" s="380">
        <v>10.92853211947646</v>
      </c>
      <c r="I2761" s="25">
        <v>62.27</v>
      </c>
      <c r="J2761" s="380">
        <v>6.5471326233501426</v>
      </c>
    </row>
    <row r="2762" spans="1:10" x14ac:dyDescent="0.35">
      <c r="A2762" s="5">
        <v>2758</v>
      </c>
      <c r="B2762" s="5">
        <v>115</v>
      </c>
      <c r="C2762" s="5">
        <v>4</v>
      </c>
      <c r="D2762" s="380">
        <v>57.178888888888885</v>
      </c>
      <c r="E2762" s="25">
        <v>24.99</v>
      </c>
      <c r="F2762" s="380">
        <v>17.169836773358345</v>
      </c>
      <c r="G2762" s="25">
        <v>44.74</v>
      </c>
      <c r="H2762" s="380">
        <v>10.79702829520312</v>
      </c>
      <c r="I2762" s="25">
        <v>62.27</v>
      </c>
      <c r="J2762" s="380">
        <v>6.2977193022652411</v>
      </c>
    </row>
    <row r="2763" spans="1:10" x14ac:dyDescent="0.35">
      <c r="A2763" s="5">
        <v>2759</v>
      </c>
      <c r="B2763" s="5">
        <v>115</v>
      </c>
      <c r="C2763" s="5">
        <v>4</v>
      </c>
      <c r="D2763" s="380">
        <v>50.996666666666655</v>
      </c>
      <c r="E2763" s="25">
        <v>24.84</v>
      </c>
      <c r="F2763" s="380">
        <v>16.587598568504617</v>
      </c>
      <c r="G2763" s="25">
        <v>43.56</v>
      </c>
      <c r="H2763" s="380">
        <v>11.081620650116005</v>
      </c>
      <c r="I2763" s="25">
        <v>53.71</v>
      </c>
      <c r="J2763" s="380">
        <v>6.9181582896673719</v>
      </c>
    </row>
    <row r="2764" spans="1:10" x14ac:dyDescent="0.35">
      <c r="A2764" s="5">
        <v>2760</v>
      </c>
      <c r="B2764" s="5">
        <v>115</v>
      </c>
      <c r="C2764" s="5">
        <v>4</v>
      </c>
      <c r="D2764" s="380">
        <v>47.840555555555547</v>
      </c>
      <c r="E2764" s="25">
        <v>24.84</v>
      </c>
      <c r="F2764" s="380">
        <v>15.488835779657023</v>
      </c>
      <c r="G2764" s="25">
        <v>39.159999999999997</v>
      </c>
      <c r="H2764" s="380">
        <v>11.871613927295924</v>
      </c>
      <c r="I2764" s="25">
        <v>52.93</v>
      </c>
      <c r="J2764" s="380">
        <v>7.2545562128128376</v>
      </c>
    </row>
    <row r="2765" spans="1:10" x14ac:dyDescent="0.35">
      <c r="A2765" s="5">
        <v>2761</v>
      </c>
      <c r="B2765" s="5">
        <v>116</v>
      </c>
      <c r="C2765" s="5">
        <v>4</v>
      </c>
      <c r="D2765" s="380">
        <v>47.303333333333335</v>
      </c>
      <c r="E2765" s="25">
        <v>24.84</v>
      </c>
      <c r="F2765" s="380">
        <v>16.578073821471172</v>
      </c>
      <c r="G2765" s="25">
        <v>43.56</v>
      </c>
      <c r="H2765" s="380">
        <v>11.858303424679875</v>
      </c>
      <c r="I2765" s="25">
        <v>64.14</v>
      </c>
      <c r="J2765" s="380">
        <v>7.2984648681172031</v>
      </c>
    </row>
    <row r="2766" spans="1:10" x14ac:dyDescent="0.35">
      <c r="A2766" s="5">
        <v>2762</v>
      </c>
      <c r="B2766" s="5">
        <v>116</v>
      </c>
      <c r="C2766" s="5">
        <v>4</v>
      </c>
      <c r="D2766" s="380">
        <v>47.471666666666664</v>
      </c>
      <c r="E2766" s="25">
        <v>24.84</v>
      </c>
      <c r="F2766" s="380">
        <v>16.765755278627889</v>
      </c>
      <c r="G2766" s="25">
        <v>42.19</v>
      </c>
      <c r="H2766" s="380">
        <v>11.969232803438755</v>
      </c>
      <c r="I2766" s="25">
        <v>62.27</v>
      </c>
      <c r="J2766" s="380">
        <v>7.4384622534464055</v>
      </c>
    </row>
    <row r="2767" spans="1:10" x14ac:dyDescent="0.35">
      <c r="A2767" s="5">
        <v>2763</v>
      </c>
      <c r="B2767" s="5">
        <v>116</v>
      </c>
      <c r="C2767" s="5">
        <v>4</v>
      </c>
      <c r="D2767" s="380">
        <v>47.25</v>
      </c>
      <c r="E2767" s="25">
        <v>24.84</v>
      </c>
      <c r="F2767" s="380">
        <v>17.576968661157981</v>
      </c>
      <c r="G2767" s="25">
        <v>42.29</v>
      </c>
      <c r="H2767" s="380">
        <v>11.958614428756551</v>
      </c>
      <c r="I2767" s="25">
        <v>64.14</v>
      </c>
      <c r="J2767" s="380">
        <v>7.4886115834344569</v>
      </c>
    </row>
    <row r="2768" spans="1:10" x14ac:dyDescent="0.35">
      <c r="A2768" s="5">
        <v>2764</v>
      </c>
      <c r="B2768" s="5">
        <v>116</v>
      </c>
      <c r="C2768" s="5">
        <v>4</v>
      </c>
      <c r="D2768" s="380">
        <v>47.697222222222216</v>
      </c>
      <c r="E2768" s="25">
        <v>24.84</v>
      </c>
      <c r="F2768" s="380">
        <v>17.404723262547169</v>
      </c>
      <c r="G2768" s="25">
        <v>43.56</v>
      </c>
      <c r="H2768" s="380">
        <v>11.932476752581923</v>
      </c>
      <c r="I2768" s="25">
        <v>68.05</v>
      </c>
      <c r="J2768" s="380">
        <v>7.4675511196186974</v>
      </c>
    </row>
    <row r="2769" spans="1:10" x14ac:dyDescent="0.35">
      <c r="A2769" s="5">
        <v>2765</v>
      </c>
      <c r="B2769" s="5">
        <v>116</v>
      </c>
      <c r="C2769" s="5">
        <v>4</v>
      </c>
      <c r="D2769" s="380">
        <v>50.656666666666659</v>
      </c>
      <c r="E2769" s="25">
        <v>24.84</v>
      </c>
      <c r="F2769" s="380">
        <v>17.110400924023391</v>
      </c>
      <c r="G2769" s="25">
        <v>47.85</v>
      </c>
      <c r="H2769" s="380">
        <v>12.002013518653371</v>
      </c>
      <c r="I2769" s="25">
        <v>70.09</v>
      </c>
      <c r="J2769" s="380">
        <v>7.388753168905879</v>
      </c>
    </row>
    <row r="2770" spans="1:10" x14ac:dyDescent="0.35">
      <c r="A2770" s="5">
        <v>2766</v>
      </c>
      <c r="B2770" s="5">
        <v>116</v>
      </c>
      <c r="C2770" s="5">
        <v>4</v>
      </c>
      <c r="D2770" s="380">
        <v>55.472777777777779</v>
      </c>
      <c r="E2770" s="25">
        <v>25.74</v>
      </c>
      <c r="F2770" s="380">
        <v>14.030173704201538</v>
      </c>
      <c r="G2770" s="25">
        <v>49.2</v>
      </c>
      <c r="H2770" s="380">
        <v>11.934742874509942</v>
      </c>
      <c r="I2770" s="25">
        <v>72.19</v>
      </c>
      <c r="J2770" s="380">
        <v>7.4643358113197324</v>
      </c>
    </row>
    <row r="2771" spans="1:10" x14ac:dyDescent="0.35">
      <c r="A2771" s="5">
        <v>2767</v>
      </c>
      <c r="B2771" s="5">
        <v>116</v>
      </c>
      <c r="C2771" s="5">
        <v>4</v>
      </c>
      <c r="D2771" s="380">
        <v>61.638333333333328</v>
      </c>
      <c r="E2771" s="25">
        <v>27.96</v>
      </c>
      <c r="F2771" s="380">
        <v>12.873490748438751</v>
      </c>
      <c r="G2771" s="25">
        <v>55.38</v>
      </c>
      <c r="H2771" s="380">
        <v>11.640823644635526</v>
      </c>
      <c r="I2771" s="25">
        <v>625.54</v>
      </c>
      <c r="J2771" s="380">
        <v>6.9876211318136789</v>
      </c>
    </row>
    <row r="2772" spans="1:10" x14ac:dyDescent="0.35">
      <c r="A2772" s="5">
        <v>2768</v>
      </c>
      <c r="B2772" s="5">
        <v>116</v>
      </c>
      <c r="C2772" s="5">
        <v>4</v>
      </c>
      <c r="D2772" s="380">
        <v>62.351111111111109</v>
      </c>
      <c r="E2772" s="25">
        <v>27.96</v>
      </c>
      <c r="F2772" s="380">
        <v>16.815143159075721</v>
      </c>
      <c r="G2772" s="25">
        <v>55.38</v>
      </c>
      <c r="H2772" s="380">
        <v>11.639446529281859</v>
      </c>
      <c r="I2772" s="25">
        <v>843.72</v>
      </c>
      <c r="J2772" s="380">
        <v>6.9876211318136789</v>
      </c>
    </row>
    <row r="2773" spans="1:10" x14ac:dyDescent="0.35">
      <c r="A2773" s="5">
        <v>2769</v>
      </c>
      <c r="B2773" s="5">
        <v>116</v>
      </c>
      <c r="C2773" s="5">
        <v>4</v>
      </c>
      <c r="D2773" s="380">
        <v>57.896111111111111</v>
      </c>
      <c r="E2773" s="25">
        <v>27.96</v>
      </c>
      <c r="F2773" s="380">
        <v>12.872805935274101</v>
      </c>
      <c r="G2773" s="25">
        <v>57.04</v>
      </c>
      <c r="H2773" s="380">
        <v>11.181679804855831</v>
      </c>
      <c r="I2773" s="25">
        <v>623.48</v>
      </c>
      <c r="J2773" s="380">
        <v>6.4767863743560969</v>
      </c>
    </row>
    <row r="2774" spans="1:10" x14ac:dyDescent="0.35">
      <c r="A2774" s="5">
        <v>2770</v>
      </c>
      <c r="B2774" s="5">
        <v>116</v>
      </c>
      <c r="C2774" s="5">
        <v>4</v>
      </c>
      <c r="D2774" s="380">
        <v>52.890555555555558</v>
      </c>
      <c r="E2774" s="25">
        <v>27.96</v>
      </c>
      <c r="F2774" s="380">
        <v>9.6685810840564077</v>
      </c>
      <c r="G2774" s="25">
        <v>55.38</v>
      </c>
      <c r="H2774" s="380">
        <v>11.20472498051123</v>
      </c>
      <c r="I2774" s="25">
        <v>85.79</v>
      </c>
      <c r="J2774" s="380">
        <v>7.147670465949151</v>
      </c>
    </row>
    <row r="2775" spans="1:10" x14ac:dyDescent="0.35">
      <c r="A2775" s="5">
        <v>2771</v>
      </c>
      <c r="B2775" s="5">
        <v>116</v>
      </c>
      <c r="C2775" s="5">
        <v>4</v>
      </c>
      <c r="D2775" s="380">
        <v>50.637222222222221</v>
      </c>
      <c r="E2775" s="25">
        <v>27.96</v>
      </c>
      <c r="F2775" s="380">
        <v>8.4619220494881304</v>
      </c>
      <c r="G2775" s="25">
        <v>55.38</v>
      </c>
      <c r="H2775" s="380">
        <v>10.370996286789289</v>
      </c>
      <c r="I2775" s="25">
        <v>76.59</v>
      </c>
      <c r="J2775" s="380">
        <v>6.4202034486930586</v>
      </c>
    </row>
    <row r="2776" spans="1:10" x14ac:dyDescent="0.35">
      <c r="A2776" s="5">
        <v>2772</v>
      </c>
      <c r="B2776" s="5">
        <v>116</v>
      </c>
      <c r="C2776" s="5">
        <v>4</v>
      </c>
      <c r="D2776" s="380">
        <v>50.120000000000005</v>
      </c>
      <c r="E2776" s="25">
        <v>27.96</v>
      </c>
      <c r="F2776" s="380">
        <v>8.2371602320543378</v>
      </c>
      <c r="G2776" s="25">
        <v>52.2</v>
      </c>
      <c r="H2776" s="380">
        <v>10.487630726791906</v>
      </c>
      <c r="I2776" s="25">
        <v>72.19</v>
      </c>
      <c r="J2776" s="380">
        <v>6.3378344982459396</v>
      </c>
    </row>
    <row r="2777" spans="1:10" x14ac:dyDescent="0.35">
      <c r="A2777" s="5">
        <v>2773</v>
      </c>
      <c r="B2777" s="5">
        <v>116</v>
      </c>
      <c r="C2777" s="5">
        <v>4</v>
      </c>
      <c r="D2777" s="380">
        <v>47.170555555555552</v>
      </c>
      <c r="E2777" s="25">
        <v>26.51</v>
      </c>
      <c r="F2777" s="380">
        <v>8.9651457163349111</v>
      </c>
      <c r="G2777" s="25">
        <v>52.2</v>
      </c>
      <c r="H2777" s="380">
        <v>10.66846643787016</v>
      </c>
      <c r="I2777" s="25">
        <v>72.19</v>
      </c>
      <c r="J2777" s="380">
        <v>6.5326838448362068</v>
      </c>
    </row>
    <row r="2778" spans="1:10" x14ac:dyDescent="0.35">
      <c r="A2778" s="5">
        <v>2774</v>
      </c>
      <c r="B2778" s="5">
        <v>116</v>
      </c>
      <c r="C2778" s="5">
        <v>4</v>
      </c>
      <c r="D2778" s="380">
        <v>46.889444444444443</v>
      </c>
      <c r="E2778" s="25">
        <v>26.51</v>
      </c>
      <c r="F2778" s="380">
        <v>9.5290832768821048</v>
      </c>
      <c r="G2778" s="25">
        <v>52.2</v>
      </c>
      <c r="H2778" s="380">
        <v>10.742984716053297</v>
      </c>
      <c r="I2778" s="25">
        <v>71.47</v>
      </c>
      <c r="J2778" s="380">
        <v>6.6413026933444606</v>
      </c>
    </row>
    <row r="2779" spans="1:10" x14ac:dyDescent="0.35">
      <c r="A2779" s="5">
        <v>2775</v>
      </c>
      <c r="B2779" s="5">
        <v>116</v>
      </c>
      <c r="C2779" s="5">
        <v>4</v>
      </c>
      <c r="D2779" s="380">
        <v>46.464444444444439</v>
      </c>
      <c r="E2779" s="25">
        <v>26.51</v>
      </c>
      <c r="F2779" s="380">
        <v>8.5847757269953355</v>
      </c>
      <c r="G2779" s="25">
        <v>49.7</v>
      </c>
      <c r="H2779" s="380">
        <v>11.054144734261678</v>
      </c>
      <c r="I2779" s="25">
        <v>71.47</v>
      </c>
      <c r="J2779" s="380">
        <v>6.5131784358093539</v>
      </c>
    </row>
    <row r="2780" spans="1:10" x14ac:dyDescent="0.35">
      <c r="A2780" s="5">
        <v>2776</v>
      </c>
      <c r="B2780" s="5">
        <v>116</v>
      </c>
      <c r="C2780" s="5">
        <v>4</v>
      </c>
      <c r="D2780" s="380">
        <v>48.084444444444436</v>
      </c>
      <c r="E2780" s="25">
        <v>27.96</v>
      </c>
      <c r="F2780" s="380">
        <v>10.192537482207854</v>
      </c>
      <c r="G2780" s="25">
        <v>49.7</v>
      </c>
      <c r="H2780" s="380">
        <v>11.161628866708158</v>
      </c>
      <c r="I2780" s="25">
        <v>72.19</v>
      </c>
      <c r="J2780" s="380">
        <v>7.3447882546347314</v>
      </c>
    </row>
    <row r="2781" spans="1:10" x14ac:dyDescent="0.35">
      <c r="A2781" s="5">
        <v>2777</v>
      </c>
      <c r="B2781" s="5">
        <v>116</v>
      </c>
      <c r="C2781" s="5">
        <v>4</v>
      </c>
      <c r="D2781" s="380">
        <v>54.314999999999998</v>
      </c>
      <c r="E2781" s="25">
        <v>27.96</v>
      </c>
      <c r="F2781" s="380">
        <v>14.202450359528854</v>
      </c>
      <c r="G2781" s="25">
        <v>55.38</v>
      </c>
      <c r="H2781" s="380">
        <v>11.486001333840731</v>
      </c>
      <c r="I2781" s="25">
        <v>84.08</v>
      </c>
      <c r="J2781" s="380">
        <v>6.8664460526056024</v>
      </c>
    </row>
    <row r="2782" spans="1:10" x14ac:dyDescent="0.35">
      <c r="A2782" s="5">
        <v>2778</v>
      </c>
      <c r="B2782" s="5">
        <v>116</v>
      </c>
      <c r="C2782" s="5">
        <v>4</v>
      </c>
      <c r="D2782" s="380">
        <v>58.35</v>
      </c>
      <c r="E2782" s="25">
        <v>27.96</v>
      </c>
      <c r="F2782" s="380">
        <v>17.87425923555168</v>
      </c>
      <c r="G2782" s="25">
        <v>55.38</v>
      </c>
      <c r="H2782" s="380">
        <v>21.775064880021393</v>
      </c>
      <c r="I2782" s="25">
        <v>84.08</v>
      </c>
      <c r="J2782" s="380">
        <v>6.618003501550243</v>
      </c>
    </row>
    <row r="2783" spans="1:10" x14ac:dyDescent="0.35">
      <c r="A2783" s="5">
        <v>2779</v>
      </c>
      <c r="B2783" s="5">
        <v>116</v>
      </c>
      <c r="C2783" s="5">
        <v>4</v>
      </c>
      <c r="D2783" s="380">
        <v>62.493888888888883</v>
      </c>
      <c r="E2783" s="25">
        <v>27.96</v>
      </c>
      <c r="F2783" s="380">
        <v>17.457312852209071</v>
      </c>
      <c r="G2783" s="25">
        <v>57.04</v>
      </c>
      <c r="H2783" s="380">
        <v>22.726266268017188</v>
      </c>
      <c r="I2783" s="25">
        <v>84.08</v>
      </c>
      <c r="J2783" s="380">
        <v>6.987601014736712</v>
      </c>
    </row>
    <row r="2784" spans="1:10" x14ac:dyDescent="0.35">
      <c r="A2784" s="5">
        <v>2780</v>
      </c>
      <c r="B2784" s="5">
        <v>116</v>
      </c>
      <c r="C2784" s="5">
        <v>4</v>
      </c>
      <c r="D2784" s="380">
        <v>62.237777777777772</v>
      </c>
      <c r="E2784" s="25">
        <v>27.96</v>
      </c>
      <c r="F2784" s="380">
        <v>16.511579845347331</v>
      </c>
      <c r="G2784" s="25">
        <v>55.38</v>
      </c>
      <c r="H2784" s="380">
        <v>21.950893538104911</v>
      </c>
      <c r="I2784" s="25">
        <v>84.08</v>
      </c>
      <c r="J2784" s="380">
        <v>6.987601014736712</v>
      </c>
    </row>
    <row r="2785" spans="1:10" x14ac:dyDescent="0.35">
      <c r="A2785" s="5">
        <v>2781</v>
      </c>
      <c r="B2785" s="5">
        <v>116</v>
      </c>
      <c r="C2785" s="5">
        <v>4</v>
      </c>
      <c r="D2785" s="380">
        <v>58.957777777777771</v>
      </c>
      <c r="E2785" s="25">
        <v>27.96</v>
      </c>
      <c r="F2785" s="380">
        <v>16.38888175005394</v>
      </c>
      <c r="G2785" s="25">
        <v>55.38</v>
      </c>
      <c r="H2785" s="380">
        <v>21.742460242630603</v>
      </c>
      <c r="I2785" s="25">
        <v>76.59</v>
      </c>
      <c r="J2785" s="380">
        <v>6.987601014736712</v>
      </c>
    </row>
    <row r="2786" spans="1:10" x14ac:dyDescent="0.35">
      <c r="A2786" s="5">
        <v>2782</v>
      </c>
      <c r="B2786" s="5">
        <v>116</v>
      </c>
      <c r="C2786" s="5">
        <v>4</v>
      </c>
      <c r="D2786" s="380">
        <v>53.36611111111111</v>
      </c>
      <c r="E2786" s="25">
        <v>27.96</v>
      </c>
      <c r="F2786" s="380">
        <v>15.982635450454824</v>
      </c>
      <c r="G2786" s="25">
        <v>52.2</v>
      </c>
      <c r="H2786" s="380">
        <v>17.492116684494828</v>
      </c>
      <c r="I2786" s="25">
        <v>76.59</v>
      </c>
      <c r="J2786" s="380">
        <v>6.987601014736712</v>
      </c>
    </row>
    <row r="2787" spans="1:10" x14ac:dyDescent="0.35">
      <c r="A2787" s="5">
        <v>2783</v>
      </c>
      <c r="B2787" s="5">
        <v>116</v>
      </c>
      <c r="C2787" s="5">
        <v>4</v>
      </c>
      <c r="D2787" s="380">
        <v>48.822222222222216</v>
      </c>
      <c r="E2787" s="25">
        <v>25.74</v>
      </c>
      <c r="F2787" s="380">
        <v>17.905967010382046</v>
      </c>
      <c r="G2787" s="25">
        <v>49.2</v>
      </c>
      <c r="H2787" s="380">
        <v>20.537614523809719</v>
      </c>
      <c r="I2787" s="25">
        <v>72.19</v>
      </c>
      <c r="J2787" s="380">
        <v>7.3530515678727797</v>
      </c>
    </row>
    <row r="2788" spans="1:10" x14ac:dyDescent="0.35">
      <c r="A2788" s="5">
        <v>2784</v>
      </c>
      <c r="B2788" s="5">
        <v>116</v>
      </c>
      <c r="C2788" s="5">
        <v>4</v>
      </c>
      <c r="D2788" s="380">
        <v>46.615000000000002</v>
      </c>
      <c r="E2788" s="25">
        <v>24.84</v>
      </c>
      <c r="F2788" s="380">
        <v>20.036031475071347</v>
      </c>
      <c r="G2788" s="25">
        <v>48.71</v>
      </c>
      <c r="H2788" s="380">
        <v>19.708580928304809</v>
      </c>
      <c r="I2788" s="25">
        <v>71.47</v>
      </c>
      <c r="J2788" s="380">
        <v>7.468254870911907</v>
      </c>
    </row>
    <row r="2789" spans="1:10" x14ac:dyDescent="0.35">
      <c r="A2789" s="5">
        <v>2785</v>
      </c>
      <c r="B2789" s="5">
        <v>117</v>
      </c>
      <c r="C2789" s="5">
        <v>4</v>
      </c>
      <c r="D2789" s="380">
        <v>41.41</v>
      </c>
      <c r="E2789" s="25">
        <v>24.84</v>
      </c>
      <c r="F2789" s="380">
        <v>18.415217932628035</v>
      </c>
      <c r="G2789" s="25">
        <v>47.85</v>
      </c>
      <c r="H2789" s="380">
        <v>20.936501450388935</v>
      </c>
      <c r="I2789" s="25">
        <v>66.06</v>
      </c>
      <c r="J2789" s="380">
        <v>7.4776363172089262</v>
      </c>
    </row>
    <row r="2790" spans="1:10" x14ac:dyDescent="0.35">
      <c r="A2790" s="5">
        <v>2786</v>
      </c>
      <c r="B2790" s="5">
        <v>117</v>
      </c>
      <c r="C2790" s="5">
        <v>4</v>
      </c>
      <c r="D2790" s="380">
        <v>41.148888888888898</v>
      </c>
      <c r="E2790" s="25">
        <v>24.84</v>
      </c>
      <c r="F2790" s="380">
        <v>18.363416708117992</v>
      </c>
      <c r="G2790" s="25">
        <v>47.46</v>
      </c>
      <c r="H2790" s="380">
        <v>19.222138206004857</v>
      </c>
      <c r="I2790" s="25">
        <v>65.400000000000006</v>
      </c>
      <c r="J2790" s="380">
        <v>7.5299818959321509</v>
      </c>
    </row>
    <row r="2791" spans="1:10" x14ac:dyDescent="0.35">
      <c r="A2791" s="5">
        <v>2787</v>
      </c>
      <c r="B2791" s="5">
        <v>117</v>
      </c>
      <c r="C2791" s="5">
        <v>4</v>
      </c>
      <c r="D2791" s="380">
        <v>40.801111111111105</v>
      </c>
      <c r="E2791" s="25">
        <v>24.84</v>
      </c>
      <c r="F2791" s="380">
        <v>17.486067343060068</v>
      </c>
      <c r="G2791" s="25">
        <v>47.07</v>
      </c>
      <c r="H2791" s="380">
        <v>19.684631477731191</v>
      </c>
      <c r="I2791" s="25">
        <v>65.400000000000006</v>
      </c>
      <c r="J2791" s="380">
        <v>7.5311658340735343</v>
      </c>
    </row>
    <row r="2792" spans="1:10" x14ac:dyDescent="0.35">
      <c r="A2792" s="5">
        <v>2788</v>
      </c>
      <c r="B2792" s="5">
        <v>117</v>
      </c>
      <c r="C2792" s="5">
        <v>4</v>
      </c>
      <c r="D2792" s="380">
        <v>40.794999999999995</v>
      </c>
      <c r="E2792" s="25">
        <v>24.84</v>
      </c>
      <c r="F2792" s="380">
        <v>17.495721070075469</v>
      </c>
      <c r="G2792" s="25">
        <v>47.46</v>
      </c>
      <c r="H2792" s="380">
        <v>20.062142466253718</v>
      </c>
      <c r="I2792" s="25">
        <v>65.400000000000006</v>
      </c>
      <c r="J2792" s="380">
        <v>7.4193955572650658</v>
      </c>
    </row>
    <row r="2793" spans="1:10" x14ac:dyDescent="0.35">
      <c r="A2793" s="5">
        <v>2789</v>
      </c>
      <c r="B2793" s="5">
        <v>117</v>
      </c>
      <c r="C2793" s="5">
        <v>4</v>
      </c>
      <c r="D2793" s="380">
        <v>43.128888888888888</v>
      </c>
      <c r="E2793" s="25">
        <v>24.84</v>
      </c>
      <c r="F2793" s="380">
        <v>16.991725956795012</v>
      </c>
      <c r="G2793" s="25">
        <v>47.85</v>
      </c>
      <c r="H2793" s="380">
        <v>21.963315093056487</v>
      </c>
      <c r="I2793" s="25">
        <v>66.06</v>
      </c>
      <c r="J2793" s="380">
        <v>7.2222276957357376</v>
      </c>
    </row>
    <row r="2794" spans="1:10" x14ac:dyDescent="0.35">
      <c r="A2794" s="5">
        <v>2790</v>
      </c>
      <c r="B2794" s="5">
        <v>117</v>
      </c>
      <c r="C2794" s="5">
        <v>4</v>
      </c>
      <c r="D2794" s="380">
        <v>50.939444444444447</v>
      </c>
      <c r="E2794" s="25">
        <v>25.74</v>
      </c>
      <c r="F2794" s="380">
        <v>13.95036402206801</v>
      </c>
      <c r="G2794" s="25">
        <v>49.2</v>
      </c>
      <c r="H2794" s="380">
        <v>10.735793861328128</v>
      </c>
      <c r="I2794" s="25">
        <v>68.05</v>
      </c>
      <c r="J2794" s="380">
        <v>7.1328015453205733</v>
      </c>
    </row>
    <row r="2795" spans="1:10" x14ac:dyDescent="0.35">
      <c r="A2795" s="5">
        <v>2791</v>
      </c>
      <c r="B2795" s="5">
        <v>117</v>
      </c>
      <c r="C2795" s="5">
        <v>4</v>
      </c>
      <c r="D2795" s="380">
        <v>56.12277777777777</v>
      </c>
      <c r="E2795" s="25">
        <v>27.96</v>
      </c>
      <c r="F2795" s="380">
        <v>11.337646809662363</v>
      </c>
      <c r="G2795" s="25">
        <v>52.2</v>
      </c>
      <c r="H2795" s="380">
        <v>9.7649663537307578</v>
      </c>
      <c r="I2795" s="25">
        <v>76.59</v>
      </c>
      <c r="J2795" s="380">
        <v>5.5329639068309771</v>
      </c>
    </row>
    <row r="2796" spans="1:10" x14ac:dyDescent="0.35">
      <c r="A2796" s="5">
        <v>2792</v>
      </c>
      <c r="B2796" s="5">
        <v>117</v>
      </c>
      <c r="C2796" s="5">
        <v>4</v>
      </c>
      <c r="D2796" s="380">
        <v>58.573888888888881</v>
      </c>
      <c r="E2796" s="25">
        <v>27.96</v>
      </c>
      <c r="F2796" s="380">
        <v>8.1174834595959595</v>
      </c>
      <c r="G2796" s="25">
        <v>53.77</v>
      </c>
      <c r="H2796" s="380">
        <v>8.435127864064377</v>
      </c>
      <c r="I2796" s="25">
        <v>76.94</v>
      </c>
      <c r="J2796" s="380">
        <v>0.27777777777777779</v>
      </c>
    </row>
    <row r="2797" spans="1:10" x14ac:dyDescent="0.35">
      <c r="A2797" s="5">
        <v>2793</v>
      </c>
      <c r="B2797" s="5">
        <v>117</v>
      </c>
      <c r="C2797" s="5">
        <v>4</v>
      </c>
      <c r="D2797" s="380">
        <v>54.865555555555559</v>
      </c>
      <c r="E2797" s="25">
        <v>27.96</v>
      </c>
      <c r="F2797" s="380">
        <v>8.6553613342531825</v>
      </c>
      <c r="G2797" s="25">
        <v>52.2</v>
      </c>
      <c r="H2797" s="380">
        <v>10.060683947241417</v>
      </c>
      <c r="I2797" s="25">
        <v>76.59</v>
      </c>
      <c r="J2797" s="380">
        <v>0.27777777777777779</v>
      </c>
    </row>
    <row r="2798" spans="1:10" x14ac:dyDescent="0.35">
      <c r="A2798" s="5">
        <v>2794</v>
      </c>
      <c r="B2798" s="5">
        <v>117</v>
      </c>
      <c r="C2798" s="5">
        <v>4</v>
      </c>
      <c r="D2798" s="380">
        <v>49.414999999999992</v>
      </c>
      <c r="E2798" s="25">
        <v>27.15</v>
      </c>
      <c r="F2798" s="380">
        <v>8.4101232060978628</v>
      </c>
      <c r="G2798" s="25">
        <v>50.68</v>
      </c>
      <c r="H2798" s="380">
        <v>9.7789766005757564</v>
      </c>
      <c r="I2798" s="25">
        <v>66.06</v>
      </c>
      <c r="J2798" s="380">
        <v>0.27777777777777779</v>
      </c>
    </row>
    <row r="2799" spans="1:10" x14ac:dyDescent="0.35">
      <c r="A2799" s="5">
        <v>2795</v>
      </c>
      <c r="B2799" s="5">
        <v>117</v>
      </c>
      <c r="C2799" s="5">
        <v>4</v>
      </c>
      <c r="D2799" s="380">
        <v>47.837777777777781</v>
      </c>
      <c r="E2799" s="25">
        <v>26.59</v>
      </c>
      <c r="F2799" s="380">
        <v>7.9447926314525876</v>
      </c>
      <c r="G2799" s="25">
        <v>49.2</v>
      </c>
      <c r="H2799" s="380">
        <v>9.585962988469559</v>
      </c>
      <c r="I2799" s="25">
        <v>66.06</v>
      </c>
      <c r="J2799" s="380">
        <v>0.27777777777777779</v>
      </c>
    </row>
    <row r="2800" spans="1:10" x14ac:dyDescent="0.35">
      <c r="A2800" s="5">
        <v>2796</v>
      </c>
      <c r="B2800" s="5">
        <v>117</v>
      </c>
      <c r="C2800" s="5">
        <v>4</v>
      </c>
      <c r="D2800" s="380">
        <v>46.777222222222221</v>
      </c>
      <c r="E2800" s="25">
        <v>26.51</v>
      </c>
      <c r="F2800" s="380">
        <v>7.9447926314525876</v>
      </c>
      <c r="G2800" s="25">
        <v>49.2</v>
      </c>
      <c r="H2800" s="380">
        <v>9.3057115268457302</v>
      </c>
      <c r="I2800" s="25">
        <v>64.790000000000006</v>
      </c>
      <c r="J2800" s="380">
        <v>7.6265302469760737E-2</v>
      </c>
    </row>
    <row r="2801" spans="1:10" x14ac:dyDescent="0.35">
      <c r="A2801" s="5">
        <v>2797</v>
      </c>
      <c r="B2801" s="5">
        <v>117</v>
      </c>
      <c r="C2801" s="5">
        <v>4</v>
      </c>
      <c r="D2801" s="380">
        <v>45.210555555555551</v>
      </c>
      <c r="E2801" s="25">
        <v>25.74</v>
      </c>
      <c r="F2801" s="380">
        <v>7.9447926314525876</v>
      </c>
      <c r="G2801" s="25">
        <v>48.33</v>
      </c>
      <c r="H2801" s="380">
        <v>11.812847222222219</v>
      </c>
      <c r="I2801" s="25">
        <v>64.14</v>
      </c>
      <c r="J2801" s="380">
        <v>8.2922668688400314E-2</v>
      </c>
    </row>
    <row r="2802" spans="1:10" x14ac:dyDescent="0.35">
      <c r="A2802" s="5">
        <v>2798</v>
      </c>
      <c r="B2802" s="5">
        <v>117</v>
      </c>
      <c r="C2802" s="5">
        <v>4</v>
      </c>
      <c r="D2802" s="380">
        <v>43.853333333333339</v>
      </c>
      <c r="E2802" s="25">
        <v>24.99</v>
      </c>
      <c r="F2802" s="380">
        <v>7.9447926314525876</v>
      </c>
      <c r="G2802" s="25">
        <v>47.85</v>
      </c>
      <c r="H2802" s="380">
        <v>11.453032457685758</v>
      </c>
      <c r="I2802" s="25">
        <v>64.14</v>
      </c>
      <c r="J2802" s="380">
        <v>8.2922668688400314E-2</v>
      </c>
    </row>
    <row r="2803" spans="1:10" x14ac:dyDescent="0.35">
      <c r="A2803" s="5">
        <v>2799</v>
      </c>
      <c r="B2803" s="5">
        <v>117</v>
      </c>
      <c r="C2803" s="5">
        <v>4</v>
      </c>
      <c r="D2803" s="380">
        <v>43.510555555555555</v>
      </c>
      <c r="E2803" s="25">
        <v>25.59</v>
      </c>
      <c r="F2803" s="380">
        <v>7.9447926314525876</v>
      </c>
      <c r="G2803" s="25">
        <v>48.33</v>
      </c>
      <c r="H2803" s="380">
        <v>10.444963616406287</v>
      </c>
      <c r="I2803" s="25">
        <v>64.14</v>
      </c>
      <c r="J2803" s="380">
        <v>0.47195970480085753</v>
      </c>
    </row>
    <row r="2804" spans="1:10" x14ac:dyDescent="0.35">
      <c r="A2804" s="5">
        <v>2800</v>
      </c>
      <c r="B2804" s="5">
        <v>117</v>
      </c>
      <c r="C2804" s="5">
        <v>4</v>
      </c>
      <c r="D2804" s="380">
        <v>45.19222222222222</v>
      </c>
      <c r="E2804" s="25">
        <v>25.74</v>
      </c>
      <c r="F2804" s="380">
        <v>8.1174834595959577</v>
      </c>
      <c r="G2804" s="25">
        <v>48.33</v>
      </c>
      <c r="H2804" s="380">
        <v>10.055482295911521</v>
      </c>
      <c r="I2804" s="25">
        <v>64.14</v>
      </c>
      <c r="J2804" s="380">
        <v>0.62857758087395033</v>
      </c>
    </row>
    <row r="2805" spans="1:10" x14ac:dyDescent="0.35">
      <c r="A2805" s="5">
        <v>2801</v>
      </c>
      <c r="B2805" s="5">
        <v>117</v>
      </c>
      <c r="C2805" s="5">
        <v>4</v>
      </c>
      <c r="D2805" s="380">
        <v>49.015000000000001</v>
      </c>
      <c r="E2805" s="25">
        <v>26.51</v>
      </c>
      <c r="F2805" s="380">
        <v>8.6615712121412312</v>
      </c>
      <c r="G2805" s="25">
        <v>49.2</v>
      </c>
      <c r="H2805" s="380">
        <v>10.176880746257032</v>
      </c>
      <c r="I2805" s="25">
        <v>65.400000000000006</v>
      </c>
      <c r="J2805" s="380">
        <v>4.5720615211567681</v>
      </c>
    </row>
    <row r="2806" spans="1:10" x14ac:dyDescent="0.35">
      <c r="A2806" s="5">
        <v>2802</v>
      </c>
      <c r="B2806" s="5">
        <v>117</v>
      </c>
      <c r="C2806" s="5">
        <v>4</v>
      </c>
      <c r="D2806" s="380">
        <v>54.201111111111111</v>
      </c>
      <c r="E2806" s="25">
        <v>27.3</v>
      </c>
      <c r="F2806" s="380">
        <v>11.742327688545489</v>
      </c>
      <c r="G2806" s="25">
        <v>49.2</v>
      </c>
      <c r="H2806" s="380">
        <v>11.89471800080171</v>
      </c>
      <c r="I2806" s="25">
        <v>66.06</v>
      </c>
      <c r="J2806" s="380">
        <v>7.2634654966782213</v>
      </c>
    </row>
    <row r="2807" spans="1:10" x14ac:dyDescent="0.35">
      <c r="A2807" s="5">
        <v>2803</v>
      </c>
      <c r="B2807" s="5">
        <v>117</v>
      </c>
      <c r="C2807" s="5">
        <v>4</v>
      </c>
      <c r="D2807" s="380">
        <v>57.257777777777775</v>
      </c>
      <c r="E2807" s="25">
        <v>27.96</v>
      </c>
      <c r="F2807" s="380">
        <v>17.782253349120268</v>
      </c>
      <c r="G2807" s="25">
        <v>49.2</v>
      </c>
      <c r="H2807" s="380">
        <v>11.675978827202067</v>
      </c>
      <c r="I2807" s="25">
        <v>70.09</v>
      </c>
      <c r="J2807" s="380">
        <v>7.2879739915098014</v>
      </c>
    </row>
    <row r="2808" spans="1:10" x14ac:dyDescent="0.35">
      <c r="A2808" s="5">
        <v>2804</v>
      </c>
      <c r="B2808" s="5">
        <v>117</v>
      </c>
      <c r="C2808" s="5">
        <v>4</v>
      </c>
      <c r="D2808" s="380">
        <v>56.392222222222223</v>
      </c>
      <c r="E2808" s="25">
        <v>27.96</v>
      </c>
      <c r="F2808" s="380">
        <v>17.026720386848488</v>
      </c>
      <c r="G2808" s="25">
        <v>52.2</v>
      </c>
      <c r="H2808" s="380">
        <v>11.823097039875231</v>
      </c>
      <c r="I2808" s="25">
        <v>75.459999999999994</v>
      </c>
      <c r="J2808" s="380">
        <v>7.1987035454648227</v>
      </c>
    </row>
    <row r="2809" spans="1:10" x14ac:dyDescent="0.35">
      <c r="A2809" s="5">
        <v>2805</v>
      </c>
      <c r="B2809" s="5">
        <v>117</v>
      </c>
      <c r="C2809" s="5">
        <v>4</v>
      </c>
      <c r="D2809" s="380">
        <v>54.25333333333333</v>
      </c>
      <c r="E2809" s="25">
        <v>27.96</v>
      </c>
      <c r="F2809" s="380">
        <v>12.926905114202954</v>
      </c>
      <c r="G2809" s="25">
        <v>52.2</v>
      </c>
      <c r="H2809" s="380">
        <v>11.742746778344003</v>
      </c>
      <c r="I2809" s="25">
        <v>76.59</v>
      </c>
      <c r="J2809" s="380">
        <v>7.0339665363688306</v>
      </c>
    </row>
    <row r="2810" spans="1:10" x14ac:dyDescent="0.35">
      <c r="A2810" s="5">
        <v>2806</v>
      </c>
      <c r="B2810" s="5">
        <v>117</v>
      </c>
      <c r="C2810" s="5">
        <v>4</v>
      </c>
      <c r="D2810" s="380">
        <v>49.827222222222225</v>
      </c>
      <c r="E2810" s="25">
        <v>27.3</v>
      </c>
      <c r="F2810" s="380">
        <v>12.209072561527876</v>
      </c>
      <c r="G2810" s="25">
        <v>52.2</v>
      </c>
      <c r="H2810" s="380">
        <v>12.030375592687808</v>
      </c>
      <c r="I2810" s="25">
        <v>75.459999999999994</v>
      </c>
      <c r="J2810" s="380">
        <v>7.227718036721539</v>
      </c>
    </row>
    <row r="2811" spans="1:10" x14ac:dyDescent="0.35">
      <c r="A2811" s="5">
        <v>2807</v>
      </c>
      <c r="B2811" s="5">
        <v>117</v>
      </c>
      <c r="C2811" s="5">
        <v>4</v>
      </c>
      <c r="D2811" s="380">
        <v>42.851111111111102</v>
      </c>
      <c r="E2811" s="25">
        <v>26.05</v>
      </c>
      <c r="F2811" s="380">
        <v>11.392047221240736</v>
      </c>
      <c r="G2811" s="25">
        <v>50.76</v>
      </c>
      <c r="H2811" s="380">
        <v>12.075158618039353</v>
      </c>
      <c r="I2811" s="25">
        <v>72.19</v>
      </c>
      <c r="J2811" s="380">
        <v>7.127713400217444</v>
      </c>
    </row>
    <row r="2812" spans="1:10" x14ac:dyDescent="0.35">
      <c r="A2812" s="5">
        <v>2808</v>
      </c>
      <c r="B2812" s="5">
        <v>117</v>
      </c>
      <c r="C2812" s="5">
        <v>4</v>
      </c>
      <c r="D2812" s="380">
        <v>44.300555555555562</v>
      </c>
      <c r="E2812" s="25">
        <v>25.59</v>
      </c>
      <c r="F2812" s="380">
        <v>11.952338909395953</v>
      </c>
      <c r="G2812" s="25">
        <v>50.35</v>
      </c>
      <c r="H2812" s="380">
        <v>12.090139157287469</v>
      </c>
      <c r="I2812" s="25">
        <v>68.05</v>
      </c>
      <c r="J2812" s="380">
        <v>7.3910319381302534</v>
      </c>
    </row>
    <row r="2813" spans="1:10" x14ac:dyDescent="0.35">
      <c r="A2813" s="5">
        <v>2809</v>
      </c>
      <c r="B2813" s="5">
        <v>118</v>
      </c>
      <c r="C2813" s="5">
        <v>4</v>
      </c>
      <c r="D2813" s="380">
        <v>42.535000000000004</v>
      </c>
      <c r="E2813" s="25">
        <v>24.99</v>
      </c>
      <c r="F2813" s="380">
        <v>10.938780911190245</v>
      </c>
      <c r="G2813" s="25">
        <v>47.85</v>
      </c>
      <c r="H2813" s="380">
        <v>12.071523352884945</v>
      </c>
      <c r="I2813" s="25">
        <v>68.05</v>
      </c>
      <c r="J2813" s="380">
        <v>7.3860136459882266</v>
      </c>
    </row>
    <row r="2814" spans="1:10" x14ac:dyDescent="0.35">
      <c r="A2814" s="5">
        <v>2810</v>
      </c>
      <c r="B2814" s="5">
        <v>118</v>
      </c>
      <c r="C2814" s="5">
        <v>4</v>
      </c>
      <c r="D2814" s="380">
        <v>41.857777777777784</v>
      </c>
      <c r="E2814" s="25">
        <v>24.84</v>
      </c>
      <c r="F2814" s="380">
        <v>10.938780911190248</v>
      </c>
      <c r="G2814" s="25">
        <v>47.85</v>
      </c>
      <c r="H2814" s="380">
        <v>11.814373899955305</v>
      </c>
      <c r="I2814" s="25">
        <v>67.36</v>
      </c>
      <c r="J2814" s="380">
        <v>7.4026173406758593</v>
      </c>
    </row>
    <row r="2815" spans="1:10" x14ac:dyDescent="0.35">
      <c r="A2815" s="5">
        <v>2811</v>
      </c>
      <c r="B2815" s="5">
        <v>118</v>
      </c>
      <c r="C2815" s="5">
        <v>4</v>
      </c>
      <c r="D2815" s="380">
        <v>41.992222222222217</v>
      </c>
      <c r="E2815" s="25">
        <v>24.99</v>
      </c>
      <c r="F2815" s="380">
        <v>10.021647762512043</v>
      </c>
      <c r="G2815" s="25">
        <v>47.85</v>
      </c>
      <c r="H2815" s="380">
        <v>10.540988371651952</v>
      </c>
      <c r="I2815" s="25">
        <v>66.06</v>
      </c>
      <c r="J2815" s="380">
        <v>7.3887959596986645</v>
      </c>
    </row>
    <row r="2816" spans="1:10" x14ac:dyDescent="0.35">
      <c r="A2816" s="5">
        <v>2812</v>
      </c>
      <c r="B2816" s="5">
        <v>118</v>
      </c>
      <c r="C2816" s="5">
        <v>4</v>
      </c>
      <c r="D2816" s="380">
        <v>42.036111111111111</v>
      </c>
      <c r="E2816" s="25">
        <v>25.29</v>
      </c>
      <c r="F2816" s="380">
        <v>8.7712624963907668</v>
      </c>
      <c r="G2816" s="25">
        <v>47.85</v>
      </c>
      <c r="H2816" s="380">
        <v>10.280314836288426</v>
      </c>
      <c r="I2816" s="25">
        <v>66.06</v>
      </c>
      <c r="J2816" s="380">
        <v>7.3288577385209184</v>
      </c>
    </row>
    <row r="2817" spans="1:10" x14ac:dyDescent="0.35">
      <c r="A2817" s="5">
        <v>2813</v>
      </c>
      <c r="B2817" s="5">
        <v>118</v>
      </c>
      <c r="C2817" s="5">
        <v>4</v>
      </c>
      <c r="D2817" s="380">
        <v>44.429444444444435</v>
      </c>
      <c r="E2817" s="25">
        <v>25.29</v>
      </c>
      <c r="F2817" s="380">
        <v>8.8861789709853394</v>
      </c>
      <c r="G2817" s="25">
        <v>47.85</v>
      </c>
      <c r="H2817" s="380">
        <v>9.5538209523931403</v>
      </c>
      <c r="I2817" s="25">
        <v>68.05</v>
      </c>
      <c r="J2817" s="380">
        <v>6.9441274643351392</v>
      </c>
    </row>
    <row r="2818" spans="1:10" x14ac:dyDescent="0.35">
      <c r="A2818" s="5">
        <v>2814</v>
      </c>
      <c r="B2818" s="5">
        <v>118</v>
      </c>
      <c r="C2818" s="5">
        <v>4</v>
      </c>
      <c r="D2818" s="380">
        <v>54.11</v>
      </c>
      <c r="E2818" s="25">
        <v>25.74</v>
      </c>
      <c r="F2818" s="380">
        <v>8.5619770606242511</v>
      </c>
      <c r="G2818" s="25">
        <v>50.68</v>
      </c>
      <c r="H2818" s="380">
        <v>9.2947354598051035</v>
      </c>
      <c r="I2818" s="25">
        <v>72.19</v>
      </c>
      <c r="J2818" s="380">
        <v>6.8359768069804954</v>
      </c>
    </row>
    <row r="2819" spans="1:10" x14ac:dyDescent="0.35">
      <c r="A2819" s="5">
        <v>2815</v>
      </c>
      <c r="B2819" s="5">
        <v>118</v>
      </c>
      <c r="C2819" s="5">
        <v>4</v>
      </c>
      <c r="D2819" s="380">
        <v>60.256111111111117</v>
      </c>
      <c r="E2819" s="25">
        <v>26.51</v>
      </c>
      <c r="F2819" s="380">
        <v>8.3111854823529416</v>
      </c>
      <c r="G2819" s="25">
        <v>53.77</v>
      </c>
      <c r="H2819" s="380">
        <v>6.5987538411999243</v>
      </c>
      <c r="I2819" s="25">
        <v>75.459999999999994</v>
      </c>
      <c r="J2819" s="380">
        <v>3.4557468887541889</v>
      </c>
    </row>
    <row r="2820" spans="1:10" x14ac:dyDescent="0.35">
      <c r="A2820" s="5">
        <v>2816</v>
      </c>
      <c r="B2820" s="5">
        <v>118</v>
      </c>
      <c r="C2820" s="5">
        <v>4</v>
      </c>
      <c r="D2820" s="380">
        <v>61.513888888888886</v>
      </c>
      <c r="E2820" s="25">
        <v>26.51</v>
      </c>
      <c r="F2820" s="380">
        <v>8.1174834595959577</v>
      </c>
      <c r="G2820" s="25">
        <v>55.38</v>
      </c>
      <c r="H2820" s="380">
        <v>5.9628355276070959</v>
      </c>
      <c r="I2820" s="25">
        <v>72.19</v>
      </c>
      <c r="J2820" s="380">
        <v>2.0046636118919694</v>
      </c>
    </row>
    <row r="2821" spans="1:10" x14ac:dyDescent="0.35">
      <c r="A2821" s="5">
        <v>2817</v>
      </c>
      <c r="B2821" s="5">
        <v>118</v>
      </c>
      <c r="C2821" s="5">
        <v>4</v>
      </c>
      <c r="D2821" s="380">
        <v>55.919444444444444</v>
      </c>
      <c r="E2821" s="25">
        <v>26.35</v>
      </c>
      <c r="F2821" s="380">
        <v>8.1174834595959613</v>
      </c>
      <c r="G2821" s="25">
        <v>53.77</v>
      </c>
      <c r="H2821" s="380">
        <v>5.8971128429997623</v>
      </c>
      <c r="I2821" s="25">
        <v>66.06</v>
      </c>
      <c r="J2821" s="380">
        <v>4.6424155822041895</v>
      </c>
    </row>
    <row r="2822" spans="1:10" x14ac:dyDescent="0.35">
      <c r="A2822" s="5">
        <v>2818</v>
      </c>
      <c r="B2822" s="5">
        <v>118</v>
      </c>
      <c r="C2822" s="5">
        <v>4</v>
      </c>
      <c r="D2822" s="380">
        <v>50.445555555555551</v>
      </c>
      <c r="E2822" s="25">
        <v>25.74</v>
      </c>
      <c r="F2822" s="380">
        <v>0.47222222222222221</v>
      </c>
      <c r="G2822" s="25">
        <v>49.2</v>
      </c>
      <c r="H2822" s="380">
        <v>0.14631918006185907</v>
      </c>
      <c r="I2822" s="25">
        <v>64.14</v>
      </c>
      <c r="J2822" s="380">
        <v>2.777777777777778E-2</v>
      </c>
    </row>
    <row r="2823" spans="1:10" x14ac:dyDescent="0.35">
      <c r="A2823" s="5">
        <v>2819</v>
      </c>
      <c r="B2823" s="5">
        <v>118</v>
      </c>
      <c r="C2823" s="5">
        <v>4</v>
      </c>
      <c r="D2823" s="380">
        <v>47.907222222222217</v>
      </c>
      <c r="E2823" s="25">
        <v>25.74</v>
      </c>
      <c r="F2823" s="380">
        <v>4.2043696280010101</v>
      </c>
      <c r="G2823" s="25">
        <v>47.85</v>
      </c>
      <c r="H2823" s="380">
        <v>2.3970559800999101</v>
      </c>
      <c r="I2823" s="25">
        <v>61.35</v>
      </c>
      <c r="J2823" s="380">
        <v>2.777777777777778E-2</v>
      </c>
    </row>
    <row r="2824" spans="1:10" x14ac:dyDescent="0.35">
      <c r="A2824" s="5">
        <v>2820</v>
      </c>
      <c r="B2824" s="5">
        <v>118</v>
      </c>
      <c r="C2824" s="5">
        <v>4</v>
      </c>
      <c r="D2824" s="380">
        <v>46.653888888888893</v>
      </c>
      <c r="E2824" s="25">
        <v>25.59</v>
      </c>
      <c r="F2824" s="380">
        <v>4.1937891337201352</v>
      </c>
      <c r="G2824" s="25">
        <v>47.77</v>
      </c>
      <c r="H2824" s="380">
        <v>2.3970559800999101</v>
      </c>
      <c r="I2824" s="25">
        <v>55.88</v>
      </c>
      <c r="J2824" s="380">
        <v>2.777777777777778E-2</v>
      </c>
    </row>
    <row r="2825" spans="1:10" x14ac:dyDescent="0.35">
      <c r="A2825" s="5">
        <v>2821</v>
      </c>
      <c r="B2825" s="5">
        <v>118</v>
      </c>
      <c r="C2825" s="5">
        <v>4</v>
      </c>
      <c r="D2825" s="380">
        <v>45.278888888888886</v>
      </c>
      <c r="E2825" s="25">
        <v>24.99</v>
      </c>
      <c r="F2825" s="380">
        <v>2.777777777777778E-2</v>
      </c>
      <c r="G2825" s="25">
        <v>47.46</v>
      </c>
      <c r="H2825" s="380">
        <v>2.3970559800999101</v>
      </c>
      <c r="I2825" s="25">
        <v>53.71</v>
      </c>
      <c r="J2825" s="380">
        <v>2.777777777777778E-2</v>
      </c>
    </row>
    <row r="2826" spans="1:10" x14ac:dyDescent="0.35">
      <c r="A2826" s="5">
        <v>2822</v>
      </c>
      <c r="B2826" s="5">
        <v>118</v>
      </c>
      <c r="C2826" s="5">
        <v>4</v>
      </c>
      <c r="D2826" s="380">
        <v>44.836111111111109</v>
      </c>
      <c r="E2826" s="25">
        <v>24.99</v>
      </c>
      <c r="F2826" s="380">
        <v>4.1786741418903128</v>
      </c>
      <c r="G2826" s="25">
        <v>46.07</v>
      </c>
      <c r="H2826" s="380">
        <v>2.3970559800999101</v>
      </c>
      <c r="I2826" s="25">
        <v>51.03</v>
      </c>
      <c r="J2826" s="380">
        <v>2.777777777777778E-2</v>
      </c>
    </row>
    <row r="2827" spans="1:10" x14ac:dyDescent="0.35">
      <c r="A2827" s="5">
        <v>2823</v>
      </c>
      <c r="B2827" s="5">
        <v>118</v>
      </c>
      <c r="C2827" s="5">
        <v>4</v>
      </c>
      <c r="D2827" s="380">
        <v>44.56055555555556</v>
      </c>
      <c r="E2827" s="25">
        <v>24.99</v>
      </c>
      <c r="F2827" s="380">
        <v>3.9850867770712588</v>
      </c>
      <c r="G2827" s="25">
        <v>46.07</v>
      </c>
      <c r="H2827" s="380">
        <v>2.3970559800999101</v>
      </c>
      <c r="I2827" s="25">
        <v>51.02</v>
      </c>
      <c r="J2827" s="380">
        <v>2.777777777777778E-2</v>
      </c>
    </row>
    <row r="2828" spans="1:10" x14ac:dyDescent="0.35">
      <c r="A2828" s="5">
        <v>2824</v>
      </c>
      <c r="B2828" s="5">
        <v>118</v>
      </c>
      <c r="C2828" s="5">
        <v>4</v>
      </c>
      <c r="D2828" s="380">
        <v>46.998888888888885</v>
      </c>
      <c r="E2828" s="25">
        <v>24.99</v>
      </c>
      <c r="F2828" s="380">
        <v>4.1786741418903128</v>
      </c>
      <c r="G2828" s="25">
        <v>47.46</v>
      </c>
      <c r="H2828" s="380">
        <v>2.457926416598375</v>
      </c>
      <c r="I2828" s="25">
        <v>55.32</v>
      </c>
      <c r="J2828" s="380">
        <v>2.777777777777778E-2</v>
      </c>
    </row>
    <row r="2829" spans="1:10" x14ac:dyDescent="0.35">
      <c r="A2829" s="5">
        <v>2825</v>
      </c>
      <c r="B2829" s="5">
        <v>118</v>
      </c>
      <c r="C2829" s="5">
        <v>4</v>
      </c>
      <c r="D2829" s="380">
        <v>51.447777777777773</v>
      </c>
      <c r="E2829" s="25">
        <v>24.99</v>
      </c>
      <c r="F2829" s="380">
        <v>4.5939353139396379</v>
      </c>
      <c r="G2829" s="25">
        <v>47.85</v>
      </c>
      <c r="H2829" s="380">
        <v>3.0523591831029124</v>
      </c>
      <c r="I2829" s="25">
        <v>60.46</v>
      </c>
      <c r="J2829" s="380">
        <v>0.17633420063823466</v>
      </c>
    </row>
    <row r="2830" spans="1:10" x14ac:dyDescent="0.35">
      <c r="A2830" s="5">
        <v>2826</v>
      </c>
      <c r="B2830" s="5">
        <v>118</v>
      </c>
      <c r="C2830" s="5">
        <v>4</v>
      </c>
      <c r="D2830" s="380">
        <v>54.494444444444447</v>
      </c>
      <c r="E2830" s="25">
        <v>25.74</v>
      </c>
      <c r="F2830" s="380">
        <v>6.1130163436638298</v>
      </c>
      <c r="G2830" s="25">
        <v>47.93</v>
      </c>
      <c r="H2830" s="380">
        <v>4.2116064833158857</v>
      </c>
      <c r="I2830" s="25">
        <v>64.14</v>
      </c>
      <c r="J2830" s="380">
        <v>2.1355253277463606</v>
      </c>
    </row>
    <row r="2831" spans="1:10" x14ac:dyDescent="0.35">
      <c r="A2831" s="5">
        <v>2827</v>
      </c>
      <c r="B2831" s="5">
        <v>118</v>
      </c>
      <c r="C2831" s="5">
        <v>4</v>
      </c>
      <c r="D2831" s="380">
        <v>59.404444444444444</v>
      </c>
      <c r="E2831" s="25">
        <v>26.51</v>
      </c>
      <c r="F2831" s="380">
        <v>8.1174834595959613</v>
      </c>
      <c r="G2831" s="25">
        <v>49.2</v>
      </c>
      <c r="H2831" s="380">
        <v>7.6435564954684843</v>
      </c>
      <c r="I2831" s="25">
        <v>68.05</v>
      </c>
      <c r="J2831" s="380">
        <v>5.3676731333343666</v>
      </c>
    </row>
    <row r="2832" spans="1:10" x14ac:dyDescent="0.35">
      <c r="A2832" s="5">
        <v>2828</v>
      </c>
      <c r="B2832" s="5">
        <v>118</v>
      </c>
      <c r="C2832" s="5">
        <v>4</v>
      </c>
      <c r="D2832" s="380">
        <v>59.557777777777787</v>
      </c>
      <c r="E2832" s="25">
        <v>27.3</v>
      </c>
      <c r="F2832" s="380">
        <v>8.3999028066171686</v>
      </c>
      <c r="G2832" s="25">
        <v>49.2</v>
      </c>
      <c r="H2832" s="380">
        <v>7.5190143399982103</v>
      </c>
      <c r="I2832" s="25">
        <v>68.05</v>
      </c>
      <c r="J2832" s="380">
        <v>2.3946636118919695</v>
      </c>
    </row>
    <row r="2833" spans="1:10" x14ac:dyDescent="0.35">
      <c r="A2833" s="5">
        <v>2829</v>
      </c>
      <c r="B2833" s="5">
        <v>118</v>
      </c>
      <c r="C2833" s="5">
        <v>4</v>
      </c>
      <c r="D2833" s="380">
        <v>57.220000000000006</v>
      </c>
      <c r="E2833" s="25">
        <v>27.3</v>
      </c>
      <c r="F2833" s="380">
        <v>8.4554144887908276</v>
      </c>
      <c r="G2833" s="25">
        <v>49.2</v>
      </c>
      <c r="H2833" s="380">
        <v>7.3781627597558996</v>
      </c>
      <c r="I2833" s="25">
        <v>68.05</v>
      </c>
      <c r="J2833" s="380">
        <v>4.8353139960745795</v>
      </c>
    </row>
    <row r="2834" spans="1:10" x14ac:dyDescent="0.35">
      <c r="A2834" s="5">
        <v>2830</v>
      </c>
      <c r="B2834" s="5">
        <v>118</v>
      </c>
      <c r="C2834" s="5">
        <v>4</v>
      </c>
      <c r="D2834" s="380">
        <v>53.151666666666664</v>
      </c>
      <c r="E2834" s="25">
        <v>25.74</v>
      </c>
      <c r="F2834" s="380">
        <v>8.5024099812092384</v>
      </c>
      <c r="G2834" s="25">
        <v>47.93</v>
      </c>
      <c r="H2834" s="380">
        <v>7.169629531341009</v>
      </c>
      <c r="I2834" s="25">
        <v>68.05</v>
      </c>
      <c r="J2834" s="380">
        <v>3.9484009825177999</v>
      </c>
    </row>
    <row r="2835" spans="1:10" x14ac:dyDescent="0.35">
      <c r="A2835" s="5">
        <v>2831</v>
      </c>
      <c r="B2835" s="5">
        <v>118</v>
      </c>
      <c r="C2835" s="5">
        <v>4</v>
      </c>
      <c r="D2835" s="380">
        <v>47.560555555555553</v>
      </c>
      <c r="E2835" s="25">
        <v>25.74</v>
      </c>
      <c r="F2835" s="380">
        <v>8.4683114205351497</v>
      </c>
      <c r="G2835" s="25">
        <v>47.85</v>
      </c>
      <c r="H2835" s="380">
        <v>7.1953188593525939</v>
      </c>
      <c r="I2835" s="25">
        <v>67.36</v>
      </c>
      <c r="J2835" s="380">
        <v>0.27777777777777779</v>
      </c>
    </row>
    <row r="2836" spans="1:10" x14ac:dyDescent="0.35">
      <c r="A2836" s="5">
        <v>2832</v>
      </c>
      <c r="B2836" s="5">
        <v>118</v>
      </c>
      <c r="C2836" s="5">
        <v>4</v>
      </c>
      <c r="D2836" s="380">
        <v>44.950555555555553</v>
      </c>
      <c r="E2836" s="25">
        <v>24.99</v>
      </c>
      <c r="F2836" s="380">
        <v>8.1174834595959613</v>
      </c>
      <c r="G2836" s="25">
        <v>46.08</v>
      </c>
      <c r="H2836" s="380">
        <v>7.169629531341009</v>
      </c>
      <c r="I2836" s="25">
        <v>64.14</v>
      </c>
      <c r="J2836" s="380">
        <v>4.0010547961755298</v>
      </c>
    </row>
    <row r="2837" spans="1:10" x14ac:dyDescent="0.35">
      <c r="A2837" s="5">
        <v>2833</v>
      </c>
      <c r="B2837" s="5">
        <v>119</v>
      </c>
      <c r="C2837" s="5">
        <v>4</v>
      </c>
      <c r="D2837" s="380">
        <v>44.086666666666673</v>
      </c>
      <c r="E2837" s="25">
        <v>24.84</v>
      </c>
      <c r="F2837" s="380">
        <v>8.1174834595959613</v>
      </c>
      <c r="G2837" s="25">
        <v>44.74</v>
      </c>
      <c r="H2837" s="380">
        <v>7.2470073536474233</v>
      </c>
      <c r="I2837" s="25">
        <v>57.84</v>
      </c>
      <c r="J2837" s="380">
        <v>2.0046636118919698</v>
      </c>
    </row>
    <row r="2838" spans="1:10" x14ac:dyDescent="0.35">
      <c r="A2838" s="5">
        <v>2834</v>
      </c>
      <c r="B2838" s="5">
        <v>119</v>
      </c>
      <c r="C2838" s="5">
        <v>4</v>
      </c>
      <c r="D2838" s="380">
        <v>43.955555555555556</v>
      </c>
      <c r="E2838" s="25">
        <v>24.84</v>
      </c>
      <c r="F2838" s="380">
        <v>8.1174834595959577</v>
      </c>
      <c r="G2838" s="25">
        <v>44.74</v>
      </c>
      <c r="H2838" s="380">
        <v>7.1993720881593912</v>
      </c>
      <c r="I2838" s="25">
        <v>57.84</v>
      </c>
      <c r="J2838" s="380">
        <v>4.7783755131603405</v>
      </c>
    </row>
    <row r="2839" spans="1:10" x14ac:dyDescent="0.35">
      <c r="A2839" s="5">
        <v>2835</v>
      </c>
      <c r="B2839" s="5">
        <v>119</v>
      </c>
      <c r="C2839" s="5">
        <v>4</v>
      </c>
      <c r="D2839" s="380">
        <v>43.973333333333336</v>
      </c>
      <c r="E2839" s="25">
        <v>24.84</v>
      </c>
      <c r="F2839" s="380">
        <v>7.84075267795839</v>
      </c>
      <c r="G2839" s="25">
        <v>44.74</v>
      </c>
      <c r="H2839" s="380">
        <v>6.7996015772096925</v>
      </c>
      <c r="I2839" s="25">
        <v>57.84</v>
      </c>
      <c r="J2839" s="380">
        <v>5.67801245487572</v>
      </c>
    </row>
    <row r="2840" spans="1:10" x14ac:dyDescent="0.35">
      <c r="A2840" s="5">
        <v>2836</v>
      </c>
      <c r="B2840" s="5">
        <v>119</v>
      </c>
      <c r="C2840" s="5">
        <v>4</v>
      </c>
      <c r="D2840" s="380">
        <v>44.502777777777773</v>
      </c>
      <c r="E2840" s="25">
        <v>24.84</v>
      </c>
      <c r="F2840" s="380">
        <v>4.9253646164095901</v>
      </c>
      <c r="G2840" s="25">
        <v>44.74</v>
      </c>
      <c r="H2840" s="380">
        <v>6.5813323180516949</v>
      </c>
      <c r="I2840" s="25">
        <v>57.84</v>
      </c>
      <c r="J2840" s="380">
        <v>4.7783755131603405</v>
      </c>
    </row>
    <row r="2841" spans="1:10" x14ac:dyDescent="0.35">
      <c r="A2841" s="5">
        <v>2837</v>
      </c>
      <c r="B2841" s="5">
        <v>119</v>
      </c>
      <c r="C2841" s="5">
        <v>4</v>
      </c>
      <c r="D2841" s="380">
        <v>45.707777777777778</v>
      </c>
      <c r="E2841" s="25">
        <v>24.99</v>
      </c>
      <c r="F2841" s="380">
        <v>5.0939800974949119</v>
      </c>
      <c r="G2841" s="25">
        <v>45.19</v>
      </c>
      <c r="H2841" s="380">
        <v>5.6677673520046703</v>
      </c>
      <c r="I2841" s="25">
        <v>62.27</v>
      </c>
      <c r="J2841" s="380">
        <v>2.0046636118919698</v>
      </c>
    </row>
    <row r="2842" spans="1:10" x14ac:dyDescent="0.35">
      <c r="A2842" s="5">
        <v>2838</v>
      </c>
      <c r="B2842" s="5">
        <v>119</v>
      </c>
      <c r="C2842" s="5">
        <v>4</v>
      </c>
      <c r="D2842" s="380">
        <v>54.887222222222221</v>
      </c>
      <c r="E2842" s="25">
        <v>25.74</v>
      </c>
      <c r="F2842" s="380">
        <v>4.7867942081188639</v>
      </c>
      <c r="G2842" s="25">
        <v>48.88</v>
      </c>
      <c r="H2842" s="380">
        <v>5.5427017101762273</v>
      </c>
      <c r="I2842" s="25">
        <v>68.05</v>
      </c>
      <c r="J2842" s="380">
        <v>1.4663685953504315</v>
      </c>
    </row>
    <row r="2843" spans="1:10" x14ac:dyDescent="0.35">
      <c r="A2843" s="5">
        <v>2839</v>
      </c>
      <c r="B2843" s="5">
        <v>119</v>
      </c>
      <c r="C2843" s="5">
        <v>4</v>
      </c>
      <c r="D2843" s="380">
        <v>61.61999999999999</v>
      </c>
      <c r="E2843" s="25">
        <v>27.3</v>
      </c>
      <c r="F2843" s="380">
        <v>3.5258630330582807</v>
      </c>
      <c r="G2843" s="25">
        <v>52.2</v>
      </c>
      <c r="H2843" s="380">
        <v>2.9726985495300746</v>
      </c>
      <c r="I2843" s="25">
        <v>68.05</v>
      </c>
      <c r="J2843" s="380">
        <v>0.21455620681632243</v>
      </c>
    </row>
    <row r="2844" spans="1:10" x14ac:dyDescent="0.35">
      <c r="A2844" s="5">
        <v>2840</v>
      </c>
      <c r="B2844" s="5">
        <v>119</v>
      </c>
      <c r="C2844" s="5">
        <v>4</v>
      </c>
      <c r="D2844" s="380">
        <v>62.56666666666667</v>
      </c>
      <c r="E2844" s="25">
        <v>27.3</v>
      </c>
      <c r="F2844" s="380">
        <v>5.8582325601245593</v>
      </c>
      <c r="G2844" s="25">
        <v>52.2</v>
      </c>
      <c r="H2844" s="380">
        <v>1.906589528194125</v>
      </c>
      <c r="I2844" s="25">
        <v>68.05</v>
      </c>
      <c r="J2844" s="380">
        <v>3.8908417149306698</v>
      </c>
    </row>
    <row r="2845" spans="1:10" x14ac:dyDescent="0.35">
      <c r="A2845" s="5">
        <v>2841</v>
      </c>
      <c r="B2845" s="5">
        <v>119</v>
      </c>
      <c r="C2845" s="5">
        <v>4</v>
      </c>
      <c r="D2845" s="380">
        <v>55.757222222222218</v>
      </c>
      <c r="E2845" s="25">
        <v>25.74</v>
      </c>
      <c r="F2845" s="380">
        <v>3.714477901822574</v>
      </c>
      <c r="G2845" s="25">
        <v>47.85</v>
      </c>
      <c r="H2845" s="380">
        <v>1.8457190916956596</v>
      </c>
      <c r="I2845" s="25">
        <v>66.06</v>
      </c>
      <c r="J2845" s="380">
        <v>1.3605549470073204</v>
      </c>
    </row>
    <row r="2846" spans="1:10" x14ac:dyDescent="0.35">
      <c r="A2846" s="5">
        <v>2842</v>
      </c>
      <c r="B2846" s="5">
        <v>119</v>
      </c>
      <c r="C2846" s="5">
        <v>4</v>
      </c>
      <c r="D2846" s="380">
        <v>50.540555555555557</v>
      </c>
      <c r="E2846" s="25">
        <v>25.74</v>
      </c>
      <c r="F2846" s="380">
        <v>3.2727733956087586</v>
      </c>
      <c r="G2846" s="25">
        <v>47.85</v>
      </c>
      <c r="H2846" s="380">
        <v>1.8457190916956596</v>
      </c>
      <c r="I2846" s="25">
        <v>61.35</v>
      </c>
      <c r="J2846" s="380">
        <v>2.777777777777778E-2</v>
      </c>
    </row>
    <row r="2847" spans="1:10" x14ac:dyDescent="0.35">
      <c r="A2847" s="5">
        <v>2843</v>
      </c>
      <c r="B2847" s="5">
        <v>119</v>
      </c>
      <c r="C2847" s="5">
        <v>4</v>
      </c>
      <c r="D2847" s="380">
        <v>47.844444444444449</v>
      </c>
      <c r="E2847" s="25">
        <v>25.59</v>
      </c>
      <c r="F2847" s="380">
        <v>3.1512364416311915</v>
      </c>
      <c r="G2847" s="25">
        <v>47.85</v>
      </c>
      <c r="H2847" s="380">
        <v>1.8457190916956596</v>
      </c>
      <c r="I2847" s="25">
        <v>57.26</v>
      </c>
      <c r="J2847" s="380">
        <v>2.777777777777778E-2</v>
      </c>
    </row>
    <row r="2848" spans="1:10" x14ac:dyDescent="0.35">
      <c r="A2848" s="5">
        <v>2844</v>
      </c>
      <c r="B2848" s="5">
        <v>119</v>
      </c>
      <c r="C2848" s="5">
        <v>4</v>
      </c>
      <c r="D2848" s="380">
        <v>45.712222222222231</v>
      </c>
      <c r="E2848" s="25">
        <v>24.99</v>
      </c>
      <c r="F2848" s="380">
        <v>3.1512364416311915</v>
      </c>
      <c r="G2848" s="25">
        <v>46.03</v>
      </c>
      <c r="H2848" s="380">
        <v>1.8457190916956596</v>
      </c>
      <c r="I2848" s="25">
        <v>53.71</v>
      </c>
      <c r="J2848" s="380">
        <v>2.777777777777778E-2</v>
      </c>
    </row>
    <row r="2849" spans="1:10" x14ac:dyDescent="0.35">
      <c r="A2849" s="5">
        <v>2845</v>
      </c>
      <c r="B2849" s="5">
        <v>119</v>
      </c>
      <c r="C2849" s="5">
        <v>4</v>
      </c>
      <c r="D2849" s="380">
        <v>43.971666666666664</v>
      </c>
      <c r="E2849" s="25">
        <v>24.99</v>
      </c>
      <c r="F2849" s="380">
        <v>3.1512364416311915</v>
      </c>
      <c r="G2849" s="25">
        <v>45.19</v>
      </c>
      <c r="H2849" s="380">
        <v>2.777777777777778E-2</v>
      </c>
      <c r="I2849" s="25">
        <v>52.15</v>
      </c>
      <c r="J2849" s="380">
        <v>2.777777777777778E-2</v>
      </c>
    </row>
    <row r="2850" spans="1:10" x14ac:dyDescent="0.35">
      <c r="A2850" s="5">
        <v>2846</v>
      </c>
      <c r="B2850" s="5">
        <v>119</v>
      </c>
      <c r="C2850" s="5">
        <v>4</v>
      </c>
      <c r="D2850" s="380">
        <v>43.564999999999998</v>
      </c>
      <c r="E2850" s="25">
        <v>24.84</v>
      </c>
      <c r="F2850" s="380">
        <v>3.1512364416311915</v>
      </c>
      <c r="G2850" s="25">
        <v>44.74</v>
      </c>
      <c r="H2850" s="380">
        <v>2.777777777777778E-2</v>
      </c>
      <c r="I2850" s="25">
        <v>51.72</v>
      </c>
      <c r="J2850" s="380">
        <v>2.777777777777778E-2</v>
      </c>
    </row>
    <row r="2851" spans="1:10" x14ac:dyDescent="0.35">
      <c r="A2851" s="5">
        <v>2847</v>
      </c>
      <c r="B2851" s="5">
        <v>119</v>
      </c>
      <c r="C2851" s="5">
        <v>4</v>
      </c>
      <c r="D2851" s="380">
        <v>43.656111111111102</v>
      </c>
      <c r="E2851" s="25">
        <v>24.84</v>
      </c>
      <c r="F2851" s="380">
        <v>2.5201122101411588</v>
      </c>
      <c r="G2851" s="25">
        <v>44.74</v>
      </c>
      <c r="H2851" s="380">
        <v>2.777777777777778E-2</v>
      </c>
      <c r="I2851" s="25">
        <v>52.55</v>
      </c>
      <c r="J2851" s="380">
        <v>2.777777777777778E-2</v>
      </c>
    </row>
    <row r="2852" spans="1:10" x14ac:dyDescent="0.35">
      <c r="A2852" s="5">
        <v>2848</v>
      </c>
      <c r="B2852" s="5">
        <v>119</v>
      </c>
      <c r="C2852" s="5">
        <v>4</v>
      </c>
      <c r="D2852" s="380">
        <v>46.461666666666666</v>
      </c>
      <c r="E2852" s="25">
        <v>24.84</v>
      </c>
      <c r="F2852" s="380">
        <v>2.9576490768121375</v>
      </c>
      <c r="G2852" s="25">
        <v>44.74</v>
      </c>
      <c r="H2852" s="380">
        <v>2.777777777777778E-2</v>
      </c>
      <c r="I2852" s="25">
        <v>53.71</v>
      </c>
      <c r="J2852" s="380">
        <v>2.777777777777778E-2</v>
      </c>
    </row>
    <row r="2853" spans="1:10" x14ac:dyDescent="0.35">
      <c r="A2853" s="5">
        <v>2849</v>
      </c>
      <c r="B2853" s="5">
        <v>119</v>
      </c>
      <c r="C2853" s="5">
        <v>4</v>
      </c>
      <c r="D2853" s="380">
        <v>52.463888888888881</v>
      </c>
      <c r="E2853" s="25">
        <v>24.99</v>
      </c>
      <c r="F2853" s="380">
        <v>3.2727733956087586</v>
      </c>
      <c r="G2853" s="25">
        <v>44.74</v>
      </c>
      <c r="H2853" s="380">
        <v>2.777777777777778E-2</v>
      </c>
      <c r="I2853" s="25">
        <v>53.71</v>
      </c>
      <c r="J2853" s="380">
        <v>2.777777777777778E-2</v>
      </c>
    </row>
    <row r="2854" spans="1:10" x14ac:dyDescent="0.35">
      <c r="A2854" s="5">
        <v>2850</v>
      </c>
      <c r="B2854" s="5">
        <v>119</v>
      </c>
      <c r="C2854" s="5">
        <v>4</v>
      </c>
      <c r="D2854" s="380">
        <v>57.396111111111104</v>
      </c>
      <c r="E2854" s="25">
        <v>24.99</v>
      </c>
      <c r="F2854" s="380">
        <v>5.3386907312186072</v>
      </c>
      <c r="G2854" s="25">
        <v>44.74</v>
      </c>
      <c r="H2854" s="380">
        <v>3.4250573348891673</v>
      </c>
      <c r="I2854" s="25">
        <v>57.26</v>
      </c>
      <c r="J2854" s="380">
        <v>1.3538307774663652</v>
      </c>
    </row>
    <row r="2855" spans="1:10" x14ac:dyDescent="0.35">
      <c r="A2855" s="5">
        <v>2851</v>
      </c>
      <c r="B2855" s="5">
        <v>119</v>
      </c>
      <c r="C2855" s="5">
        <v>4</v>
      </c>
      <c r="D2855" s="380">
        <v>59.035555555555561</v>
      </c>
      <c r="E2855" s="25">
        <v>25.74</v>
      </c>
      <c r="F2855" s="380">
        <v>6.174391150720151</v>
      </c>
      <c r="G2855" s="25">
        <v>45.19</v>
      </c>
      <c r="H2855" s="380">
        <v>5.1078253755483027</v>
      </c>
      <c r="I2855" s="25">
        <v>61.35</v>
      </c>
      <c r="J2855" s="380">
        <v>4.526269028366074</v>
      </c>
    </row>
    <row r="2856" spans="1:10" x14ac:dyDescent="0.35">
      <c r="A2856" s="5">
        <v>2852</v>
      </c>
      <c r="B2856" s="5">
        <v>119</v>
      </c>
      <c r="C2856" s="5">
        <v>4</v>
      </c>
      <c r="D2856" s="380">
        <v>59.174444444444433</v>
      </c>
      <c r="E2856" s="25">
        <v>25.74</v>
      </c>
      <c r="F2856" s="380">
        <v>5.6198955646318103</v>
      </c>
      <c r="G2856" s="25">
        <v>45.19</v>
      </c>
      <c r="H2856" s="380">
        <v>5.8308942110777569</v>
      </c>
      <c r="I2856" s="25">
        <v>62.27</v>
      </c>
      <c r="J2856" s="380">
        <v>4.7814258853466445</v>
      </c>
    </row>
    <row r="2857" spans="1:10" x14ac:dyDescent="0.35">
      <c r="A2857" s="5">
        <v>2853</v>
      </c>
      <c r="B2857" s="5">
        <v>119</v>
      </c>
      <c r="C2857" s="5">
        <v>4</v>
      </c>
      <c r="D2857" s="380">
        <v>63.690000000000005</v>
      </c>
      <c r="E2857" s="25">
        <v>25.74</v>
      </c>
      <c r="F2857" s="380">
        <v>7.2978970619519661</v>
      </c>
      <c r="G2857" s="25">
        <v>47.85</v>
      </c>
      <c r="H2857" s="380">
        <v>6.7550592345586429</v>
      </c>
      <c r="I2857" s="25">
        <v>63.19</v>
      </c>
      <c r="J2857" s="380">
        <v>3.9031847506578603</v>
      </c>
    </row>
    <row r="2858" spans="1:10" x14ac:dyDescent="0.35">
      <c r="A2858" s="5">
        <v>2854</v>
      </c>
      <c r="B2858" s="5">
        <v>119</v>
      </c>
      <c r="C2858" s="5">
        <v>4</v>
      </c>
      <c r="D2858" s="380">
        <v>60.763333333333328</v>
      </c>
      <c r="E2858" s="25">
        <v>25.74</v>
      </c>
      <c r="F2858" s="380">
        <v>7.4342659614457922</v>
      </c>
      <c r="G2858" s="25">
        <v>47.46</v>
      </c>
      <c r="H2858" s="380">
        <v>6.7467087623644773</v>
      </c>
      <c r="I2858" s="25">
        <v>63.19</v>
      </c>
      <c r="J2858" s="380">
        <v>4.6248645124378127</v>
      </c>
    </row>
    <row r="2859" spans="1:10" x14ac:dyDescent="0.35">
      <c r="A2859" s="5">
        <v>2855</v>
      </c>
      <c r="B2859" s="5">
        <v>119</v>
      </c>
      <c r="C2859" s="5">
        <v>4</v>
      </c>
      <c r="D2859" s="380">
        <v>56.173888888888889</v>
      </c>
      <c r="E2859" s="25">
        <v>24.99</v>
      </c>
      <c r="F2859" s="380">
        <v>7.780915102246043</v>
      </c>
      <c r="G2859" s="25">
        <v>47.41</v>
      </c>
      <c r="H2859" s="380">
        <v>6.7092242028555562</v>
      </c>
      <c r="I2859" s="25">
        <v>62.27</v>
      </c>
      <c r="J2859" s="380">
        <v>4.3967729434086644</v>
      </c>
    </row>
    <row r="2860" spans="1:10" x14ac:dyDescent="0.35">
      <c r="A2860" s="5">
        <v>2856</v>
      </c>
      <c r="B2860" s="5">
        <v>119</v>
      </c>
      <c r="C2860" s="5">
        <v>4</v>
      </c>
      <c r="D2860" s="380">
        <v>53.224444444444444</v>
      </c>
      <c r="E2860" s="25">
        <v>24.99</v>
      </c>
      <c r="F2860" s="380">
        <v>6.8860390796675564</v>
      </c>
      <c r="G2860" s="25">
        <v>44.74</v>
      </c>
      <c r="H2860" s="380">
        <v>6.9142237610376061</v>
      </c>
      <c r="I2860" s="25">
        <v>61.35</v>
      </c>
      <c r="J2860" s="380">
        <v>4.6131582667562565</v>
      </c>
    </row>
    <row r="2861" spans="1:10" x14ac:dyDescent="0.35">
      <c r="A2861" s="5">
        <v>2857</v>
      </c>
      <c r="B2861" s="5">
        <v>120</v>
      </c>
      <c r="C2861" s="5">
        <v>4</v>
      </c>
      <c r="D2861" s="380">
        <v>50.013333333333335</v>
      </c>
      <c r="E2861" s="25">
        <v>24.84</v>
      </c>
      <c r="F2861" s="380">
        <v>7.063516465711154</v>
      </c>
      <c r="G2861" s="25">
        <v>44.29</v>
      </c>
      <c r="H2861" s="380">
        <v>6.9223539700600556</v>
      </c>
      <c r="I2861" s="25">
        <v>53.71</v>
      </c>
      <c r="J2861" s="380">
        <v>4.4786628907653405</v>
      </c>
    </row>
    <row r="2862" spans="1:10" x14ac:dyDescent="0.35">
      <c r="A2862" s="5">
        <v>2858</v>
      </c>
      <c r="B2862" s="5">
        <v>120</v>
      </c>
      <c r="C2862" s="5">
        <v>4</v>
      </c>
      <c r="D2862" s="380">
        <v>49.772222222222226</v>
      </c>
      <c r="E2862" s="25">
        <v>24.84</v>
      </c>
      <c r="F2862" s="380">
        <v>6.9352600972508904</v>
      </c>
      <c r="G2862" s="25">
        <v>43.56</v>
      </c>
      <c r="H2862" s="380">
        <v>6.847523623723613</v>
      </c>
      <c r="I2862" s="25">
        <v>53.71</v>
      </c>
      <c r="J2862" s="380">
        <v>3.3378786109048235</v>
      </c>
    </row>
    <row r="2863" spans="1:10" x14ac:dyDescent="0.35">
      <c r="A2863" s="5">
        <v>2859</v>
      </c>
      <c r="B2863" s="5">
        <v>120</v>
      </c>
      <c r="C2863" s="5">
        <v>4</v>
      </c>
      <c r="D2863" s="380">
        <v>48.909444444444446</v>
      </c>
      <c r="E2863" s="25">
        <v>24.84</v>
      </c>
      <c r="F2863" s="380">
        <v>6.8735997596389549</v>
      </c>
      <c r="G2863" s="25">
        <v>43.56</v>
      </c>
      <c r="H2863" s="380">
        <v>6.7745957776220536</v>
      </c>
      <c r="I2863" s="25">
        <v>53.71</v>
      </c>
      <c r="J2863" s="380">
        <v>4.4234846429162058</v>
      </c>
    </row>
    <row r="2864" spans="1:10" x14ac:dyDescent="0.35">
      <c r="A2864" s="5">
        <v>2860</v>
      </c>
      <c r="B2864" s="5">
        <v>120</v>
      </c>
      <c r="C2864" s="5">
        <v>4</v>
      </c>
      <c r="D2864" s="380">
        <v>49.706666666666671</v>
      </c>
      <c r="E2864" s="25">
        <v>24.84</v>
      </c>
      <c r="F2864" s="380">
        <v>6.9264479360976878</v>
      </c>
      <c r="G2864" s="25">
        <v>44.69</v>
      </c>
      <c r="H2864" s="380">
        <v>6.7609630074558629</v>
      </c>
      <c r="I2864" s="25">
        <v>53.71</v>
      </c>
      <c r="J2864" s="380">
        <v>4.8902454525707553</v>
      </c>
    </row>
    <row r="2865" spans="1:10" x14ac:dyDescent="0.35">
      <c r="A2865" s="5">
        <v>2861</v>
      </c>
      <c r="B2865" s="5">
        <v>120</v>
      </c>
      <c r="C2865" s="5">
        <v>4</v>
      </c>
      <c r="D2865" s="380">
        <v>49.992777777777782</v>
      </c>
      <c r="E2865" s="25">
        <v>24.99</v>
      </c>
      <c r="F2865" s="380">
        <v>7.2465678405294938</v>
      </c>
      <c r="G2865" s="25">
        <v>47.46</v>
      </c>
      <c r="H2865" s="380">
        <v>6.879381600570416</v>
      </c>
      <c r="I2865" s="25">
        <v>62.27</v>
      </c>
      <c r="J2865" s="380">
        <v>3.9815309451189003</v>
      </c>
    </row>
    <row r="2866" spans="1:10" x14ac:dyDescent="0.35">
      <c r="A2866" s="5">
        <v>2862</v>
      </c>
      <c r="B2866" s="5">
        <v>120</v>
      </c>
      <c r="C2866" s="5">
        <v>4</v>
      </c>
      <c r="D2866" s="380">
        <v>51.614999999999995</v>
      </c>
      <c r="E2866" s="25">
        <v>25.59</v>
      </c>
      <c r="F2866" s="380">
        <v>7.1494649485854245</v>
      </c>
      <c r="G2866" s="25">
        <v>49.2</v>
      </c>
      <c r="H2866" s="380">
        <v>6.1588091772777993</v>
      </c>
      <c r="I2866" s="25">
        <v>66.06</v>
      </c>
      <c r="J2866" s="380">
        <v>2.4440819508111846</v>
      </c>
    </row>
    <row r="2867" spans="1:10" x14ac:dyDescent="0.35">
      <c r="A2867" s="5">
        <v>2863</v>
      </c>
      <c r="B2867" s="5">
        <v>120</v>
      </c>
      <c r="C2867" s="5">
        <v>4</v>
      </c>
      <c r="D2867" s="380">
        <v>53.847777777777779</v>
      </c>
      <c r="E2867" s="25">
        <v>26.51</v>
      </c>
      <c r="F2867" s="380">
        <v>7.0027949835143124</v>
      </c>
      <c r="G2867" s="25">
        <v>49.2</v>
      </c>
      <c r="H2867" s="380">
        <v>6.0069081692290887</v>
      </c>
      <c r="I2867" s="25">
        <v>68.05</v>
      </c>
      <c r="J2867" s="380">
        <v>3.795475711825238</v>
      </c>
    </row>
    <row r="2868" spans="1:10" x14ac:dyDescent="0.35">
      <c r="A2868" s="5">
        <v>2864</v>
      </c>
      <c r="B2868" s="5">
        <v>120</v>
      </c>
      <c r="C2868" s="5">
        <v>4</v>
      </c>
      <c r="D2868" s="380">
        <v>54.227222222222217</v>
      </c>
      <c r="E2868" s="25">
        <v>26.51</v>
      </c>
      <c r="F2868" s="380">
        <v>7.5902821781578647</v>
      </c>
      <c r="G2868" s="25">
        <v>49.2</v>
      </c>
      <c r="H2868" s="380">
        <v>6.7629875874131615</v>
      </c>
      <c r="I2868" s="25">
        <v>68.05</v>
      </c>
      <c r="J2868" s="380">
        <v>4.626519972910109</v>
      </c>
    </row>
    <row r="2869" spans="1:10" x14ac:dyDescent="0.35">
      <c r="A2869" s="5">
        <v>2865</v>
      </c>
      <c r="B2869" s="5">
        <v>120</v>
      </c>
      <c r="C2869" s="5">
        <v>4</v>
      </c>
      <c r="D2869" s="380">
        <v>52.778333333333336</v>
      </c>
      <c r="E2869" s="25">
        <v>26.51</v>
      </c>
      <c r="F2869" s="380">
        <v>5.327272076940937</v>
      </c>
      <c r="G2869" s="25">
        <v>49.2</v>
      </c>
      <c r="H2869" s="380">
        <v>0.26486545467759365</v>
      </c>
      <c r="I2869" s="25">
        <v>63.19</v>
      </c>
      <c r="J2869" s="380">
        <v>1.493740345090298</v>
      </c>
    </row>
    <row r="2870" spans="1:10" x14ac:dyDescent="0.35">
      <c r="A2870" s="5">
        <v>2866</v>
      </c>
      <c r="B2870" s="5">
        <v>120</v>
      </c>
      <c r="C2870" s="5">
        <v>4</v>
      </c>
      <c r="D2870" s="380">
        <v>50.618333333333325</v>
      </c>
      <c r="E2870" s="25">
        <v>25.59</v>
      </c>
      <c r="F2870" s="380">
        <v>4.3785055219006663</v>
      </c>
      <c r="G2870" s="25">
        <v>47.67</v>
      </c>
      <c r="H2870" s="380">
        <v>2.4821128862557349</v>
      </c>
      <c r="I2870" s="25">
        <v>60.46</v>
      </c>
      <c r="J2870" s="380">
        <v>2.777777777777778E-2</v>
      </c>
    </row>
    <row r="2871" spans="1:10" x14ac:dyDescent="0.35">
      <c r="A2871" s="5">
        <v>2867</v>
      </c>
      <c r="B2871" s="5">
        <v>120</v>
      </c>
      <c r="C2871" s="5">
        <v>4</v>
      </c>
      <c r="D2871" s="380">
        <v>48.87777777777778</v>
      </c>
      <c r="E2871" s="25">
        <v>24.99</v>
      </c>
      <c r="F2871" s="380">
        <v>3.6951136339211916</v>
      </c>
      <c r="G2871" s="25">
        <v>47.46</v>
      </c>
      <c r="H2871" s="380">
        <v>1.9875979619933799</v>
      </c>
      <c r="I2871" s="25">
        <v>53.17</v>
      </c>
      <c r="J2871" s="380">
        <v>2.777777777777778E-2</v>
      </c>
    </row>
    <row r="2872" spans="1:10" x14ac:dyDescent="0.35">
      <c r="A2872" s="5">
        <v>2868</v>
      </c>
      <c r="B2872" s="5">
        <v>120</v>
      </c>
      <c r="C2872" s="5">
        <v>4</v>
      </c>
      <c r="D2872" s="380">
        <v>47.221111111111107</v>
      </c>
      <c r="E2872" s="25">
        <v>24.99</v>
      </c>
      <c r="F2872" s="380">
        <v>3.6951136339211916</v>
      </c>
      <c r="G2872" s="25">
        <v>46.03</v>
      </c>
      <c r="H2872" s="380">
        <v>1.9875979619933799</v>
      </c>
      <c r="I2872" s="25">
        <v>51.76</v>
      </c>
      <c r="J2872" s="380">
        <v>2.777777777777778E-2</v>
      </c>
    </row>
    <row r="2873" spans="1:10" x14ac:dyDescent="0.35">
      <c r="A2873" s="5">
        <v>2869</v>
      </c>
      <c r="B2873" s="5">
        <v>120</v>
      </c>
      <c r="C2873" s="5">
        <v>4</v>
      </c>
      <c r="D2873" s="380">
        <v>45.42722222222222</v>
      </c>
      <c r="E2873" s="25">
        <v>24.99</v>
      </c>
      <c r="F2873" s="380">
        <v>3.714477901822574</v>
      </c>
      <c r="G2873" s="25">
        <v>44.74</v>
      </c>
      <c r="H2873" s="380">
        <v>1.9875979619933799</v>
      </c>
      <c r="I2873" s="25">
        <v>50.28</v>
      </c>
      <c r="J2873" s="380">
        <v>2.777777777777778E-2</v>
      </c>
    </row>
    <row r="2874" spans="1:10" x14ac:dyDescent="0.35">
      <c r="A2874" s="5">
        <v>2870</v>
      </c>
      <c r="B2874" s="5">
        <v>120</v>
      </c>
      <c r="C2874" s="5">
        <v>4</v>
      </c>
      <c r="D2874" s="380">
        <v>44.035000000000004</v>
      </c>
      <c r="E2874" s="25">
        <v>24.84</v>
      </c>
      <c r="F2874" s="380">
        <v>3.6951136339211916</v>
      </c>
      <c r="G2874" s="25">
        <v>44.74</v>
      </c>
      <c r="H2874" s="380">
        <v>1.9875979619933799</v>
      </c>
      <c r="I2874" s="25">
        <v>50.19</v>
      </c>
      <c r="J2874" s="380">
        <v>2.777777777777778E-2</v>
      </c>
    </row>
    <row r="2875" spans="1:10" x14ac:dyDescent="0.35">
      <c r="A2875" s="5">
        <v>2871</v>
      </c>
      <c r="B2875" s="5">
        <v>120</v>
      </c>
      <c r="C2875" s="5">
        <v>4</v>
      </c>
      <c r="D2875" s="380">
        <v>44.099999999999994</v>
      </c>
      <c r="E2875" s="25">
        <v>24.84</v>
      </c>
      <c r="F2875" s="380">
        <v>3.6222246302808818</v>
      </c>
      <c r="G2875" s="25">
        <v>44.29</v>
      </c>
      <c r="H2875" s="380">
        <v>1.9875979619933799</v>
      </c>
      <c r="I2875" s="25">
        <v>50.19</v>
      </c>
      <c r="J2875" s="380">
        <v>2.777777777777778E-2</v>
      </c>
    </row>
    <row r="2876" spans="1:10" x14ac:dyDescent="0.35">
      <c r="A2876" s="5">
        <v>2872</v>
      </c>
      <c r="B2876" s="5">
        <v>120</v>
      </c>
      <c r="C2876" s="5">
        <v>4</v>
      </c>
      <c r="D2876" s="380">
        <v>46.698333333333331</v>
      </c>
      <c r="E2876" s="25">
        <v>24.84</v>
      </c>
      <c r="F2876" s="380">
        <v>3.6041570344296066</v>
      </c>
      <c r="G2876" s="25">
        <v>44.69</v>
      </c>
      <c r="H2876" s="380">
        <v>2.4821128862557349</v>
      </c>
      <c r="I2876" s="25">
        <v>50.19</v>
      </c>
      <c r="J2876" s="380">
        <v>2.777777777777778E-2</v>
      </c>
    </row>
    <row r="2877" spans="1:10" x14ac:dyDescent="0.35">
      <c r="A2877" s="5">
        <v>2873</v>
      </c>
      <c r="B2877" s="5">
        <v>120</v>
      </c>
      <c r="C2877" s="5">
        <v>4</v>
      </c>
      <c r="D2877" s="380">
        <v>51.81722222222222</v>
      </c>
      <c r="E2877" s="25">
        <v>24.84</v>
      </c>
      <c r="F2877" s="380">
        <v>0.47222222222222221</v>
      </c>
      <c r="G2877" s="25">
        <v>44.69</v>
      </c>
      <c r="H2877" s="380">
        <v>2.4821128862557349</v>
      </c>
      <c r="I2877" s="25">
        <v>52.15</v>
      </c>
      <c r="J2877" s="380">
        <v>0.95729907908326684</v>
      </c>
    </row>
    <row r="2878" spans="1:10" x14ac:dyDescent="0.35">
      <c r="A2878" s="5">
        <v>2874</v>
      </c>
      <c r="B2878" s="5">
        <v>120</v>
      </c>
      <c r="C2878" s="5">
        <v>4</v>
      </c>
      <c r="D2878" s="380">
        <v>57.042222222222222</v>
      </c>
      <c r="E2878" s="25">
        <v>24.99</v>
      </c>
      <c r="F2878" s="380">
        <v>8.1174834595959613</v>
      </c>
      <c r="G2878" s="25">
        <v>44.74</v>
      </c>
      <c r="H2878" s="380">
        <v>5.1233764311080572</v>
      </c>
      <c r="I2878" s="25">
        <v>53.17</v>
      </c>
      <c r="J2878" s="380">
        <v>3.4079253828583744</v>
      </c>
    </row>
    <row r="2879" spans="1:10" x14ac:dyDescent="0.35">
      <c r="A2879" s="5">
        <v>2875</v>
      </c>
      <c r="B2879" s="5">
        <v>120</v>
      </c>
      <c r="C2879" s="5">
        <v>4</v>
      </c>
      <c r="D2879" s="380">
        <v>60.155555555555551</v>
      </c>
      <c r="E2879" s="25">
        <v>25.74</v>
      </c>
      <c r="F2879" s="380">
        <v>10.589356479974093</v>
      </c>
      <c r="G2879" s="25">
        <v>44.74</v>
      </c>
      <c r="H2879" s="380">
        <v>9.0116760617238665</v>
      </c>
      <c r="I2879" s="25">
        <v>53.71</v>
      </c>
      <c r="J2879" s="380">
        <v>6.3310626663549021</v>
      </c>
    </row>
    <row r="2880" spans="1:10" x14ac:dyDescent="0.35">
      <c r="A2880" s="5">
        <v>2876</v>
      </c>
      <c r="B2880" s="5">
        <v>120</v>
      </c>
      <c r="C2880" s="5">
        <v>4</v>
      </c>
      <c r="D2880" s="380">
        <v>60.781111111111102</v>
      </c>
      <c r="E2880" s="25">
        <v>25.74</v>
      </c>
      <c r="F2880" s="380">
        <v>11.976442743790233</v>
      </c>
      <c r="G2880" s="25">
        <v>47.85</v>
      </c>
      <c r="H2880" s="380">
        <v>8.0360946700939575</v>
      </c>
      <c r="I2880" s="25">
        <v>61.35</v>
      </c>
      <c r="J2880" s="380">
        <v>6.8890684165717104</v>
      </c>
    </row>
    <row r="2881" spans="1:10" x14ac:dyDescent="0.35">
      <c r="A2881" s="5">
        <v>2877</v>
      </c>
      <c r="B2881" s="5">
        <v>120</v>
      </c>
      <c r="C2881" s="5">
        <v>4</v>
      </c>
      <c r="D2881" s="380">
        <v>58.883888888888897</v>
      </c>
      <c r="E2881" s="25">
        <v>26.51</v>
      </c>
      <c r="F2881" s="380">
        <v>10.027861156968827</v>
      </c>
      <c r="G2881" s="25">
        <v>47.85</v>
      </c>
      <c r="H2881" s="380">
        <v>9.6926731988376247</v>
      </c>
      <c r="I2881" s="25">
        <v>65.09</v>
      </c>
      <c r="J2881" s="380">
        <v>6.8074157012505623</v>
      </c>
    </row>
    <row r="2882" spans="1:10" x14ac:dyDescent="0.35">
      <c r="A2882" s="5">
        <v>2878</v>
      </c>
      <c r="B2882" s="5">
        <v>120</v>
      </c>
      <c r="C2882" s="5">
        <v>4</v>
      </c>
      <c r="D2882" s="380">
        <v>54.786666666666662</v>
      </c>
      <c r="E2882" s="25">
        <v>27.3</v>
      </c>
      <c r="F2882" s="380">
        <v>10.460899566787903</v>
      </c>
      <c r="G2882" s="25">
        <v>49.2</v>
      </c>
      <c r="H2882" s="380">
        <v>9.4700594458073031</v>
      </c>
      <c r="I2882" s="25">
        <v>67.040000000000006</v>
      </c>
      <c r="J2882" s="380">
        <v>6.4315336666658149</v>
      </c>
    </row>
    <row r="2883" spans="1:10" x14ac:dyDescent="0.35">
      <c r="A2883" s="5">
        <v>2879</v>
      </c>
      <c r="B2883" s="5">
        <v>120</v>
      </c>
      <c r="C2883" s="5">
        <v>4</v>
      </c>
      <c r="D2883" s="380">
        <v>51.571111111111108</v>
      </c>
      <c r="E2883" s="25">
        <v>25.74</v>
      </c>
      <c r="F2883" s="380">
        <v>10.47227366431286</v>
      </c>
      <c r="G2883" s="25">
        <v>47.85</v>
      </c>
      <c r="H2883" s="380">
        <v>9.7620777628437079</v>
      </c>
      <c r="I2883" s="25">
        <v>67.040000000000006</v>
      </c>
      <c r="J2883" s="380">
        <v>7.1069509506692823</v>
      </c>
    </row>
    <row r="2884" spans="1:10" x14ac:dyDescent="0.35">
      <c r="A2884" s="5">
        <v>2880</v>
      </c>
      <c r="B2884" s="5">
        <v>120</v>
      </c>
      <c r="C2884" s="5">
        <v>4</v>
      </c>
      <c r="D2884" s="380">
        <v>48.727222222222224</v>
      </c>
      <c r="E2884" s="25">
        <v>24.99</v>
      </c>
      <c r="F2884" s="380">
        <v>10.070932473996731</v>
      </c>
      <c r="G2884" s="25">
        <v>47.85</v>
      </c>
      <c r="H2884" s="380">
        <v>9.623848442414582</v>
      </c>
      <c r="I2884" s="25">
        <v>64.61</v>
      </c>
      <c r="J2884" s="380">
        <v>6.6570898381348513</v>
      </c>
    </row>
    <row r="2885" spans="1:10" x14ac:dyDescent="0.35">
      <c r="A2885" s="5">
        <v>2881</v>
      </c>
      <c r="B2885" s="5">
        <v>121</v>
      </c>
      <c r="C2885" s="5">
        <v>5</v>
      </c>
      <c r="D2885" s="380">
        <v>47.143888888888888</v>
      </c>
      <c r="E2885" s="25">
        <v>24.84</v>
      </c>
      <c r="F2885" s="380">
        <v>8.3309183429698823</v>
      </c>
      <c r="G2885" s="25">
        <v>44.86</v>
      </c>
      <c r="H2885" s="380">
        <v>9.1347253077625687</v>
      </c>
      <c r="I2885" s="25">
        <v>60.46</v>
      </c>
      <c r="J2885" s="380">
        <v>6.1826186174062796</v>
      </c>
    </row>
    <row r="2886" spans="1:10" x14ac:dyDescent="0.35">
      <c r="A2886" s="5">
        <v>2882</v>
      </c>
      <c r="B2886" s="5">
        <v>121</v>
      </c>
      <c r="C2886" s="5">
        <v>5</v>
      </c>
      <c r="D2886" s="380">
        <v>46.029444444444444</v>
      </c>
      <c r="E2886" s="25">
        <v>24.84</v>
      </c>
      <c r="F2886" s="380">
        <v>8.3246673434605167</v>
      </c>
      <c r="G2886" s="25">
        <v>43.99</v>
      </c>
      <c r="H2886" s="380">
        <v>8.1406121943352829</v>
      </c>
      <c r="I2886" s="25">
        <v>53.71</v>
      </c>
      <c r="J2886" s="380">
        <v>6.4948257952279711</v>
      </c>
    </row>
    <row r="2887" spans="1:10" x14ac:dyDescent="0.35">
      <c r="A2887" s="5">
        <v>2883</v>
      </c>
      <c r="B2887" s="5">
        <v>121</v>
      </c>
      <c r="C2887" s="5">
        <v>5</v>
      </c>
      <c r="D2887" s="380">
        <v>45.473888888888887</v>
      </c>
      <c r="E2887" s="25">
        <v>24.84</v>
      </c>
      <c r="F2887" s="380">
        <v>8.4778068337520534</v>
      </c>
      <c r="G2887" s="25">
        <v>43.56</v>
      </c>
      <c r="H2887" s="380">
        <v>8.994523157737893</v>
      </c>
      <c r="I2887" s="25">
        <v>53.71</v>
      </c>
      <c r="J2887" s="380">
        <v>6.889928754576359</v>
      </c>
    </row>
    <row r="2888" spans="1:10" x14ac:dyDescent="0.35">
      <c r="A2888" s="5">
        <v>2884</v>
      </c>
      <c r="B2888" s="5">
        <v>121</v>
      </c>
      <c r="C2888" s="5">
        <v>5</v>
      </c>
      <c r="D2888" s="380">
        <v>45.791111111111114</v>
      </c>
      <c r="E2888" s="25">
        <v>24.84</v>
      </c>
      <c r="F2888" s="380">
        <v>8.5315636157315566</v>
      </c>
      <c r="G2888" s="25">
        <v>43.56</v>
      </c>
      <c r="H2888" s="380">
        <v>9.7478824847317966</v>
      </c>
      <c r="I2888" s="25">
        <v>53.71</v>
      </c>
      <c r="J2888" s="380">
        <v>7.0755807452727408</v>
      </c>
    </row>
    <row r="2889" spans="1:10" x14ac:dyDescent="0.35">
      <c r="A2889" s="5">
        <v>2885</v>
      </c>
      <c r="B2889" s="5">
        <v>121</v>
      </c>
      <c r="C2889" s="5">
        <v>5</v>
      </c>
      <c r="D2889" s="380">
        <v>45.87</v>
      </c>
      <c r="E2889" s="25">
        <v>24.84</v>
      </c>
      <c r="F2889" s="380">
        <v>9.1956741064130867</v>
      </c>
      <c r="G2889" s="25">
        <v>43.56</v>
      </c>
      <c r="H2889" s="380">
        <v>8.665829722468688</v>
      </c>
      <c r="I2889" s="25">
        <v>53.71</v>
      </c>
      <c r="J2889" s="380">
        <v>5.9659685476905908</v>
      </c>
    </row>
    <row r="2890" spans="1:10" x14ac:dyDescent="0.35">
      <c r="A2890" s="5">
        <v>2886</v>
      </c>
      <c r="B2890" s="5">
        <v>121</v>
      </c>
      <c r="C2890" s="5">
        <v>5</v>
      </c>
      <c r="D2890" s="380">
        <v>45.210000000000008</v>
      </c>
      <c r="E2890" s="25">
        <v>24.84</v>
      </c>
      <c r="F2890" s="380">
        <v>10.35387341753886</v>
      </c>
      <c r="G2890" s="25">
        <v>43.56</v>
      </c>
      <c r="H2890" s="380">
        <v>8.9645999448281657</v>
      </c>
      <c r="I2890" s="25">
        <v>53.71</v>
      </c>
      <c r="J2890" s="380">
        <v>6.239559340056128</v>
      </c>
    </row>
    <row r="2891" spans="1:10" x14ac:dyDescent="0.35">
      <c r="A2891" s="5">
        <v>2887</v>
      </c>
      <c r="B2891" s="5">
        <v>121</v>
      </c>
      <c r="C2891" s="5">
        <v>5</v>
      </c>
      <c r="D2891" s="380">
        <v>44.56722222222222</v>
      </c>
      <c r="E2891" s="25">
        <v>24.99</v>
      </c>
      <c r="F2891" s="380">
        <v>9.9847656654585286</v>
      </c>
      <c r="G2891" s="25">
        <v>43.56</v>
      </c>
      <c r="H2891" s="380">
        <v>8.0149448444511115</v>
      </c>
      <c r="I2891" s="25">
        <v>53.71</v>
      </c>
      <c r="J2891" s="380">
        <v>5.9795942968668498</v>
      </c>
    </row>
    <row r="2892" spans="1:10" x14ac:dyDescent="0.35">
      <c r="A2892" s="5">
        <v>2888</v>
      </c>
      <c r="B2892" s="5">
        <v>121</v>
      </c>
      <c r="C2892" s="5">
        <v>5</v>
      </c>
      <c r="D2892" s="380">
        <v>45.607222222222227</v>
      </c>
      <c r="E2892" s="25">
        <v>25.29</v>
      </c>
      <c r="F2892" s="380">
        <v>8.9144403058227795</v>
      </c>
      <c r="G2892" s="25">
        <v>47.85</v>
      </c>
      <c r="H2892" s="380">
        <v>8.1415304646385689</v>
      </c>
      <c r="I2892" s="25">
        <v>61.35</v>
      </c>
      <c r="J2892" s="380">
        <v>6.5504899354771231</v>
      </c>
    </row>
    <row r="2893" spans="1:10" x14ac:dyDescent="0.35">
      <c r="A2893" s="5">
        <v>2889</v>
      </c>
      <c r="B2893" s="5">
        <v>121</v>
      </c>
      <c r="C2893" s="5">
        <v>5</v>
      </c>
      <c r="D2893" s="380">
        <v>45.143888888888881</v>
      </c>
      <c r="E2893" s="25">
        <v>25.29</v>
      </c>
      <c r="F2893" s="380">
        <v>8.1174834595959595</v>
      </c>
      <c r="G2893" s="25">
        <v>47.85</v>
      </c>
      <c r="H2893" s="380">
        <v>6.5551747045908959</v>
      </c>
      <c r="I2893" s="25">
        <v>53.71</v>
      </c>
      <c r="J2893" s="380">
        <v>0.27777777777777779</v>
      </c>
    </row>
    <row r="2894" spans="1:10" x14ac:dyDescent="0.35">
      <c r="A2894" s="5">
        <v>2890</v>
      </c>
      <c r="B2894" s="5">
        <v>121</v>
      </c>
      <c r="C2894" s="5">
        <v>5</v>
      </c>
      <c r="D2894" s="380">
        <v>44.588333333333331</v>
      </c>
      <c r="E2894" s="25">
        <v>25.29</v>
      </c>
      <c r="F2894" s="380">
        <v>8.1174834595959577</v>
      </c>
      <c r="G2894" s="25">
        <v>47.82</v>
      </c>
      <c r="H2894" s="380">
        <v>5.9445726605609046</v>
      </c>
      <c r="I2894" s="25">
        <v>53.27</v>
      </c>
      <c r="J2894" s="380">
        <v>2.0005728733930308</v>
      </c>
    </row>
    <row r="2895" spans="1:10" x14ac:dyDescent="0.35">
      <c r="A2895" s="5">
        <v>2891</v>
      </c>
      <c r="B2895" s="5">
        <v>121</v>
      </c>
      <c r="C2895" s="5">
        <v>5</v>
      </c>
      <c r="D2895" s="380">
        <v>44.273333333333333</v>
      </c>
      <c r="E2895" s="25">
        <v>25.29</v>
      </c>
      <c r="F2895" s="380">
        <v>8.1174834595959577</v>
      </c>
      <c r="G2895" s="25">
        <v>44.86</v>
      </c>
      <c r="H2895" s="380">
        <v>6.6498328150865831</v>
      </c>
      <c r="I2895" s="25">
        <v>50.19</v>
      </c>
      <c r="J2895" s="380">
        <v>2.2502191674475251</v>
      </c>
    </row>
    <row r="2896" spans="1:10" x14ac:dyDescent="0.35">
      <c r="A2896" s="5">
        <v>2892</v>
      </c>
      <c r="B2896" s="5">
        <v>121</v>
      </c>
      <c r="C2896" s="5">
        <v>5</v>
      </c>
      <c r="D2896" s="380">
        <v>43.592222222222219</v>
      </c>
      <c r="E2896" s="25">
        <v>24.84</v>
      </c>
      <c r="F2896" s="380">
        <v>8.1174834595959595</v>
      </c>
      <c r="G2896" s="25">
        <v>43.56</v>
      </c>
      <c r="H2896" s="380">
        <v>6.8825434570892616</v>
      </c>
      <c r="I2896" s="25">
        <v>49.69</v>
      </c>
      <c r="J2896" s="380">
        <v>2.5062139429277557</v>
      </c>
    </row>
    <row r="2897" spans="1:10" x14ac:dyDescent="0.35">
      <c r="A2897" s="5">
        <v>2893</v>
      </c>
      <c r="B2897" s="5">
        <v>121</v>
      </c>
      <c r="C2897" s="5">
        <v>5</v>
      </c>
      <c r="D2897" s="380">
        <v>39.428888888888892</v>
      </c>
      <c r="E2897" s="25">
        <v>24.84</v>
      </c>
      <c r="F2897" s="380">
        <v>8.1174834595959577</v>
      </c>
      <c r="G2897" s="25">
        <v>43.56</v>
      </c>
      <c r="H2897" s="380">
        <v>6.769691524868068</v>
      </c>
      <c r="I2897" s="25">
        <v>48.86</v>
      </c>
      <c r="J2897" s="380">
        <v>2.3946636118919695</v>
      </c>
    </row>
    <row r="2898" spans="1:10" x14ac:dyDescent="0.35">
      <c r="A2898" s="5">
        <v>2894</v>
      </c>
      <c r="B2898" s="5">
        <v>121</v>
      </c>
      <c r="C2898" s="5">
        <v>5</v>
      </c>
      <c r="D2898" s="380">
        <v>37.689444444444447</v>
      </c>
      <c r="E2898" s="25">
        <v>24.84</v>
      </c>
      <c r="F2898" s="380">
        <v>8.1174834595959595</v>
      </c>
      <c r="G2898" s="25">
        <v>43.56</v>
      </c>
      <c r="H2898" s="380">
        <v>7.2314511994499879</v>
      </c>
      <c r="I2898" s="25">
        <v>48.86</v>
      </c>
      <c r="J2898" s="380">
        <v>4.9713185777629221</v>
      </c>
    </row>
    <row r="2899" spans="1:10" x14ac:dyDescent="0.35">
      <c r="A2899" s="5">
        <v>2895</v>
      </c>
      <c r="B2899" s="5">
        <v>121</v>
      </c>
      <c r="C2899" s="5">
        <v>5</v>
      </c>
      <c r="D2899" s="380">
        <v>38.345555555555549</v>
      </c>
      <c r="E2899" s="25">
        <v>24.84</v>
      </c>
      <c r="F2899" s="380">
        <v>8.1174834595959595</v>
      </c>
      <c r="G2899" s="25">
        <v>43.56</v>
      </c>
      <c r="H2899" s="380">
        <v>7.0593852873900014</v>
      </c>
      <c r="I2899" s="25">
        <v>45.65</v>
      </c>
      <c r="J2899" s="380">
        <v>4.9200291977070583</v>
      </c>
    </row>
    <row r="2900" spans="1:10" x14ac:dyDescent="0.35">
      <c r="A2900" s="5">
        <v>2896</v>
      </c>
      <c r="B2900" s="5">
        <v>121</v>
      </c>
      <c r="C2900" s="5">
        <v>5</v>
      </c>
      <c r="D2900" s="380">
        <v>42.806666666666665</v>
      </c>
      <c r="E2900" s="25">
        <v>24.84</v>
      </c>
      <c r="F2900" s="380">
        <v>8.1174834595959595</v>
      </c>
      <c r="G2900" s="25">
        <v>43.56</v>
      </c>
      <c r="H2900" s="380">
        <v>6.6675886162023437</v>
      </c>
      <c r="I2900" s="25">
        <v>48.86</v>
      </c>
      <c r="J2900" s="380">
        <v>2.2502191674475251</v>
      </c>
    </row>
    <row r="2901" spans="1:10" x14ac:dyDescent="0.35">
      <c r="A2901" s="5">
        <v>2897</v>
      </c>
      <c r="B2901" s="5">
        <v>121</v>
      </c>
      <c r="C2901" s="5">
        <v>5</v>
      </c>
      <c r="D2901" s="380">
        <v>48.662777777777769</v>
      </c>
      <c r="E2901" s="25">
        <v>24.84</v>
      </c>
      <c r="F2901" s="380">
        <v>8.4019377892998506</v>
      </c>
      <c r="G2901" s="25">
        <v>43.56</v>
      </c>
      <c r="H2901" s="380">
        <v>7.6186452522646073</v>
      </c>
      <c r="I2901" s="25">
        <v>48.86</v>
      </c>
      <c r="J2901" s="380">
        <v>5.3664182081939513</v>
      </c>
    </row>
    <row r="2902" spans="1:10" x14ac:dyDescent="0.35">
      <c r="A2902" s="5">
        <v>2898</v>
      </c>
      <c r="B2902" s="5">
        <v>121</v>
      </c>
      <c r="C2902" s="5">
        <v>5</v>
      </c>
      <c r="D2902" s="380">
        <v>53.281111111111102</v>
      </c>
      <c r="E2902" s="25">
        <v>24.84</v>
      </c>
      <c r="F2902" s="380">
        <v>16.03004945200718</v>
      </c>
      <c r="G2902" s="25">
        <v>43.56</v>
      </c>
      <c r="H2902" s="380">
        <v>10.072683050970353</v>
      </c>
      <c r="I2902" s="25">
        <v>49.69</v>
      </c>
      <c r="J2902" s="380">
        <v>6.8274710818843829</v>
      </c>
    </row>
    <row r="2903" spans="1:10" x14ac:dyDescent="0.35">
      <c r="A2903" s="5">
        <v>2899</v>
      </c>
      <c r="B2903" s="5">
        <v>121</v>
      </c>
      <c r="C2903" s="5">
        <v>5</v>
      </c>
      <c r="D2903" s="380">
        <v>57.957222222222228</v>
      </c>
      <c r="E2903" s="25">
        <v>24.84</v>
      </c>
      <c r="F2903" s="380">
        <v>18.405282695057124</v>
      </c>
      <c r="G2903" s="25">
        <v>43.56</v>
      </c>
      <c r="H2903" s="380">
        <v>11.259987918649234</v>
      </c>
      <c r="I2903" s="25">
        <v>50.19</v>
      </c>
      <c r="J2903" s="380">
        <v>6.617640086510642</v>
      </c>
    </row>
    <row r="2904" spans="1:10" x14ac:dyDescent="0.35">
      <c r="A2904" s="5">
        <v>2900</v>
      </c>
      <c r="B2904" s="5">
        <v>121</v>
      </c>
      <c r="C2904" s="5">
        <v>5</v>
      </c>
      <c r="D2904" s="380">
        <v>58.819444444444443</v>
      </c>
      <c r="E2904" s="25">
        <v>24.84</v>
      </c>
      <c r="F2904" s="380">
        <v>16.377304246536937</v>
      </c>
      <c r="G2904" s="25">
        <v>44.69</v>
      </c>
      <c r="H2904" s="380">
        <v>11.757503515736266</v>
      </c>
      <c r="I2904" s="25">
        <v>51.72</v>
      </c>
      <c r="J2904" s="380">
        <v>6.618003501550243</v>
      </c>
    </row>
    <row r="2905" spans="1:10" x14ac:dyDescent="0.35">
      <c r="A2905" s="5">
        <v>2901</v>
      </c>
      <c r="B2905" s="5">
        <v>121</v>
      </c>
      <c r="C2905" s="5">
        <v>5</v>
      </c>
      <c r="D2905" s="380">
        <v>59.207222222222228</v>
      </c>
      <c r="E2905" s="25">
        <v>25.29</v>
      </c>
      <c r="F2905" s="380">
        <v>18.849305956914247</v>
      </c>
      <c r="G2905" s="25">
        <v>44.69</v>
      </c>
      <c r="H2905" s="380">
        <v>11.501984232920826</v>
      </c>
      <c r="I2905" s="25">
        <v>53.27</v>
      </c>
      <c r="J2905" s="380">
        <v>6.5728482148584444</v>
      </c>
    </row>
    <row r="2906" spans="1:10" x14ac:dyDescent="0.35">
      <c r="A2906" s="5">
        <v>2902</v>
      </c>
      <c r="B2906" s="5">
        <v>121</v>
      </c>
      <c r="C2906" s="5">
        <v>5</v>
      </c>
      <c r="D2906" s="380">
        <v>57.253888888888895</v>
      </c>
      <c r="E2906" s="25">
        <v>25.01</v>
      </c>
      <c r="F2906" s="380">
        <v>18.139000023048524</v>
      </c>
      <c r="G2906" s="25">
        <v>43.56</v>
      </c>
      <c r="H2906" s="380">
        <v>11.344753843445265</v>
      </c>
      <c r="I2906" s="25">
        <v>53.71</v>
      </c>
      <c r="J2906" s="380">
        <v>6.6293503235171851</v>
      </c>
    </row>
    <row r="2907" spans="1:10" x14ac:dyDescent="0.35">
      <c r="A2907" s="5">
        <v>2903</v>
      </c>
      <c r="B2907" s="5">
        <v>121</v>
      </c>
      <c r="C2907" s="5">
        <v>5</v>
      </c>
      <c r="D2907" s="380">
        <v>52.062777777777775</v>
      </c>
      <c r="E2907" s="25">
        <v>24.84</v>
      </c>
      <c r="F2907" s="380">
        <v>17.829050181387657</v>
      </c>
      <c r="G2907" s="25">
        <v>43.56</v>
      </c>
      <c r="H2907" s="380">
        <v>11.453604135311766</v>
      </c>
      <c r="I2907" s="25">
        <v>53.71</v>
      </c>
      <c r="J2907" s="380">
        <v>7.2516527142556333</v>
      </c>
    </row>
    <row r="2908" spans="1:10" x14ac:dyDescent="0.35">
      <c r="A2908" s="5">
        <v>2904</v>
      </c>
      <c r="B2908" s="5">
        <v>121</v>
      </c>
      <c r="C2908" s="5">
        <v>5</v>
      </c>
      <c r="D2908" s="380">
        <v>48.324999999999996</v>
      </c>
      <c r="E2908" s="25">
        <v>24.84</v>
      </c>
      <c r="F2908" s="380">
        <v>18.564045438940667</v>
      </c>
      <c r="G2908" s="25">
        <v>43.56</v>
      </c>
      <c r="H2908" s="380">
        <v>9.8063145645225571</v>
      </c>
      <c r="I2908" s="25">
        <v>53.27</v>
      </c>
      <c r="J2908" s="380">
        <v>7.4718745304316911</v>
      </c>
    </row>
    <row r="2909" spans="1:10" x14ac:dyDescent="0.35">
      <c r="A2909" s="5">
        <v>2905</v>
      </c>
      <c r="B2909" s="5">
        <v>122</v>
      </c>
      <c r="C2909" s="5">
        <v>5</v>
      </c>
      <c r="D2909" s="380">
        <v>50.428333333333335</v>
      </c>
      <c r="E2909" s="25">
        <v>24.84</v>
      </c>
      <c r="F2909" s="380">
        <v>18.616986592928704</v>
      </c>
      <c r="G2909" s="25">
        <v>38.61</v>
      </c>
      <c r="H2909" s="380">
        <v>10.417569639203306</v>
      </c>
      <c r="I2909" s="25">
        <v>50.19</v>
      </c>
      <c r="J2909" s="380">
        <v>7.3951809001848492</v>
      </c>
    </row>
    <row r="2910" spans="1:10" x14ac:dyDescent="0.35">
      <c r="A2910" s="5">
        <v>2906</v>
      </c>
      <c r="B2910" s="5">
        <v>122</v>
      </c>
      <c r="C2910" s="5">
        <v>5</v>
      </c>
      <c r="D2910" s="380">
        <v>49.738888888888887</v>
      </c>
      <c r="E2910" s="25">
        <v>24.84</v>
      </c>
      <c r="F2910" s="380">
        <v>16.877648439119682</v>
      </c>
      <c r="G2910" s="25">
        <v>38.61</v>
      </c>
      <c r="H2910" s="380">
        <v>10.227238391947861</v>
      </c>
      <c r="I2910" s="25">
        <v>50.19</v>
      </c>
      <c r="J2910" s="380">
        <v>7.4025102113790879</v>
      </c>
    </row>
    <row r="2911" spans="1:10" x14ac:dyDescent="0.35">
      <c r="A2911" s="5">
        <v>2907</v>
      </c>
      <c r="B2911" s="5">
        <v>122</v>
      </c>
      <c r="C2911" s="5">
        <v>5</v>
      </c>
      <c r="D2911" s="380">
        <v>48.975555555555559</v>
      </c>
      <c r="E2911" s="25">
        <v>24.84</v>
      </c>
      <c r="F2911" s="380">
        <v>14.959896581276306</v>
      </c>
      <c r="G2911" s="25">
        <v>38.229999999999997</v>
      </c>
      <c r="H2911" s="380">
        <v>9.8716168299696072</v>
      </c>
      <c r="I2911" s="25">
        <v>49.36</v>
      </c>
      <c r="J2911" s="380">
        <v>7.4080274397351085</v>
      </c>
    </row>
    <row r="2912" spans="1:10" x14ac:dyDescent="0.35">
      <c r="A2912" s="5">
        <v>2908</v>
      </c>
      <c r="B2912" s="5">
        <v>122</v>
      </c>
      <c r="C2912" s="5">
        <v>5</v>
      </c>
      <c r="D2912" s="380">
        <v>49.421111111111109</v>
      </c>
      <c r="E2912" s="25">
        <v>24.84</v>
      </c>
      <c r="F2912" s="380">
        <v>16.602625147184515</v>
      </c>
      <c r="G2912" s="25">
        <v>38.61</v>
      </c>
      <c r="H2912" s="380">
        <v>9.4902868384102206</v>
      </c>
      <c r="I2912" s="25">
        <v>49.36</v>
      </c>
      <c r="J2912" s="380">
        <v>7.1595094491622451</v>
      </c>
    </row>
    <row r="2913" spans="1:10" x14ac:dyDescent="0.35">
      <c r="A2913" s="5">
        <v>2909</v>
      </c>
      <c r="B2913" s="5">
        <v>122</v>
      </c>
      <c r="C2913" s="5">
        <v>5</v>
      </c>
      <c r="D2913" s="380">
        <v>54.570555555555558</v>
      </c>
      <c r="E2913" s="25">
        <v>24.84</v>
      </c>
      <c r="F2913" s="380">
        <v>18.136796159842696</v>
      </c>
      <c r="G2913" s="25">
        <v>40.96</v>
      </c>
      <c r="H2913" s="380">
        <v>9.6783445735932752</v>
      </c>
      <c r="I2913" s="25">
        <v>49.53</v>
      </c>
      <c r="J2913" s="380">
        <v>7.1595094491622451</v>
      </c>
    </row>
    <row r="2914" spans="1:10" x14ac:dyDescent="0.35">
      <c r="A2914" s="5">
        <v>2910</v>
      </c>
      <c r="B2914" s="5">
        <v>122</v>
      </c>
      <c r="C2914" s="5">
        <v>5</v>
      </c>
      <c r="D2914" s="380">
        <v>59.69222222222222</v>
      </c>
      <c r="E2914" s="25">
        <v>24.84</v>
      </c>
      <c r="F2914" s="380">
        <v>13.4427911816073</v>
      </c>
      <c r="G2914" s="25">
        <v>40.96</v>
      </c>
      <c r="H2914" s="380">
        <v>8.8386107681534707</v>
      </c>
      <c r="I2914" s="25">
        <v>50.84</v>
      </c>
      <c r="J2914" s="380">
        <v>7.1595094491622451</v>
      </c>
    </row>
    <row r="2915" spans="1:10" x14ac:dyDescent="0.35">
      <c r="A2915" s="5">
        <v>2911</v>
      </c>
      <c r="B2915" s="5">
        <v>122</v>
      </c>
      <c r="C2915" s="5">
        <v>5</v>
      </c>
      <c r="D2915" s="380">
        <v>65.259444444444455</v>
      </c>
      <c r="E2915" s="25">
        <v>24.84</v>
      </c>
      <c r="F2915" s="380">
        <v>12.218257709982847</v>
      </c>
      <c r="G2915" s="25">
        <v>40.96</v>
      </c>
      <c r="H2915" s="380">
        <v>7.3327148418404562</v>
      </c>
      <c r="I2915" s="25">
        <v>49.53</v>
      </c>
      <c r="J2915" s="380">
        <v>7.2751329276330452</v>
      </c>
    </row>
    <row r="2916" spans="1:10" x14ac:dyDescent="0.35">
      <c r="A2916" s="5">
        <v>2912</v>
      </c>
      <c r="B2916" s="5">
        <v>122</v>
      </c>
      <c r="C2916" s="5">
        <v>5</v>
      </c>
      <c r="D2916" s="380">
        <v>67.553888888888878</v>
      </c>
      <c r="E2916" s="25">
        <v>24.84</v>
      </c>
      <c r="F2916" s="380">
        <v>9.5459824691410482</v>
      </c>
      <c r="G2916" s="25">
        <v>38.61</v>
      </c>
      <c r="H2916" s="380">
        <v>5.3134762736338805</v>
      </c>
      <c r="I2916" s="25">
        <v>49.53</v>
      </c>
      <c r="J2916" s="380">
        <v>6.8784994294004616</v>
      </c>
    </row>
    <row r="2917" spans="1:10" x14ac:dyDescent="0.35">
      <c r="A2917" s="5">
        <v>2913</v>
      </c>
      <c r="B2917" s="5">
        <v>122</v>
      </c>
      <c r="C2917" s="5">
        <v>5</v>
      </c>
      <c r="D2917" s="380">
        <v>63.911666666666655</v>
      </c>
      <c r="E2917" s="25">
        <v>24.84</v>
      </c>
      <c r="F2917" s="380">
        <v>7.543370628068252</v>
      </c>
      <c r="G2917" s="25">
        <v>38.61</v>
      </c>
      <c r="H2917" s="380">
        <v>5.3558290626662775</v>
      </c>
      <c r="I2917" s="25">
        <v>47.44</v>
      </c>
      <c r="J2917" s="380">
        <v>6.3745341515094402</v>
      </c>
    </row>
    <row r="2918" spans="1:10" x14ac:dyDescent="0.35">
      <c r="A2918" s="5">
        <v>2914</v>
      </c>
      <c r="B2918" s="5">
        <v>122</v>
      </c>
      <c r="C2918" s="5">
        <v>5</v>
      </c>
      <c r="D2918" s="380">
        <v>57.965000000000011</v>
      </c>
      <c r="E2918" s="25">
        <v>24.84</v>
      </c>
      <c r="F2918" s="380">
        <v>5.566035640254106</v>
      </c>
      <c r="G2918" s="25">
        <v>32.79</v>
      </c>
      <c r="H2918" s="380">
        <v>1.2909330621494399</v>
      </c>
      <c r="I2918" s="25">
        <v>37.979999999999997</v>
      </c>
      <c r="J2918" s="380">
        <v>2.3612079544635756</v>
      </c>
    </row>
    <row r="2919" spans="1:10" x14ac:dyDescent="0.35">
      <c r="A2919" s="5">
        <v>2915</v>
      </c>
      <c r="B2919" s="5">
        <v>122</v>
      </c>
      <c r="C2919" s="5">
        <v>5</v>
      </c>
      <c r="D2919" s="380">
        <v>56.536111111111111</v>
      </c>
      <c r="E2919" s="25">
        <v>24.84</v>
      </c>
      <c r="F2919" s="380">
        <v>5.566035640254106</v>
      </c>
      <c r="G2919" s="25">
        <v>32.79</v>
      </c>
      <c r="H2919" s="380">
        <v>3.1688394372443542</v>
      </c>
      <c r="I2919" s="25">
        <v>35.93</v>
      </c>
      <c r="J2919" s="380">
        <v>2.3967462935119865</v>
      </c>
    </row>
    <row r="2920" spans="1:10" x14ac:dyDescent="0.35">
      <c r="A2920" s="5">
        <v>2916</v>
      </c>
      <c r="B2920" s="5">
        <v>122</v>
      </c>
      <c r="C2920" s="5">
        <v>5</v>
      </c>
      <c r="D2920" s="380">
        <v>55.93277777777778</v>
      </c>
      <c r="E2920" s="25">
        <v>24</v>
      </c>
      <c r="F2920" s="380">
        <v>5.566035640254106</v>
      </c>
      <c r="G2920" s="25">
        <v>32.79</v>
      </c>
      <c r="H2920" s="380">
        <v>1.208013778369208</v>
      </c>
      <c r="I2920" s="25">
        <v>35.93</v>
      </c>
      <c r="J2920" s="380">
        <v>2.394487479565687</v>
      </c>
    </row>
    <row r="2921" spans="1:10" x14ac:dyDescent="0.35">
      <c r="A2921" s="5">
        <v>2917</v>
      </c>
      <c r="B2921" s="5">
        <v>122</v>
      </c>
      <c r="C2921" s="5">
        <v>5</v>
      </c>
      <c r="D2921" s="380">
        <v>56.299444444444433</v>
      </c>
      <c r="E2921" s="25">
        <v>23.84</v>
      </c>
      <c r="F2921" s="380">
        <v>5.566035640254106</v>
      </c>
      <c r="G2921" s="25">
        <v>32.04</v>
      </c>
      <c r="H2921" s="380">
        <v>1.1980201492365268</v>
      </c>
      <c r="I2921" s="25">
        <v>35.93</v>
      </c>
      <c r="J2921" s="380">
        <v>0.68508652953429106</v>
      </c>
    </row>
    <row r="2922" spans="1:10" x14ac:dyDescent="0.35">
      <c r="A2922" s="5">
        <v>2918</v>
      </c>
      <c r="B2922" s="5">
        <v>122</v>
      </c>
      <c r="C2922" s="5">
        <v>5</v>
      </c>
      <c r="D2922" s="380">
        <v>55.949444444444445</v>
      </c>
      <c r="E2922" s="25">
        <v>23.84</v>
      </c>
      <c r="F2922" s="380">
        <v>5.566035640254106</v>
      </c>
      <c r="G2922" s="25">
        <v>32.04</v>
      </c>
      <c r="H2922" s="380">
        <v>1.7096898393785163</v>
      </c>
      <c r="I2922" s="25">
        <v>35.93</v>
      </c>
      <c r="J2922" s="380">
        <v>0.68508652953429106</v>
      </c>
    </row>
    <row r="2923" spans="1:10" x14ac:dyDescent="0.35">
      <c r="A2923" s="5">
        <v>2919</v>
      </c>
      <c r="B2923" s="5">
        <v>122</v>
      </c>
      <c r="C2923" s="5">
        <v>5</v>
      </c>
      <c r="D2923" s="380">
        <v>56.403333333333329</v>
      </c>
      <c r="E2923" s="25">
        <v>23.84</v>
      </c>
      <c r="F2923" s="380">
        <v>5.566035640254106</v>
      </c>
      <c r="G2923" s="25">
        <v>32.04</v>
      </c>
      <c r="H2923" s="380">
        <v>2.4504813006248347</v>
      </c>
      <c r="I2923" s="25">
        <v>35.72</v>
      </c>
      <c r="J2923" s="380">
        <v>0.68818977483566623</v>
      </c>
    </row>
    <row r="2924" spans="1:10" x14ac:dyDescent="0.35">
      <c r="A2924" s="5">
        <v>2920</v>
      </c>
      <c r="B2924" s="5">
        <v>122</v>
      </c>
      <c r="C2924" s="5">
        <v>5</v>
      </c>
      <c r="D2924" s="380">
        <v>58.129999999999988</v>
      </c>
      <c r="E2924" s="25">
        <v>23.84</v>
      </c>
      <c r="F2924" s="380">
        <v>6.5563654712477497</v>
      </c>
      <c r="G2924" s="25">
        <v>31.84</v>
      </c>
      <c r="H2924" s="380">
        <v>2.413337982511623</v>
      </c>
      <c r="I2924" s="25">
        <v>35.81</v>
      </c>
      <c r="J2924" s="380">
        <v>2.2512099876339526</v>
      </c>
    </row>
    <row r="2925" spans="1:10" x14ac:dyDescent="0.35">
      <c r="A2925" s="5">
        <v>2921</v>
      </c>
      <c r="B2925" s="5">
        <v>122</v>
      </c>
      <c r="C2925" s="5">
        <v>5</v>
      </c>
      <c r="D2925" s="380">
        <v>63.337777777777774</v>
      </c>
      <c r="E2925" s="25">
        <v>24</v>
      </c>
      <c r="F2925" s="380">
        <v>9.8653521605466103</v>
      </c>
      <c r="G2925" s="25">
        <v>32.04</v>
      </c>
      <c r="H2925" s="380">
        <v>1.849144998463452</v>
      </c>
      <c r="I2925" s="25">
        <v>35.93</v>
      </c>
      <c r="J2925" s="380">
        <v>2.8824340919392237</v>
      </c>
    </row>
    <row r="2926" spans="1:10" x14ac:dyDescent="0.35">
      <c r="A2926" s="5">
        <v>2922</v>
      </c>
      <c r="B2926" s="5">
        <v>122</v>
      </c>
      <c r="C2926" s="5">
        <v>5</v>
      </c>
      <c r="D2926" s="380">
        <v>65.487777777777779</v>
      </c>
      <c r="E2926" s="25">
        <v>24.84</v>
      </c>
      <c r="F2926" s="380">
        <v>18.89485863276748</v>
      </c>
      <c r="G2926" s="25">
        <v>32.79</v>
      </c>
      <c r="H2926" s="380">
        <v>4.799693804694658</v>
      </c>
      <c r="I2926" s="25">
        <v>35.93</v>
      </c>
      <c r="J2926" s="380">
        <v>6.8555819607421231</v>
      </c>
    </row>
    <row r="2927" spans="1:10" x14ac:dyDescent="0.35">
      <c r="A2927" s="5">
        <v>2923</v>
      </c>
      <c r="B2927" s="5">
        <v>122</v>
      </c>
      <c r="C2927" s="5">
        <v>5</v>
      </c>
      <c r="D2927" s="380">
        <v>66.74166666666666</v>
      </c>
      <c r="E2927" s="25">
        <v>24.84</v>
      </c>
      <c r="F2927" s="380">
        <v>12.772182848552225</v>
      </c>
      <c r="G2927" s="25">
        <v>32.79</v>
      </c>
      <c r="H2927" s="380">
        <v>8.9289066954228442</v>
      </c>
      <c r="I2927" s="25">
        <v>37.979999999999997</v>
      </c>
      <c r="J2927" s="380">
        <v>6.8383782844065681</v>
      </c>
    </row>
    <row r="2928" spans="1:10" x14ac:dyDescent="0.35">
      <c r="A2928" s="5">
        <v>2924</v>
      </c>
      <c r="B2928" s="5">
        <v>122</v>
      </c>
      <c r="C2928" s="5">
        <v>5</v>
      </c>
      <c r="D2928" s="380">
        <v>66.344999999999999</v>
      </c>
      <c r="E2928" s="25">
        <v>24.84</v>
      </c>
      <c r="F2928" s="380">
        <v>15.72351927568365</v>
      </c>
      <c r="G2928" s="25">
        <v>39.770000000000003</v>
      </c>
      <c r="H2928" s="380">
        <v>8.1074962193086595</v>
      </c>
      <c r="I2928" s="25">
        <v>50.19</v>
      </c>
      <c r="J2928" s="380">
        <v>6.5310977290544878</v>
      </c>
    </row>
    <row r="2929" spans="1:10" x14ac:dyDescent="0.35">
      <c r="A2929" s="5">
        <v>2925</v>
      </c>
      <c r="B2929" s="5">
        <v>122</v>
      </c>
      <c r="C2929" s="5">
        <v>5</v>
      </c>
      <c r="D2929" s="380">
        <v>64.574999999999989</v>
      </c>
      <c r="E2929" s="25">
        <v>24.84</v>
      </c>
      <c r="F2929" s="380">
        <v>16.016061391259676</v>
      </c>
      <c r="G2929" s="25">
        <v>39.770000000000003</v>
      </c>
      <c r="H2929" s="380">
        <v>7.5724465152551366</v>
      </c>
      <c r="I2929" s="25">
        <v>51.76</v>
      </c>
      <c r="J2929" s="380">
        <v>5.5679488002147499</v>
      </c>
    </row>
    <row r="2930" spans="1:10" x14ac:dyDescent="0.35">
      <c r="A2930" s="5">
        <v>2926</v>
      </c>
      <c r="B2930" s="5">
        <v>122</v>
      </c>
      <c r="C2930" s="5">
        <v>5</v>
      </c>
      <c r="D2930" s="380">
        <v>60.416111111111107</v>
      </c>
      <c r="E2930" s="25">
        <v>24.84</v>
      </c>
      <c r="F2930" s="380">
        <v>18.364297131113503</v>
      </c>
      <c r="G2930" s="25">
        <v>39.770000000000003</v>
      </c>
      <c r="H2930" s="380">
        <v>8.7643016294668783</v>
      </c>
      <c r="I2930" s="25">
        <v>53.27</v>
      </c>
      <c r="J2930" s="380">
        <v>6.3240628041186122</v>
      </c>
    </row>
    <row r="2931" spans="1:10" x14ac:dyDescent="0.35">
      <c r="A2931" s="5">
        <v>2927</v>
      </c>
      <c r="B2931" s="5">
        <v>122</v>
      </c>
      <c r="C2931" s="5">
        <v>5</v>
      </c>
      <c r="D2931" s="380">
        <v>58.356666666666669</v>
      </c>
      <c r="E2931" s="25">
        <v>24.84</v>
      </c>
      <c r="F2931" s="380">
        <v>16.804851759778987</v>
      </c>
      <c r="G2931" s="25">
        <v>39.770000000000003</v>
      </c>
      <c r="H2931" s="380">
        <v>8.3093247222446305</v>
      </c>
      <c r="I2931" s="25">
        <v>52.55</v>
      </c>
      <c r="J2931" s="380">
        <v>6.2351755239850979</v>
      </c>
    </row>
    <row r="2932" spans="1:10" x14ac:dyDescent="0.35">
      <c r="A2932" s="5">
        <v>2928</v>
      </c>
      <c r="B2932" s="5">
        <v>122</v>
      </c>
      <c r="C2932" s="5">
        <v>5</v>
      </c>
      <c r="D2932" s="380">
        <v>52.537777777777777</v>
      </c>
      <c r="E2932" s="25">
        <v>23.59</v>
      </c>
      <c r="F2932" s="380">
        <v>13.710449132964282</v>
      </c>
      <c r="G2932" s="25">
        <v>33.799999999999997</v>
      </c>
      <c r="H2932" s="380">
        <v>6.8537846721349567</v>
      </c>
      <c r="I2932" s="25">
        <v>48.09</v>
      </c>
      <c r="J2932" s="380">
        <v>6.4179258078343153</v>
      </c>
    </row>
    <row r="2933" spans="1:10" x14ac:dyDescent="0.35">
      <c r="A2933" s="5">
        <v>2929</v>
      </c>
      <c r="B2933" s="5">
        <v>123</v>
      </c>
      <c r="C2933" s="5">
        <v>5</v>
      </c>
      <c r="D2933" s="380">
        <v>51.708333333333329</v>
      </c>
      <c r="E2933" s="25">
        <v>23.59</v>
      </c>
      <c r="F2933" s="380">
        <v>9.0184771588101587</v>
      </c>
      <c r="G2933" s="25">
        <v>33.799999999999997</v>
      </c>
      <c r="H2933" s="380">
        <v>8.0580813293626044</v>
      </c>
      <c r="I2933" s="25">
        <v>45.54</v>
      </c>
      <c r="J2933" s="380">
        <v>6.3251546827226424</v>
      </c>
    </row>
    <row r="2934" spans="1:10" x14ac:dyDescent="0.35">
      <c r="A2934" s="5">
        <v>2930</v>
      </c>
      <c r="B2934" s="5">
        <v>123</v>
      </c>
      <c r="C2934" s="5">
        <v>5</v>
      </c>
      <c r="D2934" s="380">
        <v>51.457222222222221</v>
      </c>
      <c r="E2934" s="25">
        <v>23.59</v>
      </c>
      <c r="F2934" s="380">
        <v>8.4787709864788443</v>
      </c>
      <c r="G2934" s="25">
        <v>33.799999999999997</v>
      </c>
      <c r="H2934" s="380">
        <v>7.6755855213778634</v>
      </c>
      <c r="I2934" s="25">
        <v>45.12</v>
      </c>
      <c r="J2934" s="380">
        <v>6.0161550484443858</v>
      </c>
    </row>
    <row r="2935" spans="1:10" x14ac:dyDescent="0.35">
      <c r="A2935" s="5">
        <v>2931</v>
      </c>
      <c r="B2935" s="5">
        <v>123</v>
      </c>
      <c r="C2935" s="5">
        <v>5</v>
      </c>
      <c r="D2935" s="380">
        <v>51.472777777777772</v>
      </c>
      <c r="E2935" s="25">
        <v>23.59</v>
      </c>
      <c r="F2935" s="380">
        <v>8.1996737240497719</v>
      </c>
      <c r="G2935" s="25">
        <v>33.799999999999997</v>
      </c>
      <c r="H2935" s="380">
        <v>7.8646018458787692</v>
      </c>
      <c r="I2935" s="25">
        <v>44.66</v>
      </c>
      <c r="J2935" s="380">
        <v>5.3930955959267948</v>
      </c>
    </row>
    <row r="2936" spans="1:10" x14ac:dyDescent="0.35">
      <c r="A2936" s="5">
        <v>2932</v>
      </c>
      <c r="B2936" s="5">
        <v>123</v>
      </c>
      <c r="C2936" s="5">
        <v>5</v>
      </c>
      <c r="D2936" s="380">
        <v>51.382777777777775</v>
      </c>
      <c r="E2936" s="25">
        <v>23.59</v>
      </c>
      <c r="F2936" s="380">
        <v>8.1432381675665582</v>
      </c>
      <c r="G2936" s="25">
        <v>33.799999999999997</v>
      </c>
      <c r="H2936" s="380">
        <v>7.0087677899909835</v>
      </c>
      <c r="I2936" s="25">
        <v>44.66</v>
      </c>
      <c r="J2936" s="380">
        <v>5.4472082177453247</v>
      </c>
    </row>
    <row r="2937" spans="1:10" x14ac:dyDescent="0.35">
      <c r="A2937" s="5">
        <v>2933</v>
      </c>
      <c r="B2937" s="5">
        <v>123</v>
      </c>
      <c r="C2937" s="5">
        <v>5</v>
      </c>
      <c r="D2937" s="380">
        <v>51.877222222222215</v>
      </c>
      <c r="E2937" s="25">
        <v>23.59</v>
      </c>
      <c r="F2937" s="380">
        <v>8.1818175913453572</v>
      </c>
      <c r="G2937" s="25">
        <v>33.799999999999997</v>
      </c>
      <c r="H2937" s="380">
        <v>8.6177653510167183</v>
      </c>
      <c r="I2937" s="25">
        <v>45.54</v>
      </c>
      <c r="J2937" s="380">
        <v>5.3422836840970991</v>
      </c>
    </row>
    <row r="2938" spans="1:10" x14ac:dyDescent="0.35">
      <c r="A2938" s="5">
        <v>2934</v>
      </c>
      <c r="B2938" s="5">
        <v>123</v>
      </c>
      <c r="C2938" s="5">
        <v>5</v>
      </c>
      <c r="D2938" s="380">
        <v>61.639444444444436</v>
      </c>
      <c r="E2938" s="25">
        <v>24.84</v>
      </c>
      <c r="F2938" s="380">
        <v>8.78483546650045</v>
      </c>
      <c r="G2938" s="25">
        <v>39.770000000000003</v>
      </c>
      <c r="H2938" s="380">
        <v>7.5656596272307404</v>
      </c>
      <c r="I2938" s="25">
        <v>47.31</v>
      </c>
      <c r="J2938" s="380">
        <v>2.7485222109778595</v>
      </c>
    </row>
    <row r="2939" spans="1:10" x14ac:dyDescent="0.35">
      <c r="A2939" s="5">
        <v>2935</v>
      </c>
      <c r="B2939" s="5">
        <v>123</v>
      </c>
      <c r="C2939" s="5">
        <v>5</v>
      </c>
      <c r="D2939" s="380">
        <v>67.194444444444443</v>
      </c>
      <c r="E2939" s="25">
        <v>24.84</v>
      </c>
      <c r="F2939" s="380">
        <v>8.4045601701447517</v>
      </c>
      <c r="G2939" s="25">
        <v>39.770000000000003</v>
      </c>
      <c r="H2939" s="380">
        <v>7.3606309959432989</v>
      </c>
      <c r="I2939" s="25">
        <v>51.76</v>
      </c>
      <c r="J2939" s="380">
        <v>1.4852864926979519</v>
      </c>
    </row>
    <row r="2940" spans="1:10" x14ac:dyDescent="0.35">
      <c r="A2940" s="5">
        <v>2936</v>
      </c>
      <c r="B2940" s="5">
        <v>123</v>
      </c>
      <c r="C2940" s="5">
        <v>5</v>
      </c>
      <c r="D2940" s="380">
        <v>67.37444444444445</v>
      </c>
      <c r="E2940" s="25">
        <v>24.84</v>
      </c>
      <c r="F2940" s="380">
        <v>8.1174834595959613</v>
      </c>
      <c r="G2940" s="25">
        <v>42.19</v>
      </c>
      <c r="H2940" s="380">
        <v>4.799693804694658</v>
      </c>
      <c r="I2940" s="25">
        <v>53.27</v>
      </c>
      <c r="J2940" s="380">
        <v>6.0783270181209348</v>
      </c>
    </row>
    <row r="2941" spans="1:10" x14ac:dyDescent="0.35">
      <c r="A2941" s="5">
        <v>2937</v>
      </c>
      <c r="B2941" s="5">
        <v>123</v>
      </c>
      <c r="C2941" s="5">
        <v>5</v>
      </c>
      <c r="D2941" s="380">
        <v>62.239444444444437</v>
      </c>
      <c r="E2941" s="25">
        <v>24.84</v>
      </c>
      <c r="F2941" s="380">
        <v>8.1174834595959613</v>
      </c>
      <c r="G2941" s="25">
        <v>40.96</v>
      </c>
      <c r="H2941" s="380">
        <v>4.1655305691841393</v>
      </c>
      <c r="I2941" s="25">
        <v>52.55</v>
      </c>
      <c r="J2941" s="380">
        <v>4.0988455545817848</v>
      </c>
    </row>
    <row r="2942" spans="1:10" x14ac:dyDescent="0.35">
      <c r="A2942" s="5">
        <v>2938</v>
      </c>
      <c r="B2942" s="5">
        <v>123</v>
      </c>
      <c r="C2942" s="5">
        <v>5</v>
      </c>
      <c r="D2942" s="380">
        <v>57.629444444444438</v>
      </c>
      <c r="E2942" s="25">
        <v>24.84</v>
      </c>
      <c r="F2942" s="380">
        <v>5.5660356402541051</v>
      </c>
      <c r="G2942" s="25">
        <v>39.770000000000003</v>
      </c>
      <c r="H2942" s="380">
        <v>4.1655305691841393</v>
      </c>
      <c r="I2942" s="25">
        <v>50.21</v>
      </c>
      <c r="J2942" s="380">
        <v>4.0140349870658936</v>
      </c>
    </row>
    <row r="2943" spans="1:10" x14ac:dyDescent="0.35">
      <c r="A2943" s="5">
        <v>2939</v>
      </c>
      <c r="B2943" s="5">
        <v>123</v>
      </c>
      <c r="C2943" s="5">
        <v>5</v>
      </c>
      <c r="D2943" s="380">
        <v>56.467777777777776</v>
      </c>
      <c r="E2943" s="25">
        <v>24.84</v>
      </c>
      <c r="F2943" s="380">
        <v>1.553531552390125</v>
      </c>
      <c r="G2943" s="25">
        <v>39.770000000000003</v>
      </c>
      <c r="H2943" s="380">
        <v>4.1655305691841393</v>
      </c>
      <c r="I2943" s="25">
        <v>48.86</v>
      </c>
      <c r="J2943" s="380">
        <v>4.0140349870658936</v>
      </c>
    </row>
    <row r="2944" spans="1:10" x14ac:dyDescent="0.35">
      <c r="A2944" s="5">
        <v>2940</v>
      </c>
      <c r="B2944" s="5">
        <v>123</v>
      </c>
      <c r="C2944" s="5">
        <v>5</v>
      </c>
      <c r="D2944" s="380">
        <v>55.730555555555554</v>
      </c>
      <c r="E2944" s="25">
        <v>24.84</v>
      </c>
      <c r="F2944" s="380">
        <v>2.0226750866996155</v>
      </c>
      <c r="G2944" s="25">
        <v>35.01</v>
      </c>
      <c r="H2944" s="380">
        <v>4.1655305691841393</v>
      </c>
      <c r="I2944" s="25">
        <v>42.1</v>
      </c>
      <c r="J2944" s="380">
        <v>3.4428635350660626</v>
      </c>
    </row>
    <row r="2945" spans="1:10" x14ac:dyDescent="0.35">
      <c r="A2945" s="5">
        <v>2941</v>
      </c>
      <c r="B2945" s="5">
        <v>123</v>
      </c>
      <c r="C2945" s="5">
        <v>5</v>
      </c>
      <c r="D2945" s="380">
        <v>55.00333333333333</v>
      </c>
      <c r="E2945" s="25">
        <v>24.84</v>
      </c>
      <c r="F2945" s="380">
        <v>1.4347513909110015</v>
      </c>
      <c r="G2945" s="25">
        <v>33.799999999999997</v>
      </c>
      <c r="H2945" s="380">
        <v>4.1344938811859251</v>
      </c>
      <c r="I2945" s="25">
        <v>42.1</v>
      </c>
      <c r="J2945" s="380">
        <v>2.2104053267257942</v>
      </c>
    </row>
    <row r="2946" spans="1:10" x14ac:dyDescent="0.35">
      <c r="A2946" s="5">
        <v>2942</v>
      </c>
      <c r="B2946" s="5">
        <v>123</v>
      </c>
      <c r="C2946" s="5">
        <v>5</v>
      </c>
      <c r="D2946" s="380">
        <v>54.713333333333331</v>
      </c>
      <c r="E2946" s="25">
        <v>24.26</v>
      </c>
      <c r="F2946" s="380">
        <v>2.2124262813726023</v>
      </c>
      <c r="G2946" s="25">
        <v>33.799999999999997</v>
      </c>
      <c r="H2946" s="380">
        <v>3.6992289587607328</v>
      </c>
      <c r="I2946" s="25">
        <v>42.1</v>
      </c>
      <c r="J2946" s="380">
        <v>2.2066018011847941</v>
      </c>
    </row>
    <row r="2947" spans="1:10" x14ac:dyDescent="0.35">
      <c r="A2947" s="5">
        <v>2943</v>
      </c>
      <c r="B2947" s="5">
        <v>123</v>
      </c>
      <c r="C2947" s="5">
        <v>5</v>
      </c>
      <c r="D2947" s="380">
        <v>54.983888888888885</v>
      </c>
      <c r="E2947" s="25">
        <v>23.84</v>
      </c>
      <c r="F2947" s="380">
        <v>1.7783278419569573</v>
      </c>
      <c r="G2947" s="25">
        <v>33.17</v>
      </c>
      <c r="H2947" s="380">
        <v>3.6992289587607328</v>
      </c>
      <c r="I2947" s="25">
        <v>40.47</v>
      </c>
      <c r="J2947" s="380">
        <v>2.1147758066297384</v>
      </c>
    </row>
    <row r="2948" spans="1:10" x14ac:dyDescent="0.35">
      <c r="A2948" s="5">
        <v>2944</v>
      </c>
      <c r="B2948" s="5">
        <v>123</v>
      </c>
      <c r="C2948" s="5">
        <v>5</v>
      </c>
      <c r="D2948" s="380">
        <v>56.583333333333329</v>
      </c>
      <c r="E2948" s="25">
        <v>24</v>
      </c>
      <c r="F2948" s="380">
        <v>8.1174834595959577</v>
      </c>
      <c r="G2948" s="25">
        <v>32.840000000000003</v>
      </c>
      <c r="H2948" s="380">
        <v>3.730265646758947</v>
      </c>
      <c r="I2948" s="25">
        <v>40.47</v>
      </c>
      <c r="J2948" s="380">
        <v>2.1185793321707385</v>
      </c>
    </row>
    <row r="2949" spans="1:10" x14ac:dyDescent="0.35">
      <c r="A2949" s="5">
        <v>2945</v>
      </c>
      <c r="B2949" s="5">
        <v>123</v>
      </c>
      <c r="C2949" s="5">
        <v>5</v>
      </c>
      <c r="D2949" s="380">
        <v>61.438333333333325</v>
      </c>
      <c r="E2949" s="25">
        <v>24.26</v>
      </c>
      <c r="F2949" s="380">
        <v>8.1174834595959577</v>
      </c>
      <c r="G2949" s="25">
        <v>33.799999999999997</v>
      </c>
      <c r="H2949" s="380">
        <v>0.11997782044012681</v>
      </c>
      <c r="I2949" s="25">
        <v>42.1</v>
      </c>
      <c r="J2949" s="380">
        <v>2.2066018011847941</v>
      </c>
    </row>
    <row r="2950" spans="1:10" x14ac:dyDescent="0.35">
      <c r="A2950" s="5">
        <v>2946</v>
      </c>
      <c r="B2950" s="5">
        <v>123</v>
      </c>
      <c r="C2950" s="5">
        <v>5</v>
      </c>
      <c r="D2950" s="380">
        <v>66.882777777777775</v>
      </c>
      <c r="E2950" s="25">
        <v>24.56</v>
      </c>
      <c r="F2950" s="380">
        <v>8.1174834595959577</v>
      </c>
      <c r="G2950" s="25">
        <v>38.58</v>
      </c>
      <c r="H2950" s="380">
        <v>0.14480167642852412</v>
      </c>
      <c r="I2950" s="25">
        <v>42.53</v>
      </c>
      <c r="J2950" s="380">
        <v>2.227821195546916</v>
      </c>
    </row>
    <row r="2951" spans="1:10" x14ac:dyDescent="0.35">
      <c r="A2951" s="5">
        <v>2947</v>
      </c>
      <c r="B2951" s="5">
        <v>123</v>
      </c>
      <c r="C2951" s="5">
        <v>5</v>
      </c>
      <c r="D2951" s="380">
        <v>70.245000000000005</v>
      </c>
      <c r="E2951" s="25">
        <v>24.84</v>
      </c>
      <c r="F2951" s="380">
        <v>8.1174834595959595</v>
      </c>
      <c r="G2951" s="25">
        <v>39.770000000000003</v>
      </c>
      <c r="H2951" s="380">
        <v>0.14480167642852412</v>
      </c>
      <c r="I2951" s="25">
        <v>42.53</v>
      </c>
      <c r="J2951" s="380">
        <v>2.3290132024287544</v>
      </c>
    </row>
    <row r="2952" spans="1:10" x14ac:dyDescent="0.35">
      <c r="A2952" s="5">
        <v>2948</v>
      </c>
      <c r="B2952" s="5">
        <v>123</v>
      </c>
      <c r="C2952" s="5">
        <v>5</v>
      </c>
      <c r="D2952" s="380">
        <v>69.743333333333339</v>
      </c>
      <c r="E2952" s="25">
        <v>24.84</v>
      </c>
      <c r="F2952" s="380">
        <v>8.1174834595959577</v>
      </c>
      <c r="G2952" s="25">
        <v>39.770000000000003</v>
      </c>
      <c r="H2952" s="380">
        <v>0.14480167642852412</v>
      </c>
      <c r="I2952" s="25">
        <v>48.79</v>
      </c>
      <c r="J2952" s="380">
        <v>3.6618411590291613</v>
      </c>
    </row>
    <row r="2953" spans="1:10" x14ac:dyDescent="0.35">
      <c r="A2953" s="5">
        <v>2949</v>
      </c>
      <c r="B2953" s="5">
        <v>123</v>
      </c>
      <c r="C2953" s="5">
        <v>5</v>
      </c>
      <c r="D2953" s="380">
        <v>69.933888888888887</v>
      </c>
      <c r="E2953" s="25">
        <v>24.84</v>
      </c>
      <c r="F2953" s="380">
        <v>8.1174834595959577</v>
      </c>
      <c r="G2953" s="25">
        <v>42.17</v>
      </c>
      <c r="H2953" s="380">
        <v>0.14480167642852412</v>
      </c>
      <c r="I2953" s="25">
        <v>48.75</v>
      </c>
      <c r="J2953" s="380">
        <v>3.4991244139517752</v>
      </c>
    </row>
    <row r="2954" spans="1:10" x14ac:dyDescent="0.35">
      <c r="A2954" s="5">
        <v>2950</v>
      </c>
      <c r="B2954" s="5">
        <v>123</v>
      </c>
      <c r="C2954" s="5">
        <v>5</v>
      </c>
      <c r="D2954" s="380">
        <v>66.875</v>
      </c>
      <c r="E2954" s="25">
        <v>24.84</v>
      </c>
      <c r="F2954" s="380">
        <v>8.1174834595959595</v>
      </c>
      <c r="G2954" s="25">
        <v>39.770000000000003</v>
      </c>
      <c r="H2954" s="380">
        <v>3.8213236699169753</v>
      </c>
      <c r="I2954" s="25">
        <v>46.52</v>
      </c>
      <c r="J2954" s="380">
        <v>3.3013122837669124</v>
      </c>
    </row>
    <row r="2955" spans="1:10" x14ac:dyDescent="0.35">
      <c r="A2955" s="5">
        <v>2951</v>
      </c>
      <c r="B2955" s="5">
        <v>123</v>
      </c>
      <c r="C2955" s="5">
        <v>5</v>
      </c>
      <c r="D2955" s="380">
        <v>61.620555555555555</v>
      </c>
      <c r="E2955" s="25">
        <v>24.84</v>
      </c>
      <c r="F2955" s="380">
        <v>0.47222222222222227</v>
      </c>
      <c r="G2955" s="25">
        <v>38.229999999999997</v>
      </c>
      <c r="H2955" s="380">
        <v>2.0291342486015864</v>
      </c>
      <c r="I2955" s="25">
        <v>46.06</v>
      </c>
      <c r="J2955" s="380">
        <v>1.3605549470073204</v>
      </c>
    </row>
    <row r="2956" spans="1:10" x14ac:dyDescent="0.35">
      <c r="A2956" s="5">
        <v>2952</v>
      </c>
      <c r="B2956" s="5">
        <v>123</v>
      </c>
      <c r="C2956" s="5">
        <v>5</v>
      </c>
      <c r="D2956" s="380">
        <v>56.708888888888886</v>
      </c>
      <c r="E2956" s="25">
        <v>24.11</v>
      </c>
      <c r="F2956" s="380">
        <v>0.25152319875317425</v>
      </c>
      <c r="G2956" s="25">
        <v>33.090000000000003</v>
      </c>
      <c r="H2956" s="380">
        <v>1.875552840195911</v>
      </c>
      <c r="I2956" s="25">
        <v>42.1</v>
      </c>
      <c r="J2956" s="380">
        <v>1.3605549470073204</v>
      </c>
    </row>
    <row r="2957" spans="1:10" x14ac:dyDescent="0.35">
      <c r="A2957" s="5">
        <v>2953</v>
      </c>
      <c r="B2957" s="5">
        <v>124</v>
      </c>
      <c r="C2957" s="5">
        <v>5</v>
      </c>
      <c r="D2957" s="380">
        <v>56.321666666666665</v>
      </c>
      <c r="E2957" s="25">
        <v>23.73</v>
      </c>
      <c r="F2957" s="380">
        <v>0.27546296296296291</v>
      </c>
      <c r="G2957" s="25">
        <v>33</v>
      </c>
      <c r="H2957" s="380">
        <v>1.875552840195911</v>
      </c>
      <c r="I2957" s="25">
        <v>42.04</v>
      </c>
      <c r="J2957" s="380">
        <v>1.3605549470073204</v>
      </c>
    </row>
    <row r="2958" spans="1:10" x14ac:dyDescent="0.35">
      <c r="A2958" s="5">
        <v>2954</v>
      </c>
      <c r="B2958" s="5">
        <v>124</v>
      </c>
      <c r="C2958" s="5">
        <v>5</v>
      </c>
      <c r="D2958" s="380">
        <v>55.716111111111118</v>
      </c>
      <c r="E2958" s="25">
        <v>23.59</v>
      </c>
      <c r="F2958" s="380">
        <v>0.27546296296296297</v>
      </c>
      <c r="G2958" s="25">
        <v>32.81</v>
      </c>
      <c r="H2958" s="380">
        <v>1.875552840195911</v>
      </c>
      <c r="I2958" s="25">
        <v>42.1</v>
      </c>
      <c r="J2958" s="380">
        <v>1.3605549470073204</v>
      </c>
    </row>
    <row r="2959" spans="1:10" x14ac:dyDescent="0.35">
      <c r="A2959" s="5">
        <v>2955</v>
      </c>
      <c r="B2959" s="5">
        <v>124</v>
      </c>
      <c r="C2959" s="5">
        <v>5</v>
      </c>
      <c r="D2959" s="380">
        <v>55.56333333333334</v>
      </c>
      <c r="E2959" s="25">
        <v>23.41</v>
      </c>
      <c r="F2959" s="380">
        <v>0.2542735042735042</v>
      </c>
      <c r="G2959" s="25">
        <v>32.79</v>
      </c>
      <c r="H2959" s="380">
        <v>1.875552840195911</v>
      </c>
      <c r="I2959" s="25">
        <v>44.6</v>
      </c>
      <c r="J2959" s="380">
        <v>1.3605549470073204</v>
      </c>
    </row>
    <row r="2960" spans="1:10" x14ac:dyDescent="0.35">
      <c r="A2960" s="5">
        <v>2956</v>
      </c>
      <c r="B2960" s="5">
        <v>124</v>
      </c>
      <c r="C2960" s="5">
        <v>5</v>
      </c>
      <c r="D2960" s="380">
        <v>55.647222222222226</v>
      </c>
      <c r="E2960" s="25">
        <v>23.41</v>
      </c>
      <c r="F2960" s="380">
        <v>0.27019658038046634</v>
      </c>
      <c r="G2960" s="25">
        <v>32.81</v>
      </c>
      <c r="H2960" s="380">
        <v>1.875552840195911</v>
      </c>
      <c r="I2960" s="25">
        <v>46.06</v>
      </c>
      <c r="J2960" s="380">
        <v>1.3605549470073204</v>
      </c>
    </row>
    <row r="2961" spans="1:10" x14ac:dyDescent="0.35">
      <c r="A2961" s="5">
        <v>2957</v>
      </c>
      <c r="B2961" s="5">
        <v>124</v>
      </c>
      <c r="C2961" s="5">
        <v>5</v>
      </c>
      <c r="D2961" s="380">
        <v>58.024444444444441</v>
      </c>
      <c r="E2961" s="25">
        <v>24.11</v>
      </c>
      <c r="F2961" s="380">
        <v>0.23580303917227821</v>
      </c>
      <c r="G2961" s="25">
        <v>33.799999999999997</v>
      </c>
      <c r="H2961" s="380">
        <v>1.906589528194125</v>
      </c>
      <c r="I2961" s="25">
        <v>46.06</v>
      </c>
      <c r="J2961" s="380">
        <v>1.3605549470073204</v>
      </c>
    </row>
    <row r="2962" spans="1:10" x14ac:dyDescent="0.35">
      <c r="A2962" s="5">
        <v>2958</v>
      </c>
      <c r="B2962" s="5">
        <v>124</v>
      </c>
      <c r="C2962" s="5">
        <v>5</v>
      </c>
      <c r="D2962" s="380">
        <v>65.962222222222223</v>
      </c>
      <c r="E2962" s="25">
        <v>24.84</v>
      </c>
      <c r="F2962" s="380">
        <v>3.8769012261874032</v>
      </c>
      <c r="G2962" s="25">
        <v>35.86</v>
      </c>
      <c r="H2962" s="380">
        <v>1.906589528194125</v>
      </c>
      <c r="I2962" s="25">
        <v>46.39</v>
      </c>
      <c r="J2962" s="380">
        <v>1.3605549470073204</v>
      </c>
    </row>
    <row r="2963" spans="1:10" x14ac:dyDescent="0.35">
      <c r="A2963" s="5">
        <v>2959</v>
      </c>
      <c r="B2963" s="5">
        <v>124</v>
      </c>
      <c r="C2963" s="5">
        <v>5</v>
      </c>
      <c r="D2963" s="380">
        <v>74.11999999999999</v>
      </c>
      <c r="E2963" s="25">
        <v>24.84</v>
      </c>
      <c r="F2963" s="380">
        <v>0.14480167642852412</v>
      </c>
      <c r="G2963" s="25">
        <v>42.62</v>
      </c>
      <c r="H2963" s="380">
        <v>1.906589528194125</v>
      </c>
      <c r="I2963" s="25">
        <v>48.86</v>
      </c>
      <c r="J2963" s="380">
        <v>1.3605549470073204</v>
      </c>
    </row>
    <row r="2964" spans="1:10" x14ac:dyDescent="0.35">
      <c r="A2964" s="5">
        <v>2960</v>
      </c>
      <c r="B2964" s="5">
        <v>124</v>
      </c>
      <c r="C2964" s="5">
        <v>5</v>
      </c>
      <c r="D2964" s="380">
        <v>72.634999999999991</v>
      </c>
      <c r="E2964" s="25">
        <v>24.99</v>
      </c>
      <c r="F2964" s="380">
        <v>0.14480167642852412</v>
      </c>
      <c r="G2964" s="25">
        <v>42.62</v>
      </c>
      <c r="H2964" s="380">
        <v>1.906589528194125</v>
      </c>
      <c r="I2964" s="25">
        <v>50.21</v>
      </c>
      <c r="J2964" s="380">
        <v>1.3605549470073204</v>
      </c>
    </row>
    <row r="2965" spans="1:10" x14ac:dyDescent="0.35">
      <c r="A2965" s="5">
        <v>2961</v>
      </c>
      <c r="B2965" s="5">
        <v>124</v>
      </c>
      <c r="C2965" s="5">
        <v>5</v>
      </c>
      <c r="D2965" s="380">
        <v>66.172222222222217</v>
      </c>
      <c r="E2965" s="25">
        <v>24.99</v>
      </c>
      <c r="F2965" s="380">
        <v>3.5756434952257288</v>
      </c>
      <c r="G2965" s="25">
        <v>42.29</v>
      </c>
      <c r="H2965" s="380">
        <v>1.8457190916956596</v>
      </c>
      <c r="I2965" s="25">
        <v>48.93</v>
      </c>
      <c r="J2965" s="380">
        <v>1.3605549470073204</v>
      </c>
    </row>
    <row r="2966" spans="1:10" x14ac:dyDescent="0.35">
      <c r="A2966" s="5">
        <v>2962</v>
      </c>
      <c r="B2966" s="5">
        <v>124</v>
      </c>
      <c r="C2966" s="5">
        <v>5</v>
      </c>
      <c r="D2966" s="380">
        <v>61.052222222222227</v>
      </c>
      <c r="E2966" s="25">
        <v>24.84</v>
      </c>
      <c r="F2966" s="380">
        <v>3.2984688817194554</v>
      </c>
      <c r="G2966" s="25">
        <v>42.19</v>
      </c>
      <c r="H2966" s="380">
        <v>1.8457190916956596</v>
      </c>
      <c r="I2966" s="25">
        <v>48.79</v>
      </c>
      <c r="J2966" s="380">
        <v>0.92969590665355439</v>
      </c>
    </row>
    <row r="2967" spans="1:10" x14ac:dyDescent="0.35">
      <c r="A2967" s="5">
        <v>2963</v>
      </c>
      <c r="B2967" s="5">
        <v>124</v>
      </c>
      <c r="C2967" s="5">
        <v>5</v>
      </c>
      <c r="D2967" s="380">
        <v>57.105555555555554</v>
      </c>
      <c r="E2967" s="25">
        <v>24.84</v>
      </c>
      <c r="F2967" s="380">
        <v>3.2984688817194554</v>
      </c>
      <c r="G2967" s="25">
        <v>42.19</v>
      </c>
      <c r="H2967" s="380">
        <v>1.8457190916956596</v>
      </c>
      <c r="I2967" s="25">
        <v>47.31</v>
      </c>
      <c r="J2967" s="380">
        <v>2.777777777777778E-2</v>
      </c>
    </row>
    <row r="2968" spans="1:10" x14ac:dyDescent="0.35">
      <c r="A2968" s="5">
        <v>2964</v>
      </c>
      <c r="B2968" s="5">
        <v>124</v>
      </c>
      <c r="C2968" s="5">
        <v>5</v>
      </c>
      <c r="D2968" s="380">
        <v>56.475000000000001</v>
      </c>
      <c r="E2968" s="25">
        <v>24.84</v>
      </c>
      <c r="F2968" s="380">
        <v>3.1769319277418884</v>
      </c>
      <c r="G2968" s="25">
        <v>40.96</v>
      </c>
      <c r="H2968" s="380">
        <v>1.8457190916956596</v>
      </c>
      <c r="I2968" s="25">
        <v>46.84</v>
      </c>
      <c r="J2968" s="380">
        <v>2.777777777777778E-2</v>
      </c>
    </row>
    <row r="2969" spans="1:10" x14ac:dyDescent="0.35">
      <c r="A2969" s="5">
        <v>2965</v>
      </c>
      <c r="B2969" s="5">
        <v>124</v>
      </c>
      <c r="C2969" s="5">
        <v>5</v>
      </c>
      <c r="D2969" s="380">
        <v>54.861666666666665</v>
      </c>
      <c r="E2969" s="25">
        <v>24.84</v>
      </c>
      <c r="F2969" s="380">
        <v>3.1512364416311915</v>
      </c>
      <c r="G2969" s="25">
        <v>36.229999999999997</v>
      </c>
      <c r="H2969" s="380">
        <v>1.8457190916956596</v>
      </c>
      <c r="I2969" s="25">
        <v>46.52</v>
      </c>
      <c r="J2969" s="380">
        <v>2.777777777777778E-2</v>
      </c>
    </row>
    <row r="2970" spans="1:10" x14ac:dyDescent="0.35">
      <c r="A2970" s="5">
        <v>2966</v>
      </c>
      <c r="B2970" s="5">
        <v>124</v>
      </c>
      <c r="C2970" s="5">
        <v>5</v>
      </c>
      <c r="D2970" s="380">
        <v>53.68333333333333</v>
      </c>
      <c r="E2970" s="25">
        <v>24.84</v>
      </c>
      <c r="F2970" s="380">
        <v>3.1769319277418884</v>
      </c>
      <c r="G2970" s="25">
        <v>36.229999999999997</v>
      </c>
      <c r="H2970" s="380">
        <v>1.6677711224487881</v>
      </c>
      <c r="I2970" s="25">
        <v>47.44</v>
      </c>
      <c r="J2970" s="380">
        <v>2.777777777777778E-2</v>
      </c>
    </row>
    <row r="2971" spans="1:10" x14ac:dyDescent="0.35">
      <c r="A2971" s="5">
        <v>2967</v>
      </c>
      <c r="B2971" s="5">
        <v>124</v>
      </c>
      <c r="C2971" s="5">
        <v>5</v>
      </c>
      <c r="D2971" s="380">
        <v>54.774444444444448</v>
      </c>
      <c r="E2971" s="25">
        <v>24.84</v>
      </c>
      <c r="F2971" s="380">
        <v>3.1769319277418884</v>
      </c>
      <c r="G2971" s="25">
        <v>36.229999999999997</v>
      </c>
      <c r="H2971" s="380">
        <v>1.2655816667086657</v>
      </c>
      <c r="I2971" s="25">
        <v>48.86</v>
      </c>
      <c r="J2971" s="380">
        <v>5.1162482169034962E-2</v>
      </c>
    </row>
    <row r="2972" spans="1:10" x14ac:dyDescent="0.35">
      <c r="A2972" s="5">
        <v>2968</v>
      </c>
      <c r="B2972" s="5">
        <v>124</v>
      </c>
      <c r="C2972" s="5">
        <v>5</v>
      </c>
      <c r="D2972" s="380">
        <v>57.389999999999993</v>
      </c>
      <c r="E2972" s="25">
        <v>24.84</v>
      </c>
      <c r="F2972" s="380">
        <v>0.21036147052782911</v>
      </c>
      <c r="G2972" s="25">
        <v>42.42</v>
      </c>
      <c r="H2972" s="380">
        <v>4.1196653541323076E-2</v>
      </c>
      <c r="I2972" s="25">
        <v>48.86</v>
      </c>
      <c r="J2972" s="380">
        <v>0.39127174599041198</v>
      </c>
    </row>
    <row r="2973" spans="1:10" x14ac:dyDescent="0.35">
      <c r="A2973" s="5">
        <v>2969</v>
      </c>
      <c r="B2973" s="5">
        <v>124</v>
      </c>
      <c r="C2973" s="5">
        <v>5</v>
      </c>
      <c r="D2973" s="380">
        <v>62.477222222222231</v>
      </c>
      <c r="E2973" s="25">
        <v>24.99</v>
      </c>
      <c r="F2973" s="380">
        <v>8.1174834595959595</v>
      </c>
      <c r="G2973" s="25">
        <v>44.69</v>
      </c>
      <c r="H2973" s="380">
        <v>7.737063552567415</v>
      </c>
      <c r="I2973" s="25">
        <v>49.69</v>
      </c>
      <c r="J2973" s="380">
        <v>1.1351433921198073</v>
      </c>
    </row>
    <row r="2974" spans="1:10" x14ac:dyDescent="0.35">
      <c r="A2974" s="5">
        <v>2970</v>
      </c>
      <c r="B2974" s="5">
        <v>124</v>
      </c>
      <c r="C2974" s="5">
        <v>5</v>
      </c>
      <c r="D2974" s="380">
        <v>66.776666666666671</v>
      </c>
      <c r="E2974" s="25">
        <v>26.39</v>
      </c>
      <c r="F2974" s="380">
        <v>16.730884820217369</v>
      </c>
      <c r="G2974" s="25">
        <v>44.69</v>
      </c>
      <c r="H2974" s="380">
        <v>9.2132068423192095</v>
      </c>
      <c r="I2974" s="25">
        <v>51.64</v>
      </c>
      <c r="J2974" s="380">
        <v>7.1598221957483812</v>
      </c>
    </row>
    <row r="2975" spans="1:10" x14ac:dyDescent="0.35">
      <c r="A2975" s="5">
        <v>2971</v>
      </c>
      <c r="B2975" s="5">
        <v>124</v>
      </c>
      <c r="C2975" s="5">
        <v>5</v>
      </c>
      <c r="D2975" s="380">
        <v>71.100555555555545</v>
      </c>
      <c r="E2975" s="25">
        <v>27.1</v>
      </c>
      <c r="F2975" s="380">
        <v>15.929031855514335</v>
      </c>
      <c r="G2975" s="25">
        <v>47.85</v>
      </c>
      <c r="H2975" s="380">
        <v>9.5753172458160876</v>
      </c>
      <c r="I2975" s="25">
        <v>53.71</v>
      </c>
      <c r="J2975" s="380">
        <v>7.0352183234985786</v>
      </c>
    </row>
    <row r="2976" spans="1:10" x14ac:dyDescent="0.35">
      <c r="A2976" s="5">
        <v>2972</v>
      </c>
      <c r="B2976" s="5">
        <v>124</v>
      </c>
      <c r="C2976" s="5">
        <v>5</v>
      </c>
      <c r="D2976" s="380">
        <v>71.756666666666675</v>
      </c>
      <c r="E2976" s="25">
        <v>27.54</v>
      </c>
      <c r="F2976" s="380">
        <v>16.588246387271148</v>
      </c>
      <c r="G2976" s="25">
        <v>47.85</v>
      </c>
      <c r="H2976" s="380">
        <v>10.458241552926006</v>
      </c>
      <c r="I2976" s="25">
        <v>53.71</v>
      </c>
      <c r="J2976" s="380">
        <v>7.0331812944192293</v>
      </c>
    </row>
    <row r="2977" spans="1:10" x14ac:dyDescent="0.35">
      <c r="A2977" s="5">
        <v>2973</v>
      </c>
      <c r="B2977" s="5">
        <v>124</v>
      </c>
      <c r="C2977" s="5">
        <v>5</v>
      </c>
      <c r="D2977" s="380">
        <v>65.398888888888891</v>
      </c>
      <c r="E2977" s="25">
        <v>27.3</v>
      </c>
      <c r="F2977" s="380">
        <v>17.91145170427102</v>
      </c>
      <c r="G2977" s="25">
        <v>47.85</v>
      </c>
      <c r="H2977" s="380">
        <v>10.561353019410349</v>
      </c>
      <c r="I2977" s="25">
        <v>53.71</v>
      </c>
      <c r="J2977" s="380">
        <v>6.987601014736712</v>
      </c>
    </row>
    <row r="2978" spans="1:10" x14ac:dyDescent="0.35">
      <c r="A2978" s="5">
        <v>2974</v>
      </c>
      <c r="B2978" s="5">
        <v>124</v>
      </c>
      <c r="C2978" s="5">
        <v>5</v>
      </c>
      <c r="D2978" s="380">
        <v>60.322222222222223</v>
      </c>
      <c r="E2978" s="25">
        <v>25.59</v>
      </c>
      <c r="F2978" s="380">
        <v>11.894674530371605</v>
      </c>
      <c r="G2978" s="25">
        <v>44.69</v>
      </c>
      <c r="H2978" s="380">
        <v>9.7863852745620203</v>
      </c>
      <c r="I2978" s="25">
        <v>52.55</v>
      </c>
      <c r="J2978" s="380">
        <v>6.7511136554206521</v>
      </c>
    </row>
    <row r="2979" spans="1:10" x14ac:dyDescent="0.35">
      <c r="A2979" s="5">
        <v>2975</v>
      </c>
      <c r="B2979" s="5">
        <v>124</v>
      </c>
      <c r="C2979" s="5">
        <v>5</v>
      </c>
      <c r="D2979" s="380">
        <v>55.857777777777784</v>
      </c>
      <c r="E2979" s="25">
        <v>24.84</v>
      </c>
      <c r="F2979" s="380">
        <v>8.5149468505131676</v>
      </c>
      <c r="G2979" s="25">
        <v>43.56</v>
      </c>
      <c r="H2979" s="380">
        <v>9.7224986859520381</v>
      </c>
      <c r="I2979" s="25">
        <v>50.19</v>
      </c>
      <c r="J2979" s="380">
        <v>6.8119840909417642</v>
      </c>
    </row>
    <row r="2980" spans="1:10" x14ac:dyDescent="0.35">
      <c r="A2980" s="5">
        <v>2976</v>
      </c>
      <c r="B2980" s="5">
        <v>124</v>
      </c>
      <c r="C2980" s="5">
        <v>5</v>
      </c>
      <c r="D2980" s="380">
        <v>54.166666666666664</v>
      </c>
      <c r="E2980" s="25">
        <v>24.84</v>
      </c>
      <c r="F2980" s="380">
        <v>4.2964479020496933</v>
      </c>
      <c r="G2980" s="25">
        <v>35.86</v>
      </c>
      <c r="H2980" s="380">
        <v>5.2871881769071445</v>
      </c>
      <c r="I2980" s="25">
        <v>46.06</v>
      </c>
      <c r="J2980" s="380">
        <v>5.5974727638875246</v>
      </c>
    </row>
    <row r="2981" spans="1:10" x14ac:dyDescent="0.35">
      <c r="A2981" s="5">
        <v>2977</v>
      </c>
      <c r="B2981" s="5">
        <v>125</v>
      </c>
      <c r="C2981" s="5">
        <v>5</v>
      </c>
      <c r="D2981" s="380">
        <v>51.629999999999995</v>
      </c>
      <c r="E2981" s="25">
        <v>24.11</v>
      </c>
      <c r="F2981" s="380">
        <v>1.6649632807926482</v>
      </c>
      <c r="G2981" s="25">
        <v>31.11</v>
      </c>
      <c r="H2981" s="380">
        <v>0.54686845831730391</v>
      </c>
      <c r="I2981" s="25">
        <v>33.67</v>
      </c>
      <c r="J2981" s="380">
        <v>0.27777777777777779</v>
      </c>
    </row>
    <row r="2982" spans="1:10" x14ac:dyDescent="0.35">
      <c r="A2982" s="5">
        <v>2978</v>
      </c>
      <c r="B2982" s="5">
        <v>125</v>
      </c>
      <c r="C2982" s="5">
        <v>5</v>
      </c>
      <c r="D2982" s="380">
        <v>51.653888888888886</v>
      </c>
      <c r="E2982" s="25">
        <v>23.59</v>
      </c>
      <c r="F2982" s="380">
        <v>5.3837097714493884</v>
      </c>
      <c r="G2982" s="25">
        <v>30.95</v>
      </c>
      <c r="H2982" s="380">
        <v>4.6206066080810198</v>
      </c>
      <c r="I2982" s="25">
        <v>33.67</v>
      </c>
      <c r="J2982" s="380">
        <v>1.5194616865894335</v>
      </c>
    </row>
    <row r="2983" spans="1:10" x14ac:dyDescent="0.35">
      <c r="A2983" s="5">
        <v>2979</v>
      </c>
      <c r="B2983" s="5">
        <v>125</v>
      </c>
      <c r="C2983" s="5">
        <v>5</v>
      </c>
      <c r="D2983" s="380">
        <v>50.817777777777778</v>
      </c>
      <c r="E2983" s="25">
        <v>23.59</v>
      </c>
      <c r="F2983" s="380">
        <v>3.3955739003872187</v>
      </c>
      <c r="G2983" s="25">
        <v>30.93</v>
      </c>
      <c r="H2983" s="380">
        <v>3.5646780010728811</v>
      </c>
      <c r="I2983" s="25">
        <v>33.67</v>
      </c>
      <c r="J2983" s="380">
        <v>0.26207715634463585</v>
      </c>
    </row>
    <row r="2984" spans="1:10" x14ac:dyDescent="0.35">
      <c r="A2984" s="5">
        <v>2980</v>
      </c>
      <c r="B2984" s="5">
        <v>125</v>
      </c>
      <c r="C2984" s="5">
        <v>5</v>
      </c>
      <c r="D2984" s="380">
        <v>50.983888888888885</v>
      </c>
      <c r="E2984" s="25">
        <v>23.59</v>
      </c>
      <c r="F2984" s="380">
        <v>3.2727733956087586</v>
      </c>
      <c r="G2984" s="25">
        <v>30.93</v>
      </c>
      <c r="H2984" s="380">
        <v>3.5646780010728811</v>
      </c>
      <c r="I2984" s="25">
        <v>33.67</v>
      </c>
      <c r="J2984" s="380">
        <v>0.17103889128031963</v>
      </c>
    </row>
    <row r="2985" spans="1:10" x14ac:dyDescent="0.35">
      <c r="A2985" s="5">
        <v>2981</v>
      </c>
      <c r="B2985" s="5">
        <v>125</v>
      </c>
      <c r="C2985" s="5">
        <v>5</v>
      </c>
      <c r="D2985" s="380">
        <v>52.870555555555555</v>
      </c>
      <c r="E2985" s="25">
        <v>23.59</v>
      </c>
      <c r="F2985" s="380">
        <v>3.2727733956087586</v>
      </c>
      <c r="G2985" s="25">
        <v>30.95</v>
      </c>
      <c r="H2985" s="380">
        <v>0.83284990234497414</v>
      </c>
      <c r="I2985" s="25">
        <v>33.67</v>
      </c>
      <c r="J2985" s="380">
        <v>4.0984226902725053E-2</v>
      </c>
    </row>
    <row r="2986" spans="1:10" x14ac:dyDescent="0.35">
      <c r="A2986" s="5">
        <v>2982</v>
      </c>
      <c r="B2986" s="5">
        <v>125</v>
      </c>
      <c r="C2986" s="5">
        <v>5</v>
      </c>
      <c r="D2986" s="380">
        <v>60.001666666666665</v>
      </c>
      <c r="E2986" s="25">
        <v>24</v>
      </c>
      <c r="F2986" s="380">
        <v>3.2727733956087586</v>
      </c>
      <c r="G2986" s="25">
        <v>31.26</v>
      </c>
      <c r="H2986" s="380">
        <v>0.83284990234497414</v>
      </c>
      <c r="I2986" s="25">
        <v>33.67</v>
      </c>
      <c r="J2986" s="380">
        <v>4.0984226902725053E-2</v>
      </c>
    </row>
    <row r="2987" spans="1:10" x14ac:dyDescent="0.35">
      <c r="A2987" s="5">
        <v>2983</v>
      </c>
      <c r="B2987" s="5">
        <v>125</v>
      </c>
      <c r="C2987" s="5">
        <v>5</v>
      </c>
      <c r="D2987" s="380">
        <v>67.274444444444441</v>
      </c>
      <c r="E2987" s="25">
        <v>24.26</v>
      </c>
      <c r="F2987" s="380">
        <v>3.2727733956087586</v>
      </c>
      <c r="G2987" s="25">
        <v>36.369999999999997</v>
      </c>
      <c r="H2987" s="380">
        <v>0.73230626370515572</v>
      </c>
      <c r="I2987" s="25">
        <v>33.67</v>
      </c>
      <c r="J2987" s="380">
        <v>2.777777777777778E-2</v>
      </c>
    </row>
    <row r="2988" spans="1:10" x14ac:dyDescent="0.35">
      <c r="A2988" s="5">
        <v>2984</v>
      </c>
      <c r="B2988" s="5">
        <v>125</v>
      </c>
      <c r="C2988" s="5">
        <v>5</v>
      </c>
      <c r="D2988" s="380">
        <v>66.655000000000001</v>
      </c>
      <c r="E2988" s="25">
        <v>24.26</v>
      </c>
      <c r="F2988" s="380">
        <v>3.2727733956087586</v>
      </c>
      <c r="G2988" s="25">
        <v>37.49</v>
      </c>
      <c r="H2988" s="380">
        <v>0.2213876284809303</v>
      </c>
      <c r="I2988" s="25">
        <v>33.67</v>
      </c>
      <c r="J2988" s="380">
        <v>2.777777777777778E-2</v>
      </c>
    </row>
    <row r="2989" spans="1:10" x14ac:dyDescent="0.35">
      <c r="A2989" s="5">
        <v>2985</v>
      </c>
      <c r="B2989" s="5">
        <v>125</v>
      </c>
      <c r="C2989" s="5">
        <v>5</v>
      </c>
      <c r="D2989" s="380">
        <v>62.842777777777776</v>
      </c>
      <c r="E2989" s="25">
        <v>23.84</v>
      </c>
      <c r="F2989" s="380">
        <v>3.2727733956087586</v>
      </c>
      <c r="G2989" s="25">
        <v>34.32</v>
      </c>
      <c r="H2989" s="380">
        <v>2.983374850025141E-2</v>
      </c>
      <c r="I2989" s="25">
        <v>33.67</v>
      </c>
      <c r="J2989" s="380">
        <v>2.777777777777778E-2</v>
      </c>
    </row>
    <row r="2990" spans="1:10" x14ac:dyDescent="0.35">
      <c r="A2990" s="5">
        <v>2986</v>
      </c>
      <c r="B2990" s="5">
        <v>125</v>
      </c>
      <c r="C2990" s="5">
        <v>5</v>
      </c>
      <c r="D2990" s="380">
        <v>58.650000000000006</v>
      </c>
      <c r="E2990" s="25">
        <v>23.41</v>
      </c>
      <c r="F2990" s="380">
        <v>2.6416491641187259</v>
      </c>
      <c r="G2990" s="25">
        <v>30.91</v>
      </c>
      <c r="H2990" s="380">
        <v>2.9833748500251406E-2</v>
      </c>
      <c r="I2990" s="25">
        <v>31.91</v>
      </c>
      <c r="J2990" s="380">
        <v>2.777777777777778E-2</v>
      </c>
    </row>
    <row r="2991" spans="1:10" x14ac:dyDescent="0.35">
      <c r="A2991" s="5">
        <v>2987</v>
      </c>
      <c r="B2991" s="5">
        <v>125</v>
      </c>
      <c r="C2991" s="5">
        <v>5</v>
      </c>
      <c r="D2991" s="380">
        <v>57.603888888888896</v>
      </c>
      <c r="E2991" s="25">
        <v>23.31</v>
      </c>
      <c r="F2991" s="380">
        <v>1.2648387354391974</v>
      </c>
      <c r="G2991" s="25">
        <v>30.03</v>
      </c>
      <c r="H2991" s="380">
        <v>2.9833748500251406E-2</v>
      </c>
      <c r="I2991" s="25">
        <v>28.62</v>
      </c>
      <c r="J2991" s="380">
        <v>2.777777777777778E-2</v>
      </c>
    </row>
    <row r="2992" spans="1:10" x14ac:dyDescent="0.35">
      <c r="A2992" s="5">
        <v>2988</v>
      </c>
      <c r="B2992" s="5">
        <v>125</v>
      </c>
      <c r="C2992" s="5">
        <v>5</v>
      </c>
      <c r="D2992" s="380">
        <v>56.070555555555551</v>
      </c>
      <c r="E2992" s="25">
        <v>22.07</v>
      </c>
      <c r="F2992" s="380">
        <v>1.1433017814616304</v>
      </c>
      <c r="G2992" s="25">
        <v>30.03</v>
      </c>
      <c r="H2992" s="380">
        <v>2.777777777777778E-2</v>
      </c>
      <c r="I2992" s="25">
        <v>28.62</v>
      </c>
      <c r="J2992" s="380">
        <v>2.777777777777778E-2</v>
      </c>
    </row>
    <row r="2993" spans="1:10" x14ac:dyDescent="0.35">
      <c r="A2993" s="5">
        <v>2989</v>
      </c>
      <c r="B2993" s="5">
        <v>125</v>
      </c>
      <c r="C2993" s="5">
        <v>5</v>
      </c>
      <c r="D2993" s="380">
        <v>54.292222222222229</v>
      </c>
      <c r="E2993" s="25">
        <v>22.07</v>
      </c>
      <c r="F2993" s="380">
        <v>0.80448715876322119</v>
      </c>
      <c r="G2993" s="25">
        <v>30.03</v>
      </c>
      <c r="H2993" s="380">
        <v>2.777777777777778E-2</v>
      </c>
      <c r="I2993" s="25">
        <v>28.62</v>
      </c>
      <c r="J2993" s="380">
        <v>2.777777777777778E-2</v>
      </c>
    </row>
    <row r="2994" spans="1:10" x14ac:dyDescent="0.35">
      <c r="A2994" s="5">
        <v>2990</v>
      </c>
      <c r="B2994" s="5">
        <v>125</v>
      </c>
      <c r="C2994" s="5">
        <v>5</v>
      </c>
      <c r="D2994" s="380">
        <v>53.255555555555553</v>
      </c>
      <c r="E2994" s="25">
        <v>21.88</v>
      </c>
      <c r="F2994" s="380">
        <v>7.3580064730008388E-2</v>
      </c>
      <c r="G2994" s="25">
        <v>30.03</v>
      </c>
      <c r="H2994" s="380">
        <v>2.777777777777778E-2</v>
      </c>
      <c r="I2994" s="25">
        <v>7.07</v>
      </c>
      <c r="J2994" s="380">
        <v>2.777777777777778E-2</v>
      </c>
    </row>
    <row r="2995" spans="1:10" x14ac:dyDescent="0.35">
      <c r="A2995" s="5">
        <v>2991</v>
      </c>
      <c r="B2995" s="5">
        <v>125</v>
      </c>
      <c r="C2995" s="5">
        <v>5</v>
      </c>
      <c r="D2995" s="380">
        <v>52.932222222222215</v>
      </c>
      <c r="E2995" s="25">
        <v>21.88</v>
      </c>
      <c r="F2995" s="380">
        <v>7.3580064730008388E-2</v>
      </c>
      <c r="G2995" s="25">
        <v>30.03</v>
      </c>
      <c r="H2995" s="380">
        <v>2.777777777777778E-2</v>
      </c>
      <c r="I2995" s="25">
        <v>28.62</v>
      </c>
      <c r="J2995" s="380">
        <v>2.777777777777778E-2</v>
      </c>
    </row>
    <row r="2996" spans="1:10" x14ac:dyDescent="0.35">
      <c r="A2996" s="5">
        <v>2992</v>
      </c>
      <c r="B2996" s="5">
        <v>125</v>
      </c>
      <c r="C2996" s="5">
        <v>5</v>
      </c>
      <c r="D2996" s="380">
        <v>54.551111111111105</v>
      </c>
      <c r="E2996" s="25">
        <v>22.07</v>
      </c>
      <c r="F2996" s="380">
        <v>7.3580064730008388E-2</v>
      </c>
      <c r="G2996" s="25">
        <v>30.03</v>
      </c>
      <c r="H2996" s="380">
        <v>2.777777777777778E-2</v>
      </c>
      <c r="I2996" s="25">
        <v>28.62</v>
      </c>
      <c r="J2996" s="380">
        <v>2.777777777777778E-2</v>
      </c>
    </row>
    <row r="2997" spans="1:10" x14ac:dyDescent="0.35">
      <c r="A2997" s="5">
        <v>2993</v>
      </c>
      <c r="B2997" s="5">
        <v>125</v>
      </c>
      <c r="C2997" s="5">
        <v>5</v>
      </c>
      <c r="D2997" s="380">
        <v>59.983333333333334</v>
      </c>
      <c r="E2997" s="25">
        <v>23.31</v>
      </c>
      <c r="F2997" s="380">
        <v>0.19038860176267738</v>
      </c>
      <c r="G2997" s="25">
        <v>30.03</v>
      </c>
      <c r="H2997" s="380">
        <v>2.777777777777778E-2</v>
      </c>
      <c r="I2997" s="25">
        <v>28.62</v>
      </c>
      <c r="J2997" s="380">
        <v>2.777777777777778E-2</v>
      </c>
    </row>
    <row r="2998" spans="1:10" x14ac:dyDescent="0.35">
      <c r="A2998" s="5">
        <v>2994</v>
      </c>
      <c r="B2998" s="5">
        <v>125</v>
      </c>
      <c r="C2998" s="5">
        <v>5</v>
      </c>
      <c r="D2998" s="380">
        <v>62.914444444444435</v>
      </c>
      <c r="E2998" s="25">
        <v>23.31</v>
      </c>
      <c r="F2998" s="380">
        <v>2.0815147248995691</v>
      </c>
      <c r="G2998" s="25">
        <v>30.64</v>
      </c>
      <c r="H2998" s="380">
        <v>2.9833748500251406E-2</v>
      </c>
      <c r="I2998" s="25">
        <v>28.62</v>
      </c>
      <c r="J2998" s="380">
        <v>2.777777777777778E-2</v>
      </c>
    </row>
    <row r="2999" spans="1:10" x14ac:dyDescent="0.35">
      <c r="A2999" s="5">
        <v>2995</v>
      </c>
      <c r="B2999" s="5">
        <v>125</v>
      </c>
      <c r="C2999" s="5">
        <v>5</v>
      </c>
      <c r="D2999" s="380">
        <v>65.590555555555554</v>
      </c>
      <c r="E2999" s="25">
        <v>23.42</v>
      </c>
      <c r="F2999" s="380">
        <v>2.0815147248995691</v>
      </c>
      <c r="G2999" s="25">
        <v>31.26</v>
      </c>
      <c r="H2999" s="380">
        <v>7.8572376607062136E-2</v>
      </c>
      <c r="I2999" s="25">
        <v>33.67</v>
      </c>
      <c r="J2999" s="380">
        <v>2.777777777777778E-2</v>
      </c>
    </row>
    <row r="3000" spans="1:10" x14ac:dyDescent="0.35">
      <c r="A3000" s="5">
        <v>2996</v>
      </c>
      <c r="B3000" s="5">
        <v>125</v>
      </c>
      <c r="C3000" s="5">
        <v>5</v>
      </c>
      <c r="D3000" s="380">
        <v>66.555555555555557</v>
      </c>
      <c r="E3000" s="25">
        <v>24.12</v>
      </c>
      <c r="F3000" s="380">
        <v>2.0815147248995691</v>
      </c>
      <c r="G3000" s="25">
        <v>32.82</v>
      </c>
      <c r="H3000" s="380">
        <v>0.13720564219326159</v>
      </c>
      <c r="I3000" s="25">
        <v>33.67</v>
      </c>
      <c r="J3000" s="380">
        <v>2.777777777777778E-2</v>
      </c>
    </row>
    <row r="3001" spans="1:10" x14ac:dyDescent="0.35">
      <c r="A3001" s="5">
        <v>2997</v>
      </c>
      <c r="B3001" s="5">
        <v>125</v>
      </c>
      <c r="C3001" s="5">
        <v>5</v>
      </c>
      <c r="D3001" s="380">
        <v>64.183333333333337</v>
      </c>
      <c r="E3001" s="25">
        <v>24.84</v>
      </c>
      <c r="F3001" s="380">
        <v>2.0905476602319983</v>
      </c>
      <c r="G3001" s="25">
        <v>34.15</v>
      </c>
      <c r="H3001" s="380">
        <v>0.13720564219326159</v>
      </c>
      <c r="I3001" s="25">
        <v>33.67</v>
      </c>
      <c r="J3001" s="380">
        <v>2.8277465877357716E-2</v>
      </c>
    </row>
    <row r="3002" spans="1:10" x14ac:dyDescent="0.35">
      <c r="A3002" s="5">
        <v>2998</v>
      </c>
      <c r="B3002" s="5">
        <v>125</v>
      </c>
      <c r="C3002" s="5">
        <v>5</v>
      </c>
      <c r="D3002" s="380">
        <v>58.548333333333339</v>
      </c>
      <c r="E3002" s="25">
        <v>24.84</v>
      </c>
      <c r="F3002" s="380">
        <v>9.4318135840641137E-2</v>
      </c>
      <c r="G3002" s="25">
        <v>33.159999999999997</v>
      </c>
      <c r="H3002" s="380">
        <v>1.875552840195911</v>
      </c>
      <c r="I3002" s="25">
        <v>33.67</v>
      </c>
      <c r="J3002" s="380">
        <v>2.8277465877357716E-2</v>
      </c>
    </row>
    <row r="3003" spans="1:10" x14ac:dyDescent="0.35">
      <c r="A3003" s="5">
        <v>2999</v>
      </c>
      <c r="B3003" s="5">
        <v>125</v>
      </c>
      <c r="C3003" s="5">
        <v>5</v>
      </c>
      <c r="D3003" s="380">
        <v>56.396111111111111</v>
      </c>
      <c r="E3003" s="25">
        <v>24.73</v>
      </c>
      <c r="F3003" s="380">
        <v>7.5064812004306314E-2</v>
      </c>
      <c r="G3003" s="25">
        <v>30.95</v>
      </c>
      <c r="H3003" s="380">
        <v>1.875552840195911</v>
      </c>
      <c r="I3003" s="25">
        <v>33.67</v>
      </c>
      <c r="J3003" s="380">
        <v>2.8277465877357716E-2</v>
      </c>
    </row>
    <row r="3004" spans="1:10" x14ac:dyDescent="0.35">
      <c r="A3004" s="5">
        <v>3000</v>
      </c>
      <c r="B3004" s="5">
        <v>125</v>
      </c>
      <c r="C3004" s="5">
        <v>5</v>
      </c>
      <c r="D3004" s="380">
        <v>52.956666666666663</v>
      </c>
      <c r="E3004" s="25">
        <v>23.41</v>
      </c>
      <c r="F3004" s="380">
        <v>6.3741689337754842E-2</v>
      </c>
      <c r="G3004" s="25">
        <v>30.93</v>
      </c>
      <c r="H3004" s="380">
        <v>0.10737189369301019</v>
      </c>
      <c r="I3004" s="25">
        <v>33.67</v>
      </c>
      <c r="J3004" s="380">
        <v>2.777777777777778E-2</v>
      </c>
    </row>
    <row r="3005" spans="1:10" x14ac:dyDescent="0.35">
      <c r="A3005" s="5">
        <v>3001</v>
      </c>
      <c r="B3005" s="5">
        <v>126</v>
      </c>
      <c r="C3005" s="5">
        <v>5</v>
      </c>
      <c r="D3005" s="380">
        <v>53.889444444444443</v>
      </c>
      <c r="E3005" s="25">
        <v>23.41</v>
      </c>
      <c r="F3005" s="380">
        <v>4.2442767015605634E-2</v>
      </c>
      <c r="G3005" s="25">
        <v>30.05</v>
      </c>
      <c r="H3005" s="380">
        <v>0.10737189369301019</v>
      </c>
      <c r="I3005" s="25">
        <v>33.67</v>
      </c>
      <c r="J3005" s="380">
        <v>5.065495977123833E-2</v>
      </c>
    </row>
    <row r="3006" spans="1:10" x14ac:dyDescent="0.35">
      <c r="A3006" s="5">
        <v>3002</v>
      </c>
      <c r="B3006" s="5">
        <v>126</v>
      </c>
      <c r="C3006" s="5">
        <v>5</v>
      </c>
      <c r="D3006" s="380">
        <v>52.573333333333323</v>
      </c>
      <c r="E3006" s="25">
        <v>22.73</v>
      </c>
      <c r="F3006" s="380">
        <v>4.1122365184451559E-2</v>
      </c>
      <c r="G3006" s="25">
        <v>30.03</v>
      </c>
      <c r="H3006" s="380">
        <v>0.10737189369301019</v>
      </c>
      <c r="I3006" s="25">
        <v>33.67</v>
      </c>
      <c r="J3006" s="380">
        <v>6.896535977722941E-2</v>
      </c>
    </row>
    <row r="3007" spans="1:10" x14ac:dyDescent="0.35">
      <c r="A3007" s="5">
        <v>3003</v>
      </c>
      <c r="B3007" s="5">
        <v>126</v>
      </c>
      <c r="C3007" s="5">
        <v>5</v>
      </c>
      <c r="D3007" s="380">
        <v>51.7</v>
      </c>
      <c r="E3007" s="25">
        <v>22.73</v>
      </c>
      <c r="F3007" s="380">
        <v>3.0114185887500828E-2</v>
      </c>
      <c r="G3007" s="25">
        <v>30.03</v>
      </c>
      <c r="H3007" s="380">
        <v>0.10737189369301019</v>
      </c>
      <c r="I3007" s="25">
        <v>33.67</v>
      </c>
      <c r="J3007" s="380">
        <v>4.0687893899871694E-2</v>
      </c>
    </row>
    <row r="3008" spans="1:10" x14ac:dyDescent="0.35">
      <c r="A3008" s="5">
        <v>3004</v>
      </c>
      <c r="B3008" s="5">
        <v>126</v>
      </c>
      <c r="C3008" s="5">
        <v>5</v>
      </c>
      <c r="D3008" s="380">
        <v>51.981666666666662</v>
      </c>
      <c r="E3008" s="25">
        <v>22.73</v>
      </c>
      <c r="F3008" s="380">
        <v>3.3675305213081805E-2</v>
      </c>
      <c r="G3008" s="25">
        <v>30.03</v>
      </c>
      <c r="H3008" s="380">
        <v>0.10737189369301019</v>
      </c>
      <c r="I3008" s="25">
        <v>33.67</v>
      </c>
      <c r="J3008" s="380">
        <v>6.896535977722941E-2</v>
      </c>
    </row>
    <row r="3009" spans="1:10" x14ac:dyDescent="0.35">
      <c r="A3009" s="5">
        <v>3005</v>
      </c>
      <c r="B3009" s="5">
        <v>126</v>
      </c>
      <c r="C3009" s="5">
        <v>5</v>
      </c>
      <c r="D3009" s="380">
        <v>55.74722222222222</v>
      </c>
      <c r="E3009" s="25">
        <v>22.73</v>
      </c>
      <c r="F3009" s="380">
        <v>2.777777777777778E-2</v>
      </c>
      <c r="G3009" s="25">
        <v>30.03</v>
      </c>
      <c r="H3009" s="380">
        <v>2.777777777777778E-2</v>
      </c>
      <c r="I3009" s="25">
        <v>33.67</v>
      </c>
      <c r="J3009" s="380">
        <v>6.896535977722941E-2</v>
      </c>
    </row>
    <row r="3010" spans="1:10" x14ac:dyDescent="0.35">
      <c r="A3010" s="5">
        <v>3006</v>
      </c>
      <c r="B3010" s="5">
        <v>126</v>
      </c>
      <c r="C3010" s="5">
        <v>5</v>
      </c>
      <c r="D3010" s="380">
        <v>62.285000000000004</v>
      </c>
      <c r="E3010" s="25">
        <v>23.41</v>
      </c>
      <c r="F3010" s="380">
        <v>2.777777777777778E-2</v>
      </c>
      <c r="G3010" s="25">
        <v>30.03</v>
      </c>
      <c r="H3010" s="380">
        <v>2.777777777777778E-2</v>
      </c>
      <c r="I3010" s="25">
        <v>32.880000000000003</v>
      </c>
      <c r="J3010" s="380">
        <v>6.896535977722941E-2</v>
      </c>
    </row>
    <row r="3011" spans="1:10" x14ac:dyDescent="0.35">
      <c r="A3011" s="5">
        <v>3007</v>
      </c>
      <c r="B3011" s="5">
        <v>126</v>
      </c>
      <c r="C3011" s="5">
        <v>5</v>
      </c>
      <c r="D3011" s="380">
        <v>70.035555555555561</v>
      </c>
      <c r="E3011" s="25">
        <v>23.41</v>
      </c>
      <c r="F3011" s="380">
        <v>2.1410074148018521</v>
      </c>
      <c r="G3011" s="25">
        <v>31.11</v>
      </c>
      <c r="H3011" s="380">
        <v>2.777777777777778E-2</v>
      </c>
      <c r="I3011" s="25">
        <v>32.880000000000003</v>
      </c>
      <c r="J3011" s="380">
        <v>6.896535977722941E-2</v>
      </c>
    </row>
    <row r="3012" spans="1:10" x14ac:dyDescent="0.35">
      <c r="A3012" s="5">
        <v>3008</v>
      </c>
      <c r="B3012" s="5">
        <v>126</v>
      </c>
      <c r="C3012" s="5">
        <v>5</v>
      </c>
      <c r="D3012" s="380">
        <v>68.710000000000008</v>
      </c>
      <c r="E3012" s="25">
        <v>23.41</v>
      </c>
      <c r="F3012" s="380">
        <v>2.0815147248995691</v>
      </c>
      <c r="G3012" s="25">
        <v>30.91</v>
      </c>
      <c r="H3012" s="380">
        <v>2.777777777777778E-2</v>
      </c>
      <c r="I3012" s="25">
        <v>32.880000000000003</v>
      </c>
      <c r="J3012" s="380">
        <v>2.777777777777778E-2</v>
      </c>
    </row>
    <row r="3013" spans="1:10" x14ac:dyDescent="0.35">
      <c r="A3013" s="5">
        <v>3009</v>
      </c>
      <c r="B3013" s="5">
        <v>126</v>
      </c>
      <c r="C3013" s="5">
        <v>5</v>
      </c>
      <c r="D3013" s="380">
        <v>63.624444444444443</v>
      </c>
      <c r="E3013" s="25">
        <v>23.31</v>
      </c>
      <c r="F3013" s="380">
        <v>2.0815147248995691</v>
      </c>
      <c r="G3013" s="25">
        <v>30.03</v>
      </c>
      <c r="H3013" s="380">
        <v>2.777777777777778E-2</v>
      </c>
      <c r="I3013" s="25">
        <v>31.18</v>
      </c>
      <c r="J3013" s="380">
        <v>2.777777777777778E-2</v>
      </c>
    </row>
    <row r="3014" spans="1:10" x14ac:dyDescent="0.35">
      <c r="A3014" s="5">
        <v>3010</v>
      </c>
      <c r="B3014" s="5">
        <v>126</v>
      </c>
      <c r="C3014" s="5">
        <v>5</v>
      </c>
      <c r="D3014" s="380">
        <v>59.096666666666664</v>
      </c>
      <c r="E3014" s="25">
        <v>20.62</v>
      </c>
      <c r="F3014" s="380">
        <v>0.19038860176267738</v>
      </c>
      <c r="G3014" s="25">
        <v>30.03</v>
      </c>
      <c r="H3014" s="380">
        <v>2.777777777777778E-2</v>
      </c>
      <c r="I3014" s="25">
        <v>7.07</v>
      </c>
      <c r="J3014" s="380">
        <v>2.777777777777778E-2</v>
      </c>
    </row>
    <row r="3015" spans="1:10" x14ac:dyDescent="0.35">
      <c r="A3015" s="5">
        <v>3011</v>
      </c>
      <c r="B3015" s="5">
        <v>126</v>
      </c>
      <c r="C3015" s="5">
        <v>5</v>
      </c>
      <c r="D3015" s="380">
        <v>56.423333333333339</v>
      </c>
      <c r="E3015" s="25">
        <v>15.82</v>
      </c>
      <c r="F3015" s="380">
        <v>7.3580064730008388E-2</v>
      </c>
      <c r="G3015" s="25">
        <v>29.64</v>
      </c>
      <c r="H3015" s="380">
        <v>2.777777777777778E-2</v>
      </c>
      <c r="I3015" s="25">
        <v>6.66</v>
      </c>
      <c r="J3015" s="380">
        <v>2.777777777777778E-2</v>
      </c>
    </row>
    <row r="3016" spans="1:10" x14ac:dyDescent="0.35">
      <c r="A3016" s="5">
        <v>3012</v>
      </c>
      <c r="B3016" s="5">
        <v>126</v>
      </c>
      <c r="C3016" s="5">
        <v>5</v>
      </c>
      <c r="D3016" s="380">
        <v>55.672777777777775</v>
      </c>
      <c r="E3016" s="25">
        <v>15.82</v>
      </c>
      <c r="F3016" s="380">
        <v>7.3580064730008388E-2</v>
      </c>
      <c r="G3016" s="25">
        <v>29.64</v>
      </c>
      <c r="H3016" s="380">
        <v>2.777777777777778E-2</v>
      </c>
      <c r="I3016" s="25">
        <v>6.66</v>
      </c>
      <c r="J3016" s="380">
        <v>2.777777777777778E-2</v>
      </c>
    </row>
    <row r="3017" spans="1:10" x14ac:dyDescent="0.35">
      <c r="A3017" s="5">
        <v>3013</v>
      </c>
      <c r="B3017" s="5">
        <v>126</v>
      </c>
      <c r="C3017" s="5">
        <v>5</v>
      </c>
      <c r="D3017" s="380">
        <v>51.983333333333327</v>
      </c>
      <c r="E3017" s="25">
        <v>15.82</v>
      </c>
      <c r="F3017" s="380">
        <v>7.3580064730008388E-2</v>
      </c>
      <c r="G3017" s="25">
        <v>29.64</v>
      </c>
      <c r="H3017" s="380">
        <v>2.777777777777778E-2</v>
      </c>
      <c r="I3017" s="25">
        <v>6.66</v>
      </c>
      <c r="J3017" s="380">
        <v>2.777777777777778E-2</v>
      </c>
    </row>
    <row r="3018" spans="1:10" x14ac:dyDescent="0.35">
      <c r="A3018" s="5">
        <v>3014</v>
      </c>
      <c r="B3018" s="5">
        <v>126</v>
      </c>
      <c r="C3018" s="5">
        <v>5</v>
      </c>
      <c r="D3018" s="380">
        <v>50.912777777777777</v>
      </c>
      <c r="E3018" s="25">
        <v>14.91</v>
      </c>
      <c r="F3018" s="380">
        <v>7.3580064730008388E-2</v>
      </c>
      <c r="G3018" s="25">
        <v>29.53</v>
      </c>
      <c r="H3018" s="380">
        <v>2.777777777777778E-2</v>
      </c>
      <c r="I3018" s="25">
        <v>6.66</v>
      </c>
      <c r="J3018" s="380">
        <v>2.777777777777778E-2</v>
      </c>
    </row>
    <row r="3019" spans="1:10" x14ac:dyDescent="0.35">
      <c r="A3019" s="5">
        <v>3015</v>
      </c>
      <c r="B3019" s="5">
        <v>126</v>
      </c>
      <c r="C3019" s="5">
        <v>5</v>
      </c>
      <c r="D3019" s="380">
        <v>50.343888888888884</v>
      </c>
      <c r="E3019" s="25">
        <v>14.91</v>
      </c>
      <c r="F3019" s="380">
        <v>7.3580064730008388E-2</v>
      </c>
      <c r="G3019" s="25">
        <v>29.35</v>
      </c>
      <c r="H3019" s="380">
        <v>2.777777777777778E-2</v>
      </c>
      <c r="I3019" s="25">
        <v>6.66</v>
      </c>
      <c r="J3019" s="380">
        <v>2.777777777777778E-2</v>
      </c>
    </row>
    <row r="3020" spans="1:10" x14ac:dyDescent="0.35">
      <c r="A3020" s="5">
        <v>3016</v>
      </c>
      <c r="B3020" s="5">
        <v>126</v>
      </c>
      <c r="C3020" s="5">
        <v>5</v>
      </c>
      <c r="D3020" s="380">
        <v>54.755555555555553</v>
      </c>
      <c r="E3020" s="25">
        <v>14.91</v>
      </c>
      <c r="F3020" s="380">
        <v>7.3580064730008388E-2</v>
      </c>
      <c r="G3020" s="25">
        <v>28.49</v>
      </c>
      <c r="H3020" s="380">
        <v>2.777777777777778E-2</v>
      </c>
      <c r="I3020" s="25">
        <v>6.66</v>
      </c>
      <c r="J3020" s="380">
        <v>2.777777777777778E-2</v>
      </c>
    </row>
    <row r="3021" spans="1:10" x14ac:dyDescent="0.35">
      <c r="A3021" s="5">
        <v>3017</v>
      </c>
      <c r="B3021" s="5">
        <v>126</v>
      </c>
      <c r="C3021" s="5">
        <v>5</v>
      </c>
      <c r="D3021" s="380">
        <v>58.606666666666669</v>
      </c>
      <c r="E3021" s="25">
        <v>15.82</v>
      </c>
      <c r="F3021" s="380">
        <v>7.3580064730008388E-2</v>
      </c>
      <c r="G3021" s="25">
        <v>29.64</v>
      </c>
      <c r="H3021" s="380">
        <v>2.777777777777778E-2</v>
      </c>
      <c r="I3021" s="25">
        <v>6.73</v>
      </c>
      <c r="J3021" s="380">
        <v>2.777777777777778E-2</v>
      </c>
    </row>
    <row r="3022" spans="1:10" x14ac:dyDescent="0.35">
      <c r="A3022" s="5">
        <v>3018</v>
      </c>
      <c r="B3022" s="5">
        <v>126</v>
      </c>
      <c r="C3022" s="5">
        <v>5</v>
      </c>
      <c r="D3022" s="380">
        <v>62.338888888888881</v>
      </c>
      <c r="E3022" s="25">
        <v>20.62</v>
      </c>
      <c r="F3022" s="380">
        <v>0.80448715876322119</v>
      </c>
      <c r="G3022" s="25">
        <v>30.03</v>
      </c>
      <c r="H3022" s="380">
        <v>2.777777777777778E-2</v>
      </c>
      <c r="I3022" s="25">
        <v>7.07</v>
      </c>
      <c r="J3022" s="380">
        <v>2.777777777777778E-2</v>
      </c>
    </row>
    <row r="3023" spans="1:10" x14ac:dyDescent="0.35">
      <c r="A3023" s="5">
        <v>3019</v>
      </c>
      <c r="B3023" s="5">
        <v>126</v>
      </c>
      <c r="C3023" s="5">
        <v>5</v>
      </c>
      <c r="D3023" s="380">
        <v>63.121666666666655</v>
      </c>
      <c r="E3023" s="25">
        <v>22.07</v>
      </c>
      <c r="F3023" s="380">
        <v>3.1512364416311915</v>
      </c>
      <c r="G3023" s="25">
        <v>30.03</v>
      </c>
      <c r="H3023" s="380">
        <v>2.983374850025141E-2</v>
      </c>
      <c r="I3023" s="25">
        <v>31.38</v>
      </c>
      <c r="J3023" s="380">
        <v>2.777777777777778E-2</v>
      </c>
    </row>
    <row r="3024" spans="1:10" x14ac:dyDescent="0.35">
      <c r="A3024" s="5">
        <v>3020</v>
      </c>
      <c r="B3024" s="5">
        <v>126</v>
      </c>
      <c r="C3024" s="5">
        <v>5</v>
      </c>
      <c r="D3024" s="380">
        <v>64.609444444444435</v>
      </c>
      <c r="E3024" s="25">
        <v>22.87</v>
      </c>
      <c r="F3024" s="380">
        <v>7.3393442888943783E-2</v>
      </c>
      <c r="G3024" s="25">
        <v>30.99</v>
      </c>
      <c r="H3024" s="380">
        <v>0.13720564219326159</v>
      </c>
      <c r="I3024" s="25">
        <v>33.67</v>
      </c>
      <c r="J3024" s="380">
        <v>2.777777777777778E-2</v>
      </c>
    </row>
    <row r="3025" spans="1:10" x14ac:dyDescent="0.35">
      <c r="A3025" s="5">
        <v>3021</v>
      </c>
      <c r="B3025" s="5">
        <v>126</v>
      </c>
      <c r="C3025" s="5">
        <v>5</v>
      </c>
      <c r="D3025" s="380">
        <v>61.840555555555561</v>
      </c>
      <c r="E3025" s="25">
        <v>22.87</v>
      </c>
      <c r="F3025" s="380">
        <v>5.6437138104754696E-2</v>
      </c>
      <c r="G3025" s="25">
        <v>31.11</v>
      </c>
      <c r="H3025" s="380">
        <v>1.875552840195911</v>
      </c>
      <c r="I3025" s="25">
        <v>34.25</v>
      </c>
      <c r="J3025" s="380">
        <v>2.777777777777778E-2</v>
      </c>
    </row>
    <row r="3026" spans="1:10" x14ac:dyDescent="0.35">
      <c r="A3026" s="5">
        <v>3022</v>
      </c>
      <c r="B3026" s="5">
        <v>126</v>
      </c>
      <c r="C3026" s="5">
        <v>5</v>
      </c>
      <c r="D3026" s="380">
        <v>59.32833333333334</v>
      </c>
      <c r="E3026" s="25">
        <v>23.31</v>
      </c>
      <c r="F3026" s="380">
        <v>6.5775098229451823E-2</v>
      </c>
      <c r="G3026" s="25">
        <v>32.79</v>
      </c>
      <c r="H3026" s="380">
        <v>1.875552840195911</v>
      </c>
      <c r="I3026" s="25">
        <v>34.25</v>
      </c>
      <c r="J3026" s="380">
        <v>3.24179375022427E-2</v>
      </c>
    </row>
    <row r="3027" spans="1:10" x14ac:dyDescent="0.35">
      <c r="A3027" s="5">
        <v>3023</v>
      </c>
      <c r="B3027" s="5">
        <v>126</v>
      </c>
      <c r="C3027" s="5">
        <v>5</v>
      </c>
      <c r="D3027" s="380">
        <v>54.709999999999994</v>
      </c>
      <c r="E3027" s="25">
        <v>21.24</v>
      </c>
      <c r="F3027" s="380">
        <v>3.1512364416311915</v>
      </c>
      <c r="G3027" s="25">
        <v>30.03</v>
      </c>
      <c r="H3027" s="380">
        <v>1.875552840195911</v>
      </c>
      <c r="I3027" s="25">
        <v>33.67</v>
      </c>
      <c r="J3027" s="380">
        <v>3.24179375022427E-2</v>
      </c>
    </row>
    <row r="3028" spans="1:10" x14ac:dyDescent="0.35">
      <c r="A3028" s="5">
        <v>3024</v>
      </c>
      <c r="B3028" s="5">
        <v>126</v>
      </c>
      <c r="C3028" s="5">
        <v>5</v>
      </c>
      <c r="D3028" s="380">
        <v>51.538333333333334</v>
      </c>
      <c r="E3028" s="25">
        <v>17.05</v>
      </c>
      <c r="F3028" s="380">
        <v>2.8752154517683559</v>
      </c>
      <c r="G3028" s="25">
        <v>30.03</v>
      </c>
      <c r="H3028" s="380">
        <v>1.875552840195911</v>
      </c>
      <c r="I3028" s="25">
        <v>33.380000000000003</v>
      </c>
      <c r="J3028" s="380">
        <v>3.24179375022427E-2</v>
      </c>
    </row>
    <row r="3029" spans="1:10" x14ac:dyDescent="0.35">
      <c r="A3029" s="5">
        <v>3025</v>
      </c>
      <c r="B3029" s="5">
        <v>127</v>
      </c>
      <c r="C3029" s="5">
        <v>5</v>
      </c>
      <c r="D3029" s="380">
        <v>48.734999999999992</v>
      </c>
      <c r="E3029" s="25">
        <v>16.3</v>
      </c>
      <c r="F3029" s="380">
        <v>2.8752154517683559</v>
      </c>
      <c r="G3029" s="25">
        <v>30.03</v>
      </c>
      <c r="H3029" s="380">
        <v>1.9065799386361724</v>
      </c>
      <c r="I3029" s="25">
        <v>33.340000000000003</v>
      </c>
      <c r="J3029" s="380">
        <v>3.24179375022427E-2</v>
      </c>
    </row>
    <row r="3030" spans="1:10" x14ac:dyDescent="0.35">
      <c r="A3030" s="5">
        <v>3026</v>
      </c>
      <c r="B3030" s="5">
        <v>127</v>
      </c>
      <c r="C3030" s="5">
        <v>5</v>
      </c>
      <c r="D3030" s="380">
        <v>48.608888888888892</v>
      </c>
      <c r="E3030" s="25">
        <v>16.3</v>
      </c>
      <c r="F3030" s="380">
        <v>2.8752154517683559</v>
      </c>
      <c r="G3030" s="25">
        <v>30.03</v>
      </c>
      <c r="H3030" s="380">
        <v>1.9065799386361724</v>
      </c>
      <c r="I3030" s="25">
        <v>33.08</v>
      </c>
      <c r="J3030" s="380">
        <v>3.24179375022427E-2</v>
      </c>
    </row>
    <row r="3031" spans="1:10" x14ac:dyDescent="0.35">
      <c r="A3031" s="5">
        <v>3027</v>
      </c>
      <c r="B3031" s="5">
        <v>127</v>
      </c>
      <c r="C3031" s="5">
        <v>5</v>
      </c>
      <c r="D3031" s="380">
        <v>47.3</v>
      </c>
      <c r="E3031" s="25">
        <v>16.3</v>
      </c>
      <c r="F3031" s="380">
        <v>2.8752154517683559</v>
      </c>
      <c r="G3031" s="25">
        <v>30.03</v>
      </c>
      <c r="H3031" s="380">
        <v>1.9065799386361724</v>
      </c>
      <c r="I3031" s="25">
        <v>33.08</v>
      </c>
      <c r="J3031" s="380">
        <v>3.24179375022427E-2</v>
      </c>
    </row>
    <row r="3032" spans="1:10" x14ac:dyDescent="0.35">
      <c r="A3032" s="5">
        <v>3028</v>
      </c>
      <c r="B3032" s="5">
        <v>127</v>
      </c>
      <c r="C3032" s="5">
        <v>5</v>
      </c>
      <c r="D3032" s="380">
        <v>46.448333333333331</v>
      </c>
      <c r="E3032" s="25">
        <v>16.3</v>
      </c>
      <c r="F3032" s="380">
        <v>3.1512364416311915</v>
      </c>
      <c r="G3032" s="25">
        <v>30.03</v>
      </c>
      <c r="H3032" s="380">
        <v>1.9065799386361724</v>
      </c>
      <c r="I3032" s="25">
        <v>33.08</v>
      </c>
      <c r="J3032" s="380">
        <v>3.24179375022427E-2</v>
      </c>
    </row>
    <row r="3033" spans="1:10" x14ac:dyDescent="0.35">
      <c r="A3033" s="5">
        <v>3029</v>
      </c>
      <c r="B3033" s="5">
        <v>127</v>
      </c>
      <c r="C3033" s="5">
        <v>5</v>
      </c>
      <c r="D3033" s="380">
        <v>46.096111111111107</v>
      </c>
      <c r="E3033" s="25">
        <v>16.3</v>
      </c>
      <c r="F3033" s="380">
        <v>3.2727733956087586</v>
      </c>
      <c r="G3033" s="25">
        <v>30.03</v>
      </c>
      <c r="H3033" s="380">
        <v>2.0996726931440155</v>
      </c>
      <c r="I3033" s="25">
        <v>33.380000000000003</v>
      </c>
      <c r="J3033" s="380">
        <v>3.24179375022427E-2</v>
      </c>
    </row>
    <row r="3034" spans="1:10" x14ac:dyDescent="0.35">
      <c r="A3034" s="5">
        <v>3030</v>
      </c>
      <c r="B3034" s="5">
        <v>127</v>
      </c>
      <c r="C3034" s="5">
        <v>5</v>
      </c>
      <c r="D3034" s="380">
        <v>46.902222222222228</v>
      </c>
      <c r="E3034" s="25">
        <v>21.88</v>
      </c>
      <c r="F3034" s="380">
        <v>0.14480167642852412</v>
      </c>
      <c r="G3034" s="25">
        <v>30.03</v>
      </c>
      <c r="H3034" s="380">
        <v>2.3638660677750654</v>
      </c>
      <c r="I3034" s="25">
        <v>33.67</v>
      </c>
      <c r="J3034" s="380">
        <v>5.3637331864364438E-2</v>
      </c>
    </row>
    <row r="3035" spans="1:10" x14ac:dyDescent="0.35">
      <c r="A3035" s="5">
        <v>3031</v>
      </c>
      <c r="B3035" s="5">
        <v>127</v>
      </c>
      <c r="C3035" s="5">
        <v>5</v>
      </c>
      <c r="D3035" s="380">
        <v>51.549444444444447</v>
      </c>
      <c r="E3035" s="25">
        <v>23.59</v>
      </c>
      <c r="F3035" s="380">
        <v>0.14480167642852412</v>
      </c>
      <c r="G3035" s="25">
        <v>30.94</v>
      </c>
      <c r="H3035" s="380">
        <v>2.3966112308258993</v>
      </c>
      <c r="I3035" s="25">
        <v>33.74</v>
      </c>
      <c r="J3035" s="380">
        <v>9.7060144618968613E-2</v>
      </c>
    </row>
    <row r="3036" spans="1:10" x14ac:dyDescent="0.35">
      <c r="A3036" s="5">
        <v>3032</v>
      </c>
      <c r="B3036" s="5">
        <v>127</v>
      </c>
      <c r="C3036" s="5">
        <v>5</v>
      </c>
      <c r="D3036" s="380">
        <v>52.776111111111099</v>
      </c>
      <c r="E3036" s="25">
        <v>23.59</v>
      </c>
      <c r="F3036" s="380">
        <v>3.2758538972868281</v>
      </c>
      <c r="G3036" s="25">
        <v>33.799999999999997</v>
      </c>
      <c r="H3036" s="380">
        <v>2.002639945203363</v>
      </c>
      <c r="I3036" s="25">
        <v>34.450000000000003</v>
      </c>
      <c r="J3036" s="380">
        <v>9.7060144618968613E-2</v>
      </c>
    </row>
    <row r="3037" spans="1:10" x14ac:dyDescent="0.35">
      <c r="A3037" s="5">
        <v>3033</v>
      </c>
      <c r="B3037" s="5">
        <v>127</v>
      </c>
      <c r="C3037" s="5">
        <v>5</v>
      </c>
      <c r="D3037" s="380">
        <v>51.212222222222216</v>
      </c>
      <c r="E3037" s="25">
        <v>24.11</v>
      </c>
      <c r="F3037" s="380">
        <v>3.2758538972868281</v>
      </c>
      <c r="G3037" s="25">
        <v>31.52</v>
      </c>
      <c r="H3037" s="380">
        <v>1.9393346912449589</v>
      </c>
      <c r="I3037" s="25">
        <v>33.67</v>
      </c>
      <c r="J3037" s="380">
        <v>2.777777777777778E-2</v>
      </c>
    </row>
    <row r="3038" spans="1:10" x14ac:dyDescent="0.35">
      <c r="A3038" s="5">
        <v>3034</v>
      </c>
      <c r="B3038" s="5">
        <v>127</v>
      </c>
      <c r="C3038" s="5">
        <v>5</v>
      </c>
      <c r="D3038" s="380">
        <v>49.251111111111108</v>
      </c>
      <c r="E3038" s="25">
        <v>23.59</v>
      </c>
      <c r="F3038" s="380">
        <v>3.2758538972868281</v>
      </c>
      <c r="G3038" s="25">
        <v>30.03</v>
      </c>
      <c r="H3038" s="380">
        <v>0.17185874988733624</v>
      </c>
      <c r="I3038" s="25">
        <v>33.67</v>
      </c>
      <c r="J3038" s="380">
        <v>2.777777777777778E-2</v>
      </c>
    </row>
    <row r="3039" spans="1:10" x14ac:dyDescent="0.35">
      <c r="A3039" s="5">
        <v>3035</v>
      </c>
      <c r="B3039" s="5">
        <v>127</v>
      </c>
      <c r="C3039" s="5">
        <v>5</v>
      </c>
      <c r="D3039" s="380">
        <v>48.206666666666671</v>
      </c>
      <c r="E3039" s="25">
        <v>23.59</v>
      </c>
      <c r="F3039" s="380">
        <v>3.2727733956087586</v>
      </c>
      <c r="G3039" s="25">
        <v>30.03</v>
      </c>
      <c r="H3039" s="380">
        <v>2.777777777777778E-2</v>
      </c>
      <c r="I3039" s="25">
        <v>33.67</v>
      </c>
      <c r="J3039" s="380">
        <v>2.777777777777778E-2</v>
      </c>
    </row>
    <row r="3040" spans="1:10" x14ac:dyDescent="0.35">
      <c r="A3040" s="5">
        <v>3036</v>
      </c>
      <c r="B3040" s="5">
        <v>127</v>
      </c>
      <c r="C3040" s="5">
        <v>5</v>
      </c>
      <c r="D3040" s="380">
        <v>47.153888888888886</v>
      </c>
      <c r="E3040" s="25">
        <v>23.41</v>
      </c>
      <c r="F3040" s="380">
        <v>3.2727733956087586</v>
      </c>
      <c r="G3040" s="25">
        <v>30.03</v>
      </c>
      <c r="H3040" s="380">
        <v>4.3922031215437897E-2</v>
      </c>
      <c r="I3040" s="25">
        <v>33.67</v>
      </c>
      <c r="J3040" s="380">
        <v>2.777777777777778E-2</v>
      </c>
    </row>
    <row r="3041" spans="1:10" x14ac:dyDescent="0.35">
      <c r="A3041" s="5">
        <v>3037</v>
      </c>
      <c r="B3041" s="5">
        <v>127</v>
      </c>
      <c r="C3041" s="5">
        <v>5</v>
      </c>
      <c r="D3041" s="380">
        <v>44.111666666666665</v>
      </c>
      <c r="E3041" s="25">
        <v>23.41</v>
      </c>
      <c r="F3041" s="380">
        <v>3.2727733956087586</v>
      </c>
      <c r="G3041" s="25">
        <v>30.03</v>
      </c>
      <c r="H3041" s="380">
        <v>2.983374850025141E-2</v>
      </c>
      <c r="I3041" s="25">
        <v>33.67</v>
      </c>
      <c r="J3041" s="380">
        <v>2.777777777777778E-2</v>
      </c>
    </row>
    <row r="3042" spans="1:10" x14ac:dyDescent="0.35">
      <c r="A3042" s="5">
        <v>3038</v>
      </c>
      <c r="B3042" s="5">
        <v>127</v>
      </c>
      <c r="C3042" s="5">
        <v>5</v>
      </c>
      <c r="D3042" s="380">
        <v>42.212777777777781</v>
      </c>
      <c r="E3042" s="25">
        <v>23.59</v>
      </c>
      <c r="F3042" s="380">
        <v>3.1512364416311915</v>
      </c>
      <c r="G3042" s="25">
        <v>30.03</v>
      </c>
      <c r="H3042" s="380">
        <v>2.983374850025141E-2</v>
      </c>
      <c r="I3042" s="25">
        <v>33.67</v>
      </c>
      <c r="J3042" s="380">
        <v>2.777777777777778E-2</v>
      </c>
    </row>
    <row r="3043" spans="1:10" x14ac:dyDescent="0.35">
      <c r="A3043" s="5">
        <v>3039</v>
      </c>
      <c r="B3043" s="5">
        <v>127</v>
      </c>
      <c r="C3043" s="5">
        <v>5</v>
      </c>
      <c r="D3043" s="380">
        <v>41.367777777777782</v>
      </c>
      <c r="E3043" s="25">
        <v>23.59</v>
      </c>
      <c r="F3043" s="380">
        <v>6.2190448352583236E-2</v>
      </c>
      <c r="G3043" s="25">
        <v>30.03</v>
      </c>
      <c r="H3043" s="380">
        <v>2.983374850025141E-2</v>
      </c>
      <c r="I3043" s="25">
        <v>33.67</v>
      </c>
      <c r="J3043" s="380">
        <v>2.777777777777778E-2</v>
      </c>
    </row>
    <row r="3044" spans="1:10" x14ac:dyDescent="0.35">
      <c r="A3044" s="5">
        <v>3040</v>
      </c>
      <c r="B3044" s="5">
        <v>127</v>
      </c>
      <c r="C3044" s="5">
        <v>5</v>
      </c>
      <c r="D3044" s="380">
        <v>44.678888888888885</v>
      </c>
      <c r="E3044" s="25">
        <v>23.59</v>
      </c>
      <c r="F3044" s="380">
        <v>5.3391812901000077E-2</v>
      </c>
      <c r="G3044" s="25">
        <v>30.93</v>
      </c>
      <c r="H3044" s="380">
        <v>0.15129392490844809</v>
      </c>
      <c r="I3044" s="25">
        <v>33.67</v>
      </c>
      <c r="J3044" s="380">
        <v>2.777777777777778E-2</v>
      </c>
    </row>
    <row r="3045" spans="1:10" x14ac:dyDescent="0.35">
      <c r="A3045" s="5">
        <v>3041</v>
      </c>
      <c r="B3045" s="5">
        <v>127</v>
      </c>
      <c r="C3045" s="5">
        <v>5</v>
      </c>
      <c r="D3045" s="380">
        <v>48.578888888888891</v>
      </c>
      <c r="E3045" s="25">
        <v>23.84</v>
      </c>
      <c r="F3045" s="380">
        <v>2.4752834879224741</v>
      </c>
      <c r="G3045" s="25">
        <v>32.19</v>
      </c>
      <c r="H3045" s="380">
        <v>1.2521477318893988</v>
      </c>
      <c r="I3045" s="25">
        <v>34.25</v>
      </c>
      <c r="J3045" s="380">
        <v>2.777777777777778E-2</v>
      </c>
    </row>
    <row r="3046" spans="1:10" x14ac:dyDescent="0.35">
      <c r="A3046" s="5">
        <v>3042</v>
      </c>
      <c r="B3046" s="5">
        <v>127</v>
      </c>
      <c r="C3046" s="5">
        <v>5</v>
      </c>
      <c r="D3046" s="380">
        <v>51.343888888888891</v>
      </c>
      <c r="E3046" s="25">
        <v>24.84</v>
      </c>
      <c r="F3046" s="380">
        <v>6.1451460190202827</v>
      </c>
      <c r="G3046" s="25">
        <v>35.33</v>
      </c>
      <c r="H3046" s="380">
        <v>5.7690545932360209</v>
      </c>
      <c r="I3046" s="25">
        <v>41.42</v>
      </c>
      <c r="J3046" s="380">
        <v>4.5482554471713721</v>
      </c>
    </row>
    <row r="3047" spans="1:10" x14ac:dyDescent="0.35">
      <c r="A3047" s="5">
        <v>3043</v>
      </c>
      <c r="B3047" s="5">
        <v>127</v>
      </c>
      <c r="C3047" s="5">
        <v>5</v>
      </c>
      <c r="D3047" s="380">
        <v>53.829444444444441</v>
      </c>
      <c r="E3047" s="25">
        <v>24.84</v>
      </c>
      <c r="F3047" s="380">
        <v>17.440652703074548</v>
      </c>
      <c r="G3047" s="25">
        <v>39.770000000000003</v>
      </c>
      <c r="H3047" s="380">
        <v>12.795168470229877</v>
      </c>
      <c r="I3047" s="25">
        <v>50.19</v>
      </c>
      <c r="J3047" s="380">
        <v>5.1963910266457676</v>
      </c>
    </row>
    <row r="3048" spans="1:10" x14ac:dyDescent="0.35">
      <c r="A3048" s="5">
        <v>3044</v>
      </c>
      <c r="B3048" s="5">
        <v>127</v>
      </c>
      <c r="C3048" s="5">
        <v>5</v>
      </c>
      <c r="D3048" s="380">
        <v>53.989444444444445</v>
      </c>
      <c r="E3048" s="25">
        <v>24.84</v>
      </c>
      <c r="F3048" s="380">
        <v>16.867667504853863</v>
      </c>
      <c r="G3048" s="25">
        <v>43.56</v>
      </c>
      <c r="H3048" s="380">
        <v>19.606485353918462</v>
      </c>
      <c r="I3048" s="25">
        <v>51.64</v>
      </c>
      <c r="J3048" s="380">
        <v>6.4499695086742364</v>
      </c>
    </row>
    <row r="3049" spans="1:10" x14ac:dyDescent="0.35">
      <c r="A3049" s="5">
        <v>3045</v>
      </c>
      <c r="B3049" s="5">
        <v>127</v>
      </c>
      <c r="C3049" s="5">
        <v>5</v>
      </c>
      <c r="D3049" s="380">
        <v>53.661666666666669</v>
      </c>
      <c r="E3049" s="25">
        <v>24.99</v>
      </c>
      <c r="F3049" s="380">
        <v>17.806603945069543</v>
      </c>
      <c r="G3049" s="25">
        <v>43.56</v>
      </c>
      <c r="H3049" s="380">
        <v>19.28589532261762</v>
      </c>
      <c r="I3049" s="25">
        <v>53.27</v>
      </c>
      <c r="J3049" s="380">
        <v>7.1507171770351743</v>
      </c>
    </row>
    <row r="3050" spans="1:10" x14ac:dyDescent="0.35">
      <c r="A3050" s="5">
        <v>3046</v>
      </c>
      <c r="B3050" s="5">
        <v>127</v>
      </c>
      <c r="C3050" s="5">
        <v>5</v>
      </c>
      <c r="D3050" s="380">
        <v>52.74166666666666</v>
      </c>
      <c r="E3050" s="25">
        <v>24.84</v>
      </c>
      <c r="F3050" s="380">
        <v>19.056622296108284</v>
      </c>
      <c r="G3050" s="25">
        <v>43.56</v>
      </c>
      <c r="H3050" s="380">
        <v>16.799364531041437</v>
      </c>
      <c r="I3050" s="25">
        <v>53.71</v>
      </c>
      <c r="J3050" s="380">
        <v>7.1352553906917695</v>
      </c>
    </row>
    <row r="3051" spans="1:10" x14ac:dyDescent="0.35">
      <c r="A3051" s="5">
        <v>3047</v>
      </c>
      <c r="B3051" s="5">
        <v>127</v>
      </c>
      <c r="C3051" s="5">
        <v>5</v>
      </c>
      <c r="D3051" s="380">
        <v>52.211111111111101</v>
      </c>
      <c r="E3051" s="25">
        <v>24.84</v>
      </c>
      <c r="F3051" s="380">
        <v>20.016981063831128</v>
      </c>
      <c r="G3051" s="25">
        <v>42.29</v>
      </c>
      <c r="H3051" s="380">
        <v>17.925548429325001</v>
      </c>
      <c r="I3051" s="25">
        <v>50.19</v>
      </c>
      <c r="J3051" s="380">
        <v>7.1352553906917695</v>
      </c>
    </row>
    <row r="3052" spans="1:10" x14ac:dyDescent="0.35">
      <c r="A3052" s="5">
        <v>3048</v>
      </c>
      <c r="B3052" s="5">
        <v>127</v>
      </c>
      <c r="C3052" s="5">
        <v>5</v>
      </c>
      <c r="D3052" s="380">
        <v>51.906111111111109</v>
      </c>
      <c r="E3052" s="25">
        <v>24.84</v>
      </c>
      <c r="F3052" s="380">
        <v>20.580194703370669</v>
      </c>
      <c r="G3052" s="25">
        <v>38.61</v>
      </c>
      <c r="H3052" s="380">
        <v>18.854974845318377</v>
      </c>
      <c r="I3052" s="25">
        <v>50.19</v>
      </c>
      <c r="J3052" s="380">
        <v>7.3604515320582564</v>
      </c>
    </row>
    <row r="3053" spans="1:10" x14ac:dyDescent="0.35">
      <c r="A3053" s="5">
        <v>3049</v>
      </c>
      <c r="B3053" s="5">
        <v>128</v>
      </c>
      <c r="C3053" s="5">
        <v>5</v>
      </c>
      <c r="D3053" s="380">
        <v>49.874444444444443</v>
      </c>
      <c r="E3053" s="25">
        <v>24.84</v>
      </c>
      <c r="F3053" s="380">
        <v>20.523623762181746</v>
      </c>
      <c r="G3053" s="25">
        <v>38.61</v>
      </c>
      <c r="H3053" s="380">
        <v>18.469222598860497</v>
      </c>
      <c r="I3053" s="25">
        <v>48.45</v>
      </c>
      <c r="J3053" s="380">
        <v>7.3775077739514865</v>
      </c>
    </row>
    <row r="3054" spans="1:10" x14ac:dyDescent="0.35">
      <c r="A3054" s="5">
        <v>3050</v>
      </c>
      <c r="B3054" s="5">
        <v>128</v>
      </c>
      <c r="C3054" s="5">
        <v>5</v>
      </c>
      <c r="D3054" s="380">
        <v>49.00055555555555</v>
      </c>
      <c r="E3054" s="25">
        <v>24.84</v>
      </c>
      <c r="F3054" s="380">
        <v>20.602010694183559</v>
      </c>
      <c r="G3054" s="25">
        <v>38.61</v>
      </c>
      <c r="H3054" s="380">
        <v>16.899471326637986</v>
      </c>
      <c r="I3054" s="25">
        <v>48.37</v>
      </c>
      <c r="J3054" s="380">
        <v>7.3898643824989634</v>
      </c>
    </row>
    <row r="3055" spans="1:10" x14ac:dyDescent="0.35">
      <c r="A3055" s="5">
        <v>3051</v>
      </c>
      <c r="B3055" s="5">
        <v>128</v>
      </c>
      <c r="C3055" s="5">
        <v>5</v>
      </c>
      <c r="D3055" s="380">
        <v>47.796111111111102</v>
      </c>
      <c r="E3055" s="25">
        <v>24.84</v>
      </c>
      <c r="F3055" s="380">
        <v>20.312855972447856</v>
      </c>
      <c r="G3055" s="25">
        <v>38.61</v>
      </c>
      <c r="H3055" s="380">
        <v>17.097989535154912</v>
      </c>
      <c r="I3055" s="25">
        <v>48.09</v>
      </c>
      <c r="J3055" s="380">
        <v>7.3794247288314052</v>
      </c>
    </row>
    <row r="3056" spans="1:10" x14ac:dyDescent="0.35">
      <c r="A3056" s="5">
        <v>3052</v>
      </c>
      <c r="B3056" s="5">
        <v>128</v>
      </c>
      <c r="C3056" s="5">
        <v>5</v>
      </c>
      <c r="D3056" s="380">
        <v>47.288333333333334</v>
      </c>
      <c r="E3056" s="25">
        <v>24.84</v>
      </c>
      <c r="F3056" s="380">
        <v>19.522508096871675</v>
      </c>
      <c r="G3056" s="25">
        <v>38.61</v>
      </c>
      <c r="H3056" s="380">
        <v>17.199520232032569</v>
      </c>
      <c r="I3056" s="25">
        <v>48.09</v>
      </c>
      <c r="J3056" s="380">
        <v>7.425311451810015</v>
      </c>
    </row>
    <row r="3057" spans="1:10" x14ac:dyDescent="0.35">
      <c r="A3057" s="5">
        <v>3053</v>
      </c>
      <c r="B3057" s="5">
        <v>128</v>
      </c>
      <c r="C3057" s="5">
        <v>5</v>
      </c>
      <c r="D3057" s="380">
        <v>47.028888888888886</v>
      </c>
      <c r="E3057" s="25">
        <v>24.84</v>
      </c>
      <c r="F3057" s="380">
        <v>19.95556074664005</v>
      </c>
      <c r="G3057" s="25">
        <v>38.61</v>
      </c>
      <c r="H3057" s="380">
        <v>18.674260254027548</v>
      </c>
      <c r="I3057" s="25">
        <v>48.37</v>
      </c>
      <c r="J3057" s="380">
        <v>7.3750599576760658</v>
      </c>
    </row>
    <row r="3058" spans="1:10" x14ac:dyDescent="0.35">
      <c r="A3058" s="5">
        <v>3054</v>
      </c>
      <c r="B3058" s="5">
        <v>128</v>
      </c>
      <c r="C3058" s="5">
        <v>5</v>
      </c>
      <c r="D3058" s="380">
        <v>46.768333333333338</v>
      </c>
      <c r="E3058" s="25">
        <v>24.84</v>
      </c>
      <c r="F3058" s="380">
        <v>17.401442543160901</v>
      </c>
      <c r="G3058" s="25">
        <v>38.61</v>
      </c>
      <c r="H3058" s="380">
        <v>14.434571708147582</v>
      </c>
      <c r="I3058" s="25">
        <v>48.86</v>
      </c>
      <c r="J3058" s="380">
        <v>7.3662683170920591</v>
      </c>
    </row>
    <row r="3059" spans="1:10" x14ac:dyDescent="0.35">
      <c r="A3059" s="5">
        <v>3055</v>
      </c>
      <c r="B3059" s="5">
        <v>128</v>
      </c>
      <c r="C3059" s="5">
        <v>5</v>
      </c>
      <c r="D3059" s="380">
        <v>47.264444444444443</v>
      </c>
      <c r="E3059" s="25">
        <v>24.84</v>
      </c>
      <c r="F3059" s="380">
        <v>18.33586352379805</v>
      </c>
      <c r="G3059" s="25">
        <v>38.61</v>
      </c>
      <c r="H3059" s="380">
        <v>13.662137154874319</v>
      </c>
      <c r="I3059" s="25">
        <v>50.19</v>
      </c>
      <c r="J3059" s="380">
        <v>7.388753168905879</v>
      </c>
    </row>
    <row r="3060" spans="1:10" x14ac:dyDescent="0.35">
      <c r="A3060" s="5">
        <v>3056</v>
      </c>
      <c r="B3060" s="5">
        <v>128</v>
      </c>
      <c r="C3060" s="5">
        <v>5</v>
      </c>
      <c r="D3060" s="380">
        <v>45.653888888888886</v>
      </c>
      <c r="E3060" s="25">
        <v>24.84</v>
      </c>
      <c r="F3060" s="380">
        <v>17.693344462026893</v>
      </c>
      <c r="G3060" s="25">
        <v>39.770000000000003</v>
      </c>
      <c r="H3060" s="380">
        <v>11.15540614926331</v>
      </c>
      <c r="I3060" s="25">
        <v>49.71</v>
      </c>
      <c r="J3060" s="380">
        <v>7.3410017323704668</v>
      </c>
    </row>
    <row r="3061" spans="1:10" x14ac:dyDescent="0.35">
      <c r="A3061" s="5">
        <v>3057</v>
      </c>
      <c r="B3061" s="5">
        <v>128</v>
      </c>
      <c r="C3061" s="5">
        <v>5</v>
      </c>
      <c r="D3061" s="380">
        <v>40.557777777777773</v>
      </c>
      <c r="E3061" s="25">
        <v>24.84</v>
      </c>
      <c r="F3061" s="380">
        <v>8.3568050120712112</v>
      </c>
      <c r="G3061" s="25">
        <v>38.61</v>
      </c>
      <c r="H3061" s="380">
        <v>7.5767866947469216</v>
      </c>
      <c r="I3061" s="25">
        <v>48.09</v>
      </c>
      <c r="J3061" s="380">
        <v>5.0831355776397018</v>
      </c>
    </row>
    <row r="3062" spans="1:10" x14ac:dyDescent="0.35">
      <c r="A3062" s="5">
        <v>3058</v>
      </c>
      <c r="B3062" s="5">
        <v>128</v>
      </c>
      <c r="C3062" s="5">
        <v>5</v>
      </c>
      <c r="D3062" s="380">
        <v>36.445</v>
      </c>
      <c r="E3062" s="25">
        <v>24.84</v>
      </c>
      <c r="F3062" s="380">
        <v>8.1174834595959613</v>
      </c>
      <c r="G3062" s="25">
        <v>32.04</v>
      </c>
      <c r="H3062" s="380">
        <v>5.7894859120844036</v>
      </c>
      <c r="I3062" s="25">
        <v>37.57</v>
      </c>
      <c r="J3062" s="380">
        <v>5.4267887114806737</v>
      </c>
    </row>
    <row r="3063" spans="1:10" x14ac:dyDescent="0.35">
      <c r="A3063" s="5">
        <v>3059</v>
      </c>
      <c r="B3063" s="5">
        <v>128</v>
      </c>
      <c r="C3063" s="5">
        <v>5</v>
      </c>
      <c r="D3063" s="380">
        <v>33.840555555555561</v>
      </c>
      <c r="E3063" s="25">
        <v>24.84</v>
      </c>
      <c r="F3063" s="380">
        <v>1.8131830914614357</v>
      </c>
      <c r="G3063" s="25">
        <v>31.84</v>
      </c>
      <c r="H3063" s="380">
        <v>5.7786275482096618</v>
      </c>
      <c r="I3063" s="25">
        <v>35.770000000000003</v>
      </c>
      <c r="J3063" s="380">
        <v>4.0916900179711533</v>
      </c>
    </row>
    <row r="3064" spans="1:10" x14ac:dyDescent="0.35">
      <c r="A3064" s="5">
        <v>3060</v>
      </c>
      <c r="B3064" s="5">
        <v>128</v>
      </c>
      <c r="C3064" s="5">
        <v>5</v>
      </c>
      <c r="D3064" s="380">
        <v>31.521111111111111</v>
      </c>
      <c r="E3064" s="25">
        <v>24.84</v>
      </c>
      <c r="F3064" s="380">
        <v>5.3837097714493884</v>
      </c>
      <c r="G3064" s="25">
        <v>31.84</v>
      </c>
      <c r="H3064" s="380">
        <v>6.9616160476627806</v>
      </c>
      <c r="I3064" s="25">
        <v>35.72</v>
      </c>
      <c r="J3064" s="380">
        <v>2.7936290815382172</v>
      </c>
    </row>
    <row r="3065" spans="1:10" x14ac:dyDescent="0.35">
      <c r="A3065" s="5">
        <v>3061</v>
      </c>
      <c r="B3065" s="5">
        <v>128</v>
      </c>
      <c r="C3065" s="5">
        <v>5</v>
      </c>
      <c r="D3065" s="380">
        <v>25.919999999999995</v>
      </c>
      <c r="E3065" s="25">
        <v>24</v>
      </c>
      <c r="F3065" s="380">
        <v>5.3837097714493884</v>
      </c>
      <c r="G3065" s="25">
        <v>31.84</v>
      </c>
      <c r="H3065" s="380">
        <v>6.0334917236216139</v>
      </c>
      <c r="I3065" s="25">
        <v>35.409999999999997</v>
      </c>
      <c r="J3065" s="380">
        <v>3.9891106269884635</v>
      </c>
    </row>
    <row r="3066" spans="1:10" x14ac:dyDescent="0.35">
      <c r="A3066" s="5">
        <v>3062</v>
      </c>
      <c r="B3066" s="5">
        <v>128</v>
      </c>
      <c r="C3066" s="5">
        <v>5</v>
      </c>
      <c r="D3066" s="380">
        <v>24.921111111111109</v>
      </c>
      <c r="E3066" s="25">
        <v>24</v>
      </c>
      <c r="F3066" s="380">
        <v>2.7917535805052172</v>
      </c>
      <c r="G3066" s="25">
        <v>31.84</v>
      </c>
      <c r="H3066" s="380">
        <v>6.1193623633045391</v>
      </c>
      <c r="I3066" s="25">
        <v>35.409999999999997</v>
      </c>
      <c r="J3066" s="380">
        <v>3.979070824780381</v>
      </c>
    </row>
    <row r="3067" spans="1:10" x14ac:dyDescent="0.35">
      <c r="A3067" s="5">
        <v>3063</v>
      </c>
      <c r="B3067" s="5">
        <v>128</v>
      </c>
      <c r="C3067" s="5">
        <v>5</v>
      </c>
      <c r="D3067" s="380">
        <v>28.419444444444444</v>
      </c>
      <c r="E3067" s="25">
        <v>24.12</v>
      </c>
      <c r="F3067" s="380">
        <v>4.2383794286615251</v>
      </c>
      <c r="G3067" s="25">
        <v>31.84</v>
      </c>
      <c r="H3067" s="380">
        <v>6.0823543845655372</v>
      </c>
      <c r="I3067" s="25">
        <v>35.409999999999997</v>
      </c>
      <c r="J3067" s="380">
        <v>3.9201283514112806</v>
      </c>
    </row>
    <row r="3068" spans="1:10" x14ac:dyDescent="0.35">
      <c r="A3068" s="5">
        <v>3064</v>
      </c>
      <c r="B3068" s="5">
        <v>128</v>
      </c>
      <c r="C3068" s="5">
        <v>5</v>
      </c>
      <c r="D3068" s="380">
        <v>34.402777777777779</v>
      </c>
      <c r="E3068" s="25">
        <v>24.84</v>
      </c>
      <c r="F3068" s="380">
        <v>7.7951854315367486</v>
      </c>
      <c r="G3068" s="25">
        <v>31.84</v>
      </c>
      <c r="H3068" s="380">
        <v>5.8290745722887145</v>
      </c>
      <c r="I3068" s="25">
        <v>35.409999999999997</v>
      </c>
      <c r="J3068" s="380">
        <v>3.9825049509758226</v>
      </c>
    </row>
    <row r="3069" spans="1:10" x14ac:dyDescent="0.35">
      <c r="A3069" s="5">
        <v>3065</v>
      </c>
      <c r="B3069" s="5">
        <v>128</v>
      </c>
      <c r="C3069" s="5">
        <v>5</v>
      </c>
      <c r="D3069" s="380">
        <v>42.971666666666671</v>
      </c>
      <c r="E3069" s="25">
        <v>24.84</v>
      </c>
      <c r="F3069" s="380">
        <v>9.8606060209866797</v>
      </c>
      <c r="G3069" s="25">
        <v>31.84</v>
      </c>
      <c r="H3069" s="380">
        <v>8.8921971135849951</v>
      </c>
      <c r="I3069" s="25">
        <v>35.770000000000003</v>
      </c>
      <c r="J3069" s="380">
        <v>5.5100130306426722</v>
      </c>
    </row>
    <row r="3070" spans="1:10" x14ac:dyDescent="0.35">
      <c r="A3070" s="5">
        <v>3066</v>
      </c>
      <c r="B3070" s="5">
        <v>128</v>
      </c>
      <c r="C3070" s="5">
        <v>5</v>
      </c>
      <c r="D3070" s="380">
        <v>49.554444444444449</v>
      </c>
      <c r="E3070" s="25">
        <v>24.84</v>
      </c>
      <c r="F3070" s="380">
        <v>17.199793775407962</v>
      </c>
      <c r="G3070" s="25">
        <v>37.46</v>
      </c>
      <c r="H3070" s="380">
        <v>9.8442493013664265</v>
      </c>
      <c r="I3070" s="25">
        <v>36.869999999999997</v>
      </c>
      <c r="J3070" s="380">
        <v>5.3172315772079761</v>
      </c>
    </row>
    <row r="3071" spans="1:10" x14ac:dyDescent="0.35">
      <c r="A3071" s="5">
        <v>3067</v>
      </c>
      <c r="B3071" s="5">
        <v>128</v>
      </c>
      <c r="C3071" s="5">
        <v>5</v>
      </c>
      <c r="D3071" s="380">
        <v>54.603333333333332</v>
      </c>
      <c r="E3071" s="25">
        <v>24.84</v>
      </c>
      <c r="F3071" s="380">
        <v>17.534824468523855</v>
      </c>
      <c r="G3071" s="25">
        <v>37.46</v>
      </c>
      <c r="H3071" s="380">
        <v>10.099079659587661</v>
      </c>
      <c r="I3071" s="25">
        <v>42.08</v>
      </c>
      <c r="J3071" s="380">
        <v>5.0506706856283552</v>
      </c>
    </row>
    <row r="3072" spans="1:10" x14ac:dyDescent="0.35">
      <c r="A3072" s="5">
        <v>3068</v>
      </c>
      <c r="B3072" s="5">
        <v>128</v>
      </c>
      <c r="C3072" s="5">
        <v>5</v>
      </c>
      <c r="D3072" s="380">
        <v>55.47</v>
      </c>
      <c r="E3072" s="25">
        <v>24.84</v>
      </c>
      <c r="F3072" s="380">
        <v>16.427170660226103</v>
      </c>
      <c r="G3072" s="25">
        <v>37.46</v>
      </c>
      <c r="H3072" s="380">
        <v>10.206014899367725</v>
      </c>
      <c r="I3072" s="25">
        <v>47.31</v>
      </c>
      <c r="J3072" s="380">
        <v>5.0294060179889577</v>
      </c>
    </row>
    <row r="3073" spans="1:10" x14ac:dyDescent="0.35">
      <c r="A3073" s="5">
        <v>3069</v>
      </c>
      <c r="B3073" s="5">
        <v>128</v>
      </c>
      <c r="C3073" s="5">
        <v>5</v>
      </c>
      <c r="D3073" s="380">
        <v>53.142777777777773</v>
      </c>
      <c r="E3073" s="25">
        <v>24.84</v>
      </c>
      <c r="F3073" s="380">
        <v>16.57564159335897</v>
      </c>
      <c r="G3073" s="25">
        <v>42.29</v>
      </c>
      <c r="H3073" s="380">
        <v>9.5695694667248326</v>
      </c>
      <c r="I3073" s="25">
        <v>49.53</v>
      </c>
      <c r="J3073" s="380">
        <v>6.2127050168836142</v>
      </c>
    </row>
    <row r="3074" spans="1:10" x14ac:dyDescent="0.35">
      <c r="A3074" s="5">
        <v>3070</v>
      </c>
      <c r="B3074" s="5">
        <v>128</v>
      </c>
      <c r="C3074" s="5">
        <v>5</v>
      </c>
      <c r="D3074" s="380">
        <v>49.273333333333333</v>
      </c>
      <c r="E3074" s="25">
        <v>24.84</v>
      </c>
      <c r="F3074" s="380">
        <v>10.526170912458086</v>
      </c>
      <c r="G3074" s="25">
        <v>37.46</v>
      </c>
      <c r="H3074" s="380">
        <v>9.1552640533758716</v>
      </c>
      <c r="I3074" s="25">
        <v>49.53</v>
      </c>
      <c r="J3074" s="380">
        <v>5.8196615568676355</v>
      </c>
    </row>
    <row r="3075" spans="1:10" x14ac:dyDescent="0.35">
      <c r="A3075" s="5">
        <v>3071</v>
      </c>
      <c r="B3075" s="5">
        <v>128</v>
      </c>
      <c r="C3075" s="5">
        <v>5</v>
      </c>
      <c r="D3075" s="380">
        <v>48.768888888888888</v>
      </c>
      <c r="E3075" s="25">
        <v>24.84</v>
      </c>
      <c r="F3075" s="380">
        <v>8.9336736012743678</v>
      </c>
      <c r="G3075" s="25">
        <v>37.46</v>
      </c>
      <c r="H3075" s="380">
        <v>9.0205112352716359</v>
      </c>
      <c r="I3075" s="25">
        <v>47.31</v>
      </c>
      <c r="J3075" s="380">
        <v>5.4825290241499793</v>
      </c>
    </row>
    <row r="3076" spans="1:10" x14ac:dyDescent="0.35">
      <c r="A3076" s="5">
        <v>3072</v>
      </c>
      <c r="B3076" s="5">
        <v>128</v>
      </c>
      <c r="C3076" s="5">
        <v>5</v>
      </c>
      <c r="D3076" s="380">
        <v>45.31</v>
      </c>
      <c r="E3076" s="25">
        <v>24.84</v>
      </c>
      <c r="F3076" s="380">
        <v>8.1174834595959577</v>
      </c>
      <c r="G3076" s="25">
        <v>31.84</v>
      </c>
      <c r="H3076" s="380">
        <v>7.5233420923201137</v>
      </c>
      <c r="I3076" s="25">
        <v>35.770000000000003</v>
      </c>
      <c r="J3076" s="380">
        <v>4.8596487340806034</v>
      </c>
    </row>
    <row r="3077" spans="1:10" x14ac:dyDescent="0.35">
      <c r="A3077" s="5">
        <v>3073</v>
      </c>
      <c r="B3077" s="5">
        <v>129</v>
      </c>
      <c r="C3077" s="5">
        <v>5</v>
      </c>
      <c r="D3077" s="380">
        <v>42.62777777777778</v>
      </c>
      <c r="E3077" s="25">
        <v>23.59</v>
      </c>
      <c r="F3077" s="380">
        <v>8.1174834595959577</v>
      </c>
      <c r="G3077" s="25">
        <v>30.2</v>
      </c>
      <c r="H3077" s="380">
        <v>7.093281906235946</v>
      </c>
      <c r="I3077" s="25">
        <v>33.67</v>
      </c>
      <c r="J3077" s="380">
        <v>2.9652001625979176</v>
      </c>
    </row>
    <row r="3078" spans="1:10" x14ac:dyDescent="0.35">
      <c r="A3078" s="5">
        <v>3074</v>
      </c>
      <c r="B3078" s="5">
        <v>129</v>
      </c>
      <c r="C3078" s="5">
        <v>5</v>
      </c>
      <c r="D3078" s="380">
        <v>41.22</v>
      </c>
      <c r="E3078" s="25">
        <v>23.41</v>
      </c>
      <c r="F3078" s="380">
        <v>8.1174834595959613</v>
      </c>
      <c r="G3078" s="25">
        <v>30.03</v>
      </c>
      <c r="H3078" s="380">
        <v>4.799693804694658</v>
      </c>
      <c r="I3078" s="25">
        <v>33.67</v>
      </c>
      <c r="J3078" s="380">
        <v>3.4641333487016452</v>
      </c>
    </row>
    <row r="3079" spans="1:10" x14ac:dyDescent="0.35">
      <c r="A3079" s="5">
        <v>3075</v>
      </c>
      <c r="B3079" s="5">
        <v>129</v>
      </c>
      <c r="C3079" s="5">
        <v>5</v>
      </c>
      <c r="D3079" s="380">
        <v>39.71166666666668</v>
      </c>
      <c r="E3079" s="25">
        <v>22.73</v>
      </c>
      <c r="F3079" s="380">
        <v>8.1174834595959577</v>
      </c>
      <c r="G3079" s="25">
        <v>30.03</v>
      </c>
      <c r="H3079" s="380">
        <v>4.799693804694658</v>
      </c>
      <c r="I3079" s="25">
        <v>32.69</v>
      </c>
      <c r="J3079" s="380">
        <v>3.2467939280083979</v>
      </c>
    </row>
    <row r="3080" spans="1:10" x14ac:dyDescent="0.35">
      <c r="A3080" s="5">
        <v>3076</v>
      </c>
      <c r="B3080" s="5">
        <v>129</v>
      </c>
      <c r="C3080" s="5">
        <v>5</v>
      </c>
      <c r="D3080" s="380">
        <v>40.272777777777783</v>
      </c>
      <c r="E3080" s="25">
        <v>22.73</v>
      </c>
      <c r="F3080" s="380">
        <v>7.7406718653930611</v>
      </c>
      <c r="G3080" s="25">
        <v>30.03</v>
      </c>
      <c r="H3080" s="380">
        <v>4.799693804694658</v>
      </c>
      <c r="I3080" s="25">
        <v>32.32</v>
      </c>
      <c r="J3080" s="380">
        <v>2.801767551204601</v>
      </c>
    </row>
    <row r="3081" spans="1:10" x14ac:dyDescent="0.35">
      <c r="A3081" s="5">
        <v>3077</v>
      </c>
      <c r="B3081" s="5">
        <v>129</v>
      </c>
      <c r="C3081" s="5">
        <v>5</v>
      </c>
      <c r="D3081" s="380">
        <v>41.26</v>
      </c>
      <c r="E3081" s="25">
        <v>21.24</v>
      </c>
      <c r="F3081" s="380">
        <v>8.1174834595959595</v>
      </c>
      <c r="G3081" s="25">
        <v>30.03</v>
      </c>
      <c r="H3081" s="380">
        <v>5.1088130008100707</v>
      </c>
      <c r="I3081" s="25">
        <v>32.32</v>
      </c>
      <c r="J3081" s="380">
        <v>2.7956480341057706</v>
      </c>
    </row>
    <row r="3082" spans="1:10" x14ac:dyDescent="0.35">
      <c r="A3082" s="5">
        <v>3078</v>
      </c>
      <c r="B3082" s="5">
        <v>129</v>
      </c>
      <c r="C3082" s="5">
        <v>5</v>
      </c>
      <c r="D3082" s="380">
        <v>48.818333333333335</v>
      </c>
      <c r="E3082" s="25">
        <v>21.24</v>
      </c>
      <c r="F3082" s="380">
        <v>8.1174834595959595</v>
      </c>
      <c r="G3082" s="25">
        <v>30.03</v>
      </c>
      <c r="H3082" s="380">
        <v>4.9945285914350439</v>
      </c>
      <c r="I3082" s="25">
        <v>31.38</v>
      </c>
      <c r="J3082" s="380">
        <v>5.6333090103821784</v>
      </c>
    </row>
    <row r="3083" spans="1:10" x14ac:dyDescent="0.35">
      <c r="A3083" s="5">
        <v>3079</v>
      </c>
      <c r="B3083" s="5">
        <v>129</v>
      </c>
      <c r="C3083" s="5">
        <v>5</v>
      </c>
      <c r="D3083" s="380">
        <v>52.387777777777785</v>
      </c>
      <c r="E3083" s="25">
        <v>21.24</v>
      </c>
      <c r="F3083" s="380">
        <v>8.1174834595959577</v>
      </c>
      <c r="G3083" s="25">
        <v>30.03</v>
      </c>
      <c r="H3083" s="380">
        <v>4.7996938046946598</v>
      </c>
      <c r="I3083" s="25">
        <v>31.93</v>
      </c>
      <c r="J3083" s="380">
        <v>1.4173407271659506</v>
      </c>
    </row>
    <row r="3084" spans="1:10" x14ac:dyDescent="0.35">
      <c r="A3084" s="5">
        <v>3080</v>
      </c>
      <c r="B3084" s="5">
        <v>129</v>
      </c>
      <c r="C3084" s="5">
        <v>5</v>
      </c>
      <c r="D3084" s="380">
        <v>52.304444444444442</v>
      </c>
      <c r="E3084" s="25">
        <v>21.24</v>
      </c>
      <c r="F3084" s="380">
        <v>8.1174834595959613</v>
      </c>
      <c r="G3084" s="25">
        <v>30.03</v>
      </c>
      <c r="H3084" s="380">
        <v>4.3000812677046074</v>
      </c>
      <c r="I3084" s="25">
        <v>31.38</v>
      </c>
      <c r="J3084" s="380">
        <v>2.7786857511546716</v>
      </c>
    </row>
    <row r="3085" spans="1:10" x14ac:dyDescent="0.35">
      <c r="A3085" s="5">
        <v>3081</v>
      </c>
      <c r="B3085" s="5">
        <v>129</v>
      </c>
      <c r="C3085" s="5">
        <v>5</v>
      </c>
      <c r="D3085" s="380">
        <v>47.018333333333338</v>
      </c>
      <c r="E3085" s="25">
        <v>21.24</v>
      </c>
      <c r="F3085" s="380">
        <v>2.2438180507233008</v>
      </c>
      <c r="G3085" s="25">
        <v>30.03</v>
      </c>
      <c r="H3085" s="380">
        <v>4.0994953006370922</v>
      </c>
      <c r="I3085" s="25">
        <v>1.04</v>
      </c>
      <c r="J3085" s="380">
        <v>1.8080056175983923</v>
      </c>
    </row>
    <row r="3086" spans="1:10" x14ac:dyDescent="0.35">
      <c r="A3086" s="5">
        <v>3082</v>
      </c>
      <c r="B3086" s="5">
        <v>129</v>
      </c>
      <c r="C3086" s="5">
        <v>5</v>
      </c>
      <c r="D3086" s="380">
        <v>41.673888888888889</v>
      </c>
      <c r="E3086" s="25">
        <v>20.62</v>
      </c>
      <c r="F3086" s="380">
        <v>4.7666261420830081</v>
      </c>
      <c r="G3086" s="25">
        <v>30.03</v>
      </c>
      <c r="H3086" s="380">
        <v>2.5851443302742703</v>
      </c>
      <c r="I3086" s="25">
        <v>0.6</v>
      </c>
      <c r="J3086" s="380">
        <v>1.8042461300950274</v>
      </c>
    </row>
    <row r="3087" spans="1:10" x14ac:dyDescent="0.35">
      <c r="A3087" s="5">
        <v>3083</v>
      </c>
      <c r="B3087" s="5">
        <v>129</v>
      </c>
      <c r="C3087" s="5">
        <v>5</v>
      </c>
      <c r="D3087" s="380">
        <v>39.571111111111101</v>
      </c>
      <c r="E3087" s="25">
        <v>16.07</v>
      </c>
      <c r="F3087" s="380">
        <v>4.7666261420830081</v>
      </c>
      <c r="G3087" s="25">
        <v>29.73</v>
      </c>
      <c r="H3087" s="380">
        <v>2.2375977433963907</v>
      </c>
      <c r="I3087" s="25">
        <v>0.6</v>
      </c>
      <c r="J3087" s="380">
        <v>0.12887543510916907</v>
      </c>
    </row>
    <row r="3088" spans="1:10" x14ac:dyDescent="0.35">
      <c r="A3088" s="5">
        <v>3084</v>
      </c>
      <c r="B3088" s="5">
        <v>129</v>
      </c>
      <c r="C3088" s="5">
        <v>5</v>
      </c>
      <c r="D3088" s="380">
        <v>37.165555555555549</v>
      </c>
      <c r="E3088" s="25">
        <v>15.98</v>
      </c>
      <c r="F3088" s="380">
        <v>4.7666261420830081</v>
      </c>
      <c r="G3088" s="25">
        <v>29.53</v>
      </c>
      <c r="H3088" s="380">
        <v>2.2375977433963907</v>
      </c>
      <c r="I3088" s="25">
        <v>0.6</v>
      </c>
      <c r="J3088" s="380">
        <v>0.12887543510916907</v>
      </c>
    </row>
    <row r="3089" spans="1:10" x14ac:dyDescent="0.35">
      <c r="A3089" s="5">
        <v>3085</v>
      </c>
      <c r="B3089" s="5">
        <v>129</v>
      </c>
      <c r="C3089" s="5">
        <v>5</v>
      </c>
      <c r="D3089" s="380">
        <v>35.567777777777778</v>
      </c>
      <c r="E3089" s="25">
        <v>15.21</v>
      </c>
      <c r="F3089" s="380">
        <v>4.7666261420830081</v>
      </c>
      <c r="G3089" s="25">
        <v>29.35</v>
      </c>
      <c r="H3089" s="380">
        <v>2.2375977433963907</v>
      </c>
      <c r="I3089" s="25">
        <v>0.6</v>
      </c>
      <c r="J3089" s="380">
        <v>0.12887543510916907</v>
      </c>
    </row>
    <row r="3090" spans="1:10" x14ac:dyDescent="0.35">
      <c r="A3090" s="5">
        <v>3086</v>
      </c>
      <c r="B3090" s="5">
        <v>129</v>
      </c>
      <c r="C3090" s="5">
        <v>5</v>
      </c>
      <c r="D3090" s="380">
        <v>34.237777777777779</v>
      </c>
      <c r="E3090" s="25">
        <v>15.06</v>
      </c>
      <c r="F3090" s="380">
        <v>4.7666261420830081</v>
      </c>
      <c r="G3090" s="25">
        <v>29.35</v>
      </c>
      <c r="H3090" s="380">
        <v>2.2375977433963907</v>
      </c>
      <c r="I3090" s="25">
        <v>0.6</v>
      </c>
      <c r="J3090" s="380">
        <v>0.12887543510916907</v>
      </c>
    </row>
    <row r="3091" spans="1:10" x14ac:dyDescent="0.35">
      <c r="A3091" s="5">
        <v>3087</v>
      </c>
      <c r="B3091" s="5">
        <v>129</v>
      </c>
      <c r="C3091" s="5">
        <v>5</v>
      </c>
      <c r="D3091" s="380">
        <v>36.446666666666673</v>
      </c>
      <c r="E3091" s="25">
        <v>15.06</v>
      </c>
      <c r="F3091" s="380">
        <v>4.6230834852916995</v>
      </c>
      <c r="G3091" s="25">
        <v>29.35</v>
      </c>
      <c r="H3091" s="380">
        <v>2.2375977433963907</v>
      </c>
      <c r="I3091" s="25">
        <v>0.6</v>
      </c>
      <c r="J3091" s="380">
        <v>0.12887543510916905</v>
      </c>
    </row>
    <row r="3092" spans="1:10" x14ac:dyDescent="0.35">
      <c r="A3092" s="5">
        <v>3088</v>
      </c>
      <c r="B3092" s="5">
        <v>129</v>
      </c>
      <c r="C3092" s="5">
        <v>5</v>
      </c>
      <c r="D3092" s="380">
        <v>38.571666666666665</v>
      </c>
      <c r="E3092" s="25">
        <v>15.66</v>
      </c>
      <c r="F3092" s="380">
        <v>4.6226020249868691</v>
      </c>
      <c r="G3092" s="25">
        <v>29.53</v>
      </c>
      <c r="H3092" s="380">
        <v>2.2375977433963907</v>
      </c>
      <c r="I3092" s="25">
        <v>0.6</v>
      </c>
      <c r="J3092" s="380">
        <v>0.12887543510916905</v>
      </c>
    </row>
    <row r="3093" spans="1:10" x14ac:dyDescent="0.35">
      <c r="A3093" s="5">
        <v>3089</v>
      </c>
      <c r="B3093" s="5">
        <v>129</v>
      </c>
      <c r="C3093" s="5">
        <v>5</v>
      </c>
      <c r="D3093" s="380">
        <v>45.405000000000001</v>
      </c>
      <c r="E3093" s="25">
        <v>15.98</v>
      </c>
      <c r="F3093" s="380">
        <v>9.1152821329241712E-2</v>
      </c>
      <c r="G3093" s="25">
        <v>29.73</v>
      </c>
      <c r="H3093" s="380">
        <v>2.2375977433963907</v>
      </c>
      <c r="I3093" s="25">
        <v>0.6</v>
      </c>
      <c r="J3093" s="380">
        <v>0.12887543510916905</v>
      </c>
    </row>
    <row r="3094" spans="1:10" x14ac:dyDescent="0.35">
      <c r="A3094" s="5">
        <v>3090</v>
      </c>
      <c r="B3094" s="5">
        <v>129</v>
      </c>
      <c r="C3094" s="5">
        <v>5</v>
      </c>
      <c r="D3094" s="380">
        <v>49.002777777777773</v>
      </c>
      <c r="E3094" s="25">
        <v>17.12</v>
      </c>
      <c r="F3094" s="380">
        <v>4.7913605693657031</v>
      </c>
      <c r="G3094" s="25">
        <v>30.03</v>
      </c>
      <c r="H3094" s="380">
        <v>2.7690795232323997</v>
      </c>
      <c r="I3094" s="25">
        <v>31.18</v>
      </c>
      <c r="J3094" s="380">
        <v>0.12887543510916905</v>
      </c>
    </row>
    <row r="3095" spans="1:10" x14ac:dyDescent="0.35">
      <c r="A3095" s="5">
        <v>3091</v>
      </c>
      <c r="B3095" s="5">
        <v>129</v>
      </c>
      <c r="C3095" s="5">
        <v>5</v>
      </c>
      <c r="D3095" s="380">
        <v>52.043888888888887</v>
      </c>
      <c r="E3095" s="25">
        <v>23.42</v>
      </c>
      <c r="F3095" s="380">
        <v>1.9098402155546563</v>
      </c>
      <c r="G3095" s="25">
        <v>30.03</v>
      </c>
      <c r="H3095" s="380">
        <v>3.5646780010728811</v>
      </c>
      <c r="I3095" s="25">
        <v>32.880000000000003</v>
      </c>
      <c r="J3095" s="380">
        <v>0.16985966201189412</v>
      </c>
    </row>
    <row r="3096" spans="1:10" x14ac:dyDescent="0.35">
      <c r="A3096" s="5">
        <v>3092</v>
      </c>
      <c r="B3096" s="5">
        <v>129</v>
      </c>
      <c r="C3096" s="5">
        <v>5</v>
      </c>
      <c r="D3096" s="380">
        <v>51.252222222222215</v>
      </c>
      <c r="E3096" s="25">
        <v>23.84</v>
      </c>
      <c r="F3096" s="380">
        <v>8.1174834595959595</v>
      </c>
      <c r="G3096" s="25">
        <v>31.11</v>
      </c>
      <c r="H3096" s="380">
        <v>0.14480167642852412</v>
      </c>
      <c r="I3096" s="25">
        <v>33.67</v>
      </c>
      <c r="J3096" s="380">
        <v>0.14480167642852412</v>
      </c>
    </row>
    <row r="3097" spans="1:10" x14ac:dyDescent="0.35">
      <c r="A3097" s="5">
        <v>3093</v>
      </c>
      <c r="B3097" s="5">
        <v>129</v>
      </c>
      <c r="C3097" s="5">
        <v>5</v>
      </c>
      <c r="D3097" s="380">
        <v>49.963888888888889</v>
      </c>
      <c r="E3097" s="25">
        <v>24.12</v>
      </c>
      <c r="F3097" s="380">
        <v>8.1174834595959613</v>
      </c>
      <c r="G3097" s="25">
        <v>32.43</v>
      </c>
      <c r="H3097" s="380">
        <v>0.14480167642852412</v>
      </c>
      <c r="I3097" s="25">
        <v>37.700000000000003</v>
      </c>
      <c r="J3097" s="380">
        <v>0.14480167642852412</v>
      </c>
    </row>
    <row r="3098" spans="1:10" x14ac:dyDescent="0.35">
      <c r="A3098" s="5">
        <v>3094</v>
      </c>
      <c r="B3098" s="5">
        <v>129</v>
      </c>
      <c r="C3098" s="5">
        <v>5</v>
      </c>
      <c r="D3098" s="380">
        <v>44.922222222222224</v>
      </c>
      <c r="E3098" s="25">
        <v>24.84</v>
      </c>
      <c r="F3098" s="380">
        <v>2.1591618266322721</v>
      </c>
      <c r="G3098" s="25">
        <v>33.799999999999997</v>
      </c>
      <c r="H3098" s="380">
        <v>0.14480167642852412</v>
      </c>
      <c r="I3098" s="25">
        <v>38.39</v>
      </c>
      <c r="J3098" s="380">
        <v>0.14480167642852412</v>
      </c>
    </row>
    <row r="3099" spans="1:10" x14ac:dyDescent="0.35">
      <c r="A3099" s="5">
        <v>3095</v>
      </c>
      <c r="B3099" s="5">
        <v>129</v>
      </c>
      <c r="C3099" s="5">
        <v>5</v>
      </c>
      <c r="D3099" s="380">
        <v>43.085555555555558</v>
      </c>
      <c r="E3099" s="25">
        <v>24.84</v>
      </c>
      <c r="F3099" s="380">
        <v>0.47222222222222232</v>
      </c>
      <c r="G3099" s="25">
        <v>31.3</v>
      </c>
      <c r="H3099" s="380">
        <v>4.0068121509550938</v>
      </c>
      <c r="I3099" s="25">
        <v>35.409999999999997</v>
      </c>
      <c r="J3099" s="380">
        <v>1.7646533914857705</v>
      </c>
    </row>
    <row r="3100" spans="1:10" x14ac:dyDescent="0.35">
      <c r="A3100" s="5">
        <v>3096</v>
      </c>
      <c r="B3100" s="5">
        <v>129</v>
      </c>
      <c r="C3100" s="5">
        <v>5</v>
      </c>
      <c r="D3100" s="380">
        <v>41.344444444444434</v>
      </c>
      <c r="E3100" s="25">
        <v>24.84</v>
      </c>
      <c r="F3100" s="380">
        <v>0.47222222222222221</v>
      </c>
      <c r="G3100" s="25">
        <v>30.91</v>
      </c>
      <c r="H3100" s="380">
        <v>4.0068121509550938</v>
      </c>
      <c r="I3100" s="25">
        <v>33.67</v>
      </c>
      <c r="J3100" s="380">
        <v>0.14480167642852412</v>
      </c>
    </row>
    <row r="3101" spans="1:10" x14ac:dyDescent="0.35">
      <c r="A3101" s="5">
        <v>3097</v>
      </c>
      <c r="B3101" s="5">
        <v>130</v>
      </c>
      <c r="C3101" s="5">
        <v>5</v>
      </c>
      <c r="D3101" s="380">
        <v>42.383333333333326</v>
      </c>
      <c r="E3101" s="25">
        <v>24.84</v>
      </c>
      <c r="F3101" s="380">
        <v>1.2935204628583681</v>
      </c>
      <c r="G3101" s="25">
        <v>31.84</v>
      </c>
      <c r="H3101" s="380">
        <v>4.0068121509550938</v>
      </c>
      <c r="I3101" s="25">
        <v>37.57</v>
      </c>
      <c r="J3101" s="380">
        <v>0.14480167642852412</v>
      </c>
    </row>
    <row r="3102" spans="1:10" x14ac:dyDescent="0.35">
      <c r="A3102" s="5">
        <v>3098</v>
      </c>
      <c r="B3102" s="5">
        <v>130</v>
      </c>
      <c r="C3102" s="5">
        <v>5</v>
      </c>
      <c r="D3102" s="380">
        <v>41.516666666666659</v>
      </c>
      <c r="E3102" s="25">
        <v>24.84</v>
      </c>
      <c r="F3102" s="380">
        <v>2.3394018194845656</v>
      </c>
      <c r="G3102" s="25">
        <v>30.95</v>
      </c>
      <c r="H3102" s="380">
        <v>3.8796849697414748</v>
      </c>
      <c r="I3102" s="25">
        <v>37.19</v>
      </c>
      <c r="J3102" s="380">
        <v>0.14480167642852412</v>
      </c>
    </row>
    <row r="3103" spans="1:10" x14ac:dyDescent="0.35">
      <c r="A3103" s="5">
        <v>3099</v>
      </c>
      <c r="B3103" s="5">
        <v>130</v>
      </c>
      <c r="C3103" s="5">
        <v>5</v>
      </c>
      <c r="D3103" s="380">
        <v>39.060555555555553</v>
      </c>
      <c r="E3103" s="25">
        <v>24.84</v>
      </c>
      <c r="F3103" s="380">
        <v>2.9613629824922314</v>
      </c>
      <c r="G3103" s="25">
        <v>30.95</v>
      </c>
      <c r="H3103" s="380">
        <v>3.8796849697414748</v>
      </c>
      <c r="I3103" s="25">
        <v>37.19</v>
      </c>
      <c r="J3103" s="380">
        <v>0.14480167642852412</v>
      </c>
    </row>
    <row r="3104" spans="1:10" x14ac:dyDescent="0.35">
      <c r="A3104" s="5">
        <v>3100</v>
      </c>
      <c r="B3104" s="5">
        <v>130</v>
      </c>
      <c r="C3104" s="5">
        <v>5</v>
      </c>
      <c r="D3104" s="380">
        <v>38.419999999999995</v>
      </c>
      <c r="E3104" s="25">
        <v>24.84</v>
      </c>
      <c r="F3104" s="380">
        <v>3.2413077170276972</v>
      </c>
      <c r="G3104" s="25">
        <v>31.84</v>
      </c>
      <c r="H3104" s="380">
        <v>0.39750296899632781</v>
      </c>
      <c r="I3104" s="25">
        <v>37.57</v>
      </c>
      <c r="J3104" s="380">
        <v>0.14480167642852412</v>
      </c>
    </row>
    <row r="3105" spans="1:10" x14ac:dyDescent="0.35">
      <c r="A3105" s="5">
        <v>3101</v>
      </c>
      <c r="B3105" s="5">
        <v>130</v>
      </c>
      <c r="C3105" s="5">
        <v>5</v>
      </c>
      <c r="D3105" s="380">
        <v>41.803888888888885</v>
      </c>
      <c r="E3105" s="25">
        <v>24.84</v>
      </c>
      <c r="F3105" s="380">
        <v>4.1272085958786358</v>
      </c>
      <c r="G3105" s="25">
        <v>33.46</v>
      </c>
      <c r="H3105" s="380">
        <v>4.3388237993582324E-2</v>
      </c>
      <c r="I3105" s="25">
        <v>39.090000000000003</v>
      </c>
      <c r="J3105" s="380">
        <v>0.19153030370102886</v>
      </c>
    </row>
    <row r="3106" spans="1:10" x14ac:dyDescent="0.35">
      <c r="A3106" s="5">
        <v>3102</v>
      </c>
      <c r="B3106" s="5">
        <v>130</v>
      </c>
      <c r="C3106" s="5">
        <v>5</v>
      </c>
      <c r="D3106" s="380">
        <v>46.623333333333328</v>
      </c>
      <c r="E3106" s="25">
        <v>24.84</v>
      </c>
      <c r="F3106" s="380">
        <v>2.8894592908264101</v>
      </c>
      <c r="G3106" s="25">
        <v>34.82</v>
      </c>
      <c r="H3106" s="380">
        <v>0.28271657771767206</v>
      </c>
      <c r="I3106" s="25">
        <v>45.28</v>
      </c>
      <c r="J3106" s="380">
        <v>0.3898506340413983</v>
      </c>
    </row>
    <row r="3107" spans="1:10" x14ac:dyDescent="0.35">
      <c r="A3107" s="5">
        <v>3103</v>
      </c>
      <c r="B3107" s="5">
        <v>130</v>
      </c>
      <c r="C3107" s="5">
        <v>5</v>
      </c>
      <c r="D3107" s="380">
        <v>50.792777777777772</v>
      </c>
      <c r="E3107" s="25">
        <v>24.84</v>
      </c>
      <c r="F3107" s="380">
        <v>1.2266472056187383</v>
      </c>
      <c r="G3107" s="25">
        <v>40.96</v>
      </c>
      <c r="H3107" s="380">
        <v>1.3774559315482926</v>
      </c>
      <c r="I3107" s="25">
        <v>50.33</v>
      </c>
      <c r="J3107" s="380">
        <v>1.7052143776956119</v>
      </c>
    </row>
    <row r="3108" spans="1:10" x14ac:dyDescent="0.35">
      <c r="A3108" s="5">
        <v>3104</v>
      </c>
      <c r="B3108" s="5">
        <v>130</v>
      </c>
      <c r="C3108" s="5">
        <v>5</v>
      </c>
      <c r="D3108" s="380">
        <v>52.272777777777776</v>
      </c>
      <c r="E3108" s="25">
        <v>24.84</v>
      </c>
      <c r="F3108" s="380">
        <v>0.47222222222222221</v>
      </c>
      <c r="G3108" s="25">
        <v>42.19</v>
      </c>
      <c r="H3108" s="380">
        <v>1.9001929207341823</v>
      </c>
      <c r="I3108" s="25">
        <v>50.33</v>
      </c>
      <c r="J3108" s="380">
        <v>1.4491394259229557</v>
      </c>
    </row>
    <row r="3109" spans="1:10" x14ac:dyDescent="0.35">
      <c r="A3109" s="5">
        <v>3105</v>
      </c>
      <c r="B3109" s="5">
        <v>130</v>
      </c>
      <c r="C3109" s="5">
        <v>5</v>
      </c>
      <c r="D3109" s="380">
        <v>48.152222222222221</v>
      </c>
      <c r="E3109" s="25">
        <v>24.84</v>
      </c>
      <c r="F3109" s="380">
        <v>5.2110189433060174</v>
      </c>
      <c r="G3109" s="25">
        <v>39.770000000000003</v>
      </c>
      <c r="H3109" s="380">
        <v>1.3909763202184624</v>
      </c>
      <c r="I3109" s="25">
        <v>50.19</v>
      </c>
      <c r="J3109" s="380">
        <v>0.95119912989931099</v>
      </c>
    </row>
    <row r="3110" spans="1:10" x14ac:dyDescent="0.35">
      <c r="A3110" s="5">
        <v>3106</v>
      </c>
      <c r="B3110" s="5">
        <v>130</v>
      </c>
      <c r="C3110" s="5">
        <v>5</v>
      </c>
      <c r="D3110" s="380">
        <v>43.032222222222224</v>
      </c>
      <c r="E3110" s="25">
        <v>24.84</v>
      </c>
      <c r="F3110" s="380">
        <v>5.0356398201534533</v>
      </c>
      <c r="G3110" s="25">
        <v>38.83</v>
      </c>
      <c r="H3110" s="380">
        <v>1.1429988555923902</v>
      </c>
      <c r="I3110" s="25">
        <v>44.68</v>
      </c>
      <c r="J3110" s="380">
        <v>0.20895285395434399</v>
      </c>
    </row>
    <row r="3111" spans="1:10" x14ac:dyDescent="0.35">
      <c r="A3111" s="5">
        <v>3107</v>
      </c>
      <c r="B3111" s="5">
        <v>130</v>
      </c>
      <c r="C3111" s="5">
        <v>5</v>
      </c>
      <c r="D3111" s="380">
        <v>39.147222222222226</v>
      </c>
      <c r="E3111" s="25">
        <v>24.84</v>
      </c>
      <c r="F3111" s="380">
        <v>3.5929409478450069</v>
      </c>
      <c r="G3111" s="25">
        <v>35.94</v>
      </c>
      <c r="H3111" s="380">
        <v>2.777777777777778E-2</v>
      </c>
      <c r="I3111" s="25">
        <v>43.96</v>
      </c>
      <c r="J3111" s="380">
        <v>2.777777777777778E-2</v>
      </c>
    </row>
    <row r="3112" spans="1:10" x14ac:dyDescent="0.35">
      <c r="A3112" s="5">
        <v>3108</v>
      </c>
      <c r="B3112" s="5">
        <v>130</v>
      </c>
      <c r="C3112" s="5">
        <v>5</v>
      </c>
      <c r="D3112" s="380">
        <v>29.039444444444445</v>
      </c>
      <c r="E3112" s="25">
        <v>24.84</v>
      </c>
      <c r="F3112" s="380">
        <v>3.2421009397816185</v>
      </c>
      <c r="G3112" s="25">
        <v>33.799999999999997</v>
      </c>
      <c r="H3112" s="380">
        <v>2.777777777777778E-2</v>
      </c>
      <c r="I3112" s="25">
        <v>37.950000000000003</v>
      </c>
      <c r="J3112" s="380">
        <v>2.777777777777778E-2</v>
      </c>
    </row>
    <row r="3113" spans="1:10" x14ac:dyDescent="0.35">
      <c r="A3113" s="5">
        <v>3109</v>
      </c>
      <c r="B3113" s="5">
        <v>130</v>
      </c>
      <c r="C3113" s="5">
        <v>5</v>
      </c>
      <c r="D3113" s="380">
        <v>26.380555555555553</v>
      </c>
      <c r="E3113" s="25">
        <v>24.84</v>
      </c>
      <c r="F3113" s="380">
        <v>2.472142301694741</v>
      </c>
      <c r="G3113" s="25">
        <v>33.47</v>
      </c>
      <c r="H3113" s="380">
        <v>2.777777777777778E-2</v>
      </c>
      <c r="I3113" s="25">
        <v>37.57</v>
      </c>
      <c r="J3113" s="380">
        <v>2.777777777777778E-2</v>
      </c>
    </row>
    <row r="3114" spans="1:10" x14ac:dyDescent="0.35">
      <c r="A3114" s="5">
        <v>3110</v>
      </c>
      <c r="B3114" s="5">
        <v>130</v>
      </c>
      <c r="C3114" s="5">
        <v>5</v>
      </c>
      <c r="D3114" s="380">
        <v>26.306666666666665</v>
      </c>
      <c r="E3114" s="25">
        <v>24.84</v>
      </c>
      <c r="F3114" s="380">
        <v>1.7532605930265075</v>
      </c>
      <c r="G3114" s="25">
        <v>33.799999999999997</v>
      </c>
      <c r="H3114" s="380">
        <v>2.777777777777778E-2</v>
      </c>
      <c r="I3114" s="25">
        <v>37.57</v>
      </c>
      <c r="J3114" s="380">
        <v>2.777777777777778E-2</v>
      </c>
    </row>
    <row r="3115" spans="1:10" x14ac:dyDescent="0.35">
      <c r="A3115" s="5">
        <v>3111</v>
      </c>
      <c r="B3115" s="5">
        <v>130</v>
      </c>
      <c r="C3115" s="5">
        <v>5</v>
      </c>
      <c r="D3115" s="380">
        <v>28.734999999999999</v>
      </c>
      <c r="E3115" s="25">
        <v>24.84</v>
      </c>
      <c r="F3115" s="380">
        <v>1.7532605930265075</v>
      </c>
      <c r="G3115" s="25">
        <v>33.799999999999997</v>
      </c>
      <c r="H3115" s="380">
        <v>2.777777777777778E-2</v>
      </c>
      <c r="I3115" s="25">
        <v>37.57</v>
      </c>
      <c r="J3115" s="380">
        <v>2.777777777777778E-2</v>
      </c>
    </row>
    <row r="3116" spans="1:10" x14ac:dyDescent="0.35">
      <c r="A3116" s="5">
        <v>3112</v>
      </c>
      <c r="B3116" s="5">
        <v>130</v>
      </c>
      <c r="C3116" s="5">
        <v>5</v>
      </c>
      <c r="D3116" s="380">
        <v>32.935555555555553</v>
      </c>
      <c r="E3116" s="25">
        <v>24.84</v>
      </c>
      <c r="F3116" s="380">
        <v>1.4760859795202335</v>
      </c>
      <c r="G3116" s="25">
        <v>35.94</v>
      </c>
      <c r="H3116" s="380">
        <v>2.777777777777778E-2</v>
      </c>
      <c r="I3116" s="25">
        <v>37.950000000000003</v>
      </c>
      <c r="J3116" s="380">
        <v>2.777777777777778E-2</v>
      </c>
    </row>
    <row r="3117" spans="1:10" x14ac:dyDescent="0.35">
      <c r="A3117" s="5">
        <v>3113</v>
      </c>
      <c r="B3117" s="5">
        <v>130</v>
      </c>
      <c r="C3117" s="5">
        <v>5</v>
      </c>
      <c r="D3117" s="380">
        <v>44.383333333333326</v>
      </c>
      <c r="E3117" s="25">
        <v>24.84</v>
      </c>
      <c r="F3117" s="380">
        <v>3.1032665331847737</v>
      </c>
      <c r="G3117" s="25">
        <v>43.56</v>
      </c>
      <c r="H3117" s="380">
        <v>1.2655816667086657</v>
      </c>
      <c r="I3117" s="25">
        <v>37.979999999999997</v>
      </c>
      <c r="J3117" s="380">
        <v>2.777777777777778E-2</v>
      </c>
    </row>
    <row r="3118" spans="1:10" x14ac:dyDescent="0.35">
      <c r="A3118" s="5">
        <v>3114</v>
      </c>
      <c r="B3118" s="5">
        <v>130</v>
      </c>
      <c r="C3118" s="5">
        <v>5</v>
      </c>
      <c r="D3118" s="380">
        <v>48.682222222222222</v>
      </c>
      <c r="E3118" s="25">
        <v>25.29</v>
      </c>
      <c r="F3118" s="380">
        <v>0.22530277442432739</v>
      </c>
      <c r="G3118" s="25">
        <v>43.56</v>
      </c>
      <c r="H3118" s="380">
        <v>1.8457190916956596</v>
      </c>
      <c r="I3118" s="25">
        <v>53.27</v>
      </c>
      <c r="J3118" s="380">
        <v>5.1162482169034962E-2</v>
      </c>
    </row>
    <row r="3119" spans="1:10" x14ac:dyDescent="0.35">
      <c r="A3119" s="5">
        <v>3115</v>
      </c>
      <c r="B3119" s="5">
        <v>130</v>
      </c>
      <c r="C3119" s="5">
        <v>5</v>
      </c>
      <c r="D3119" s="380">
        <v>51.716111111111118</v>
      </c>
      <c r="E3119" s="25">
        <v>25.59</v>
      </c>
      <c r="F3119" s="380">
        <v>6.0073307609621365</v>
      </c>
      <c r="G3119" s="25">
        <v>47.46</v>
      </c>
      <c r="H3119" s="380">
        <v>4.3905808773691142</v>
      </c>
      <c r="I3119" s="25">
        <v>54.32</v>
      </c>
      <c r="J3119" s="380">
        <v>3.8676932801751462</v>
      </c>
    </row>
    <row r="3120" spans="1:10" x14ac:dyDescent="0.35">
      <c r="A3120" s="5">
        <v>3116</v>
      </c>
      <c r="B3120" s="5">
        <v>130</v>
      </c>
      <c r="C3120" s="5">
        <v>5</v>
      </c>
      <c r="D3120" s="380">
        <v>49.528888888888886</v>
      </c>
      <c r="E3120" s="25">
        <v>25.74</v>
      </c>
      <c r="F3120" s="380">
        <v>5.1291514715488233</v>
      </c>
      <c r="G3120" s="25">
        <v>47.46</v>
      </c>
      <c r="H3120" s="380">
        <v>4.7225172729674005</v>
      </c>
      <c r="I3120" s="25">
        <v>66.06</v>
      </c>
      <c r="J3120" s="380">
        <v>0.24027887285015728</v>
      </c>
    </row>
    <row r="3121" spans="1:10" x14ac:dyDescent="0.35">
      <c r="A3121" s="5">
        <v>3117</v>
      </c>
      <c r="B3121" s="5">
        <v>130</v>
      </c>
      <c r="C3121" s="5">
        <v>5</v>
      </c>
      <c r="D3121" s="380">
        <v>47.804999999999993</v>
      </c>
      <c r="E3121" s="25">
        <v>25.74</v>
      </c>
      <c r="F3121" s="380">
        <v>3.6433865436144304</v>
      </c>
      <c r="G3121" s="25">
        <v>47.85</v>
      </c>
      <c r="H3121" s="380">
        <v>4.7225172729674005</v>
      </c>
      <c r="I3121" s="25">
        <v>66.06</v>
      </c>
      <c r="J3121" s="380">
        <v>0.27777777777777779</v>
      </c>
    </row>
    <row r="3122" spans="1:10" x14ac:dyDescent="0.35">
      <c r="A3122" s="5">
        <v>3118</v>
      </c>
      <c r="B3122" s="5">
        <v>130</v>
      </c>
      <c r="C3122" s="5">
        <v>5</v>
      </c>
      <c r="D3122" s="380">
        <v>46.77</v>
      </c>
      <c r="E3122" s="25">
        <v>25.59</v>
      </c>
      <c r="F3122" s="380">
        <v>4.112850504780897</v>
      </c>
      <c r="G3122" s="25">
        <v>44.69</v>
      </c>
      <c r="H3122" s="380">
        <v>4.7225172729674014</v>
      </c>
      <c r="I3122" s="25">
        <v>64.14</v>
      </c>
      <c r="J3122" s="380">
        <v>0.27777777777777779</v>
      </c>
    </row>
    <row r="3123" spans="1:10" x14ac:dyDescent="0.35">
      <c r="A3123" s="5">
        <v>3119</v>
      </c>
      <c r="B3123" s="5">
        <v>130</v>
      </c>
      <c r="C3123" s="5">
        <v>5</v>
      </c>
      <c r="D3123" s="380">
        <v>42.066111111111113</v>
      </c>
      <c r="E3123" s="25">
        <v>24.99</v>
      </c>
      <c r="F3123" s="380">
        <v>5.3877398974024997</v>
      </c>
      <c r="G3123" s="25">
        <v>44.69</v>
      </c>
      <c r="H3123" s="380">
        <v>4.6165860307089792</v>
      </c>
      <c r="I3123" s="25">
        <v>53.71</v>
      </c>
      <c r="J3123" s="380">
        <v>3.622415985238987</v>
      </c>
    </row>
    <row r="3124" spans="1:10" x14ac:dyDescent="0.35">
      <c r="A3124" s="5">
        <v>3120</v>
      </c>
      <c r="B3124" s="5">
        <v>130</v>
      </c>
      <c r="C3124" s="5">
        <v>5</v>
      </c>
      <c r="D3124" s="380">
        <v>44.192222222222227</v>
      </c>
      <c r="E3124" s="25">
        <v>24.84</v>
      </c>
      <c r="F3124" s="380">
        <v>4.6422093726020703</v>
      </c>
      <c r="G3124" s="25">
        <v>42.42</v>
      </c>
      <c r="H3124" s="380">
        <v>4.6375299689790266</v>
      </c>
      <c r="I3124" s="25">
        <v>48.86</v>
      </c>
      <c r="J3124" s="380">
        <v>4.6970730532918568</v>
      </c>
    </row>
    <row r="3125" spans="1:10" x14ac:dyDescent="0.35">
      <c r="A3125" s="5">
        <v>3121</v>
      </c>
      <c r="B3125" s="5">
        <v>131</v>
      </c>
      <c r="C3125" s="5">
        <v>5</v>
      </c>
      <c r="D3125" s="380">
        <v>41.928333333333335</v>
      </c>
      <c r="E3125" s="25">
        <v>24.84</v>
      </c>
      <c r="F3125" s="380">
        <v>4.8154745708906823</v>
      </c>
      <c r="G3125" s="25">
        <v>42.29</v>
      </c>
      <c r="H3125" s="380">
        <v>4.7225172729674005</v>
      </c>
      <c r="I3125" s="25">
        <v>47.31</v>
      </c>
      <c r="J3125" s="380">
        <v>4.4703234800786431</v>
      </c>
    </row>
    <row r="3126" spans="1:10" x14ac:dyDescent="0.35">
      <c r="A3126" s="5">
        <v>3122</v>
      </c>
      <c r="B3126" s="5">
        <v>131</v>
      </c>
      <c r="C3126" s="5">
        <v>5</v>
      </c>
      <c r="D3126" s="380">
        <v>40.983333333333341</v>
      </c>
      <c r="E3126" s="25">
        <v>24.56</v>
      </c>
      <c r="F3126" s="380">
        <v>5.1739092176539927</v>
      </c>
      <c r="G3126" s="25">
        <v>37.979999999999997</v>
      </c>
      <c r="H3126" s="380">
        <v>4.7225172729674005</v>
      </c>
      <c r="I3126" s="25">
        <v>46.37</v>
      </c>
      <c r="J3126" s="380">
        <v>1.7004167340495613</v>
      </c>
    </row>
    <row r="3127" spans="1:10" x14ac:dyDescent="0.35">
      <c r="A3127" s="5">
        <v>3123</v>
      </c>
      <c r="B3127" s="5">
        <v>131</v>
      </c>
      <c r="C3127" s="5">
        <v>5</v>
      </c>
      <c r="D3127" s="380">
        <v>39.218888888888891</v>
      </c>
      <c r="E3127" s="25">
        <v>23.59</v>
      </c>
      <c r="F3127" s="380">
        <v>4.593155725028808</v>
      </c>
      <c r="G3127" s="25">
        <v>37.979999999999997</v>
      </c>
      <c r="H3127" s="380">
        <v>4.686968951618276</v>
      </c>
      <c r="I3127" s="25">
        <v>46.37</v>
      </c>
      <c r="J3127" s="380">
        <v>0.34842578722959494</v>
      </c>
    </row>
    <row r="3128" spans="1:10" x14ac:dyDescent="0.35">
      <c r="A3128" s="5">
        <v>3124</v>
      </c>
      <c r="B3128" s="5">
        <v>131</v>
      </c>
      <c r="C3128" s="5">
        <v>5</v>
      </c>
      <c r="D3128" s="380">
        <v>39.748333333333328</v>
      </c>
      <c r="E3128" s="25">
        <v>23.55</v>
      </c>
      <c r="F3128" s="380">
        <v>4.7087559505768892</v>
      </c>
      <c r="G3128" s="25">
        <v>37.979999999999997</v>
      </c>
      <c r="H3128" s="380">
        <v>4.7042393999585572</v>
      </c>
      <c r="I3128" s="25">
        <v>46.37</v>
      </c>
      <c r="J3128" s="380">
        <v>3.215327541681722</v>
      </c>
    </row>
    <row r="3129" spans="1:10" x14ac:dyDescent="0.35">
      <c r="A3129" s="5">
        <v>3125</v>
      </c>
      <c r="B3129" s="5">
        <v>131</v>
      </c>
      <c r="C3129" s="5">
        <v>5</v>
      </c>
      <c r="D3129" s="380">
        <v>41.61</v>
      </c>
      <c r="E3129" s="25">
        <v>24.56</v>
      </c>
      <c r="F3129" s="380">
        <v>4.8134310694873488</v>
      </c>
      <c r="G3129" s="25">
        <v>37.979999999999997</v>
      </c>
      <c r="H3129" s="380">
        <v>4.7225172729673996</v>
      </c>
      <c r="I3129" s="25">
        <v>46.84</v>
      </c>
      <c r="J3129" s="380">
        <v>2.8228749048546367</v>
      </c>
    </row>
    <row r="3130" spans="1:10" x14ac:dyDescent="0.35">
      <c r="A3130" s="5">
        <v>3126</v>
      </c>
      <c r="B3130" s="5">
        <v>131</v>
      </c>
      <c r="C3130" s="5">
        <v>5</v>
      </c>
      <c r="D3130" s="380">
        <v>45.911111111111119</v>
      </c>
      <c r="E3130" s="25">
        <v>24.84</v>
      </c>
      <c r="F3130" s="380">
        <v>8.1174834595959595</v>
      </c>
      <c r="G3130" s="25">
        <v>38.369999999999997</v>
      </c>
      <c r="H3130" s="380">
        <v>4.7225172729674005</v>
      </c>
      <c r="I3130" s="25">
        <v>50.19</v>
      </c>
      <c r="J3130" s="380">
        <v>0.38500800498765442</v>
      </c>
    </row>
    <row r="3131" spans="1:10" x14ac:dyDescent="0.35">
      <c r="A3131" s="5">
        <v>3127</v>
      </c>
      <c r="B3131" s="5">
        <v>131</v>
      </c>
      <c r="C3131" s="5">
        <v>5</v>
      </c>
      <c r="D3131" s="380">
        <v>49.601111111111109</v>
      </c>
      <c r="E3131" s="25">
        <v>24.84</v>
      </c>
      <c r="F3131" s="380">
        <v>8.1174834595959613</v>
      </c>
      <c r="G3131" s="25">
        <v>42.29</v>
      </c>
      <c r="H3131" s="380">
        <v>4.7225172729674005</v>
      </c>
      <c r="I3131" s="25">
        <v>53.27</v>
      </c>
      <c r="J3131" s="380">
        <v>5.7566208618405525</v>
      </c>
    </row>
    <row r="3132" spans="1:10" x14ac:dyDescent="0.35">
      <c r="A3132" s="5">
        <v>3128</v>
      </c>
      <c r="B3132" s="5">
        <v>131</v>
      </c>
      <c r="C3132" s="5">
        <v>5</v>
      </c>
      <c r="D3132" s="380">
        <v>49.580555555555549</v>
      </c>
      <c r="E3132" s="25">
        <v>24.84</v>
      </c>
      <c r="F3132" s="380">
        <v>5.566035640254106</v>
      </c>
      <c r="G3132" s="25">
        <v>43.56</v>
      </c>
      <c r="H3132" s="380">
        <v>2.9382828097657563</v>
      </c>
      <c r="I3132" s="25">
        <v>53.27</v>
      </c>
      <c r="J3132" s="380">
        <v>3.3668067547826483</v>
      </c>
    </row>
    <row r="3133" spans="1:10" x14ac:dyDescent="0.35">
      <c r="A3133" s="5">
        <v>3129</v>
      </c>
      <c r="B3133" s="5">
        <v>131</v>
      </c>
      <c r="C3133" s="5">
        <v>5</v>
      </c>
      <c r="D3133" s="380">
        <v>46.927777777777777</v>
      </c>
      <c r="E3133" s="25">
        <v>24.84</v>
      </c>
      <c r="F3133" s="380">
        <v>5.0356398201534533</v>
      </c>
      <c r="G3133" s="25">
        <v>42.29</v>
      </c>
      <c r="H3133" s="380">
        <v>2.913659753211618</v>
      </c>
      <c r="I3133" s="25">
        <v>48.86</v>
      </c>
      <c r="J3133" s="380">
        <v>2.0062518077753277</v>
      </c>
    </row>
    <row r="3134" spans="1:10" x14ac:dyDescent="0.35">
      <c r="A3134" s="5">
        <v>3130</v>
      </c>
      <c r="B3134" s="5">
        <v>131</v>
      </c>
      <c r="C3134" s="5">
        <v>5</v>
      </c>
      <c r="D3134" s="380">
        <v>39.156111111111109</v>
      </c>
      <c r="E3134" s="25">
        <v>24.84</v>
      </c>
      <c r="F3134" s="380">
        <v>4.8968054135566073</v>
      </c>
      <c r="G3134" s="25">
        <v>42.29</v>
      </c>
      <c r="H3134" s="380">
        <v>2.3335223282246238</v>
      </c>
      <c r="I3134" s="25">
        <v>47.44</v>
      </c>
      <c r="J3134" s="380">
        <v>1.9275089169236259</v>
      </c>
    </row>
    <row r="3135" spans="1:10" x14ac:dyDescent="0.35">
      <c r="A3135" s="5">
        <v>3131</v>
      </c>
      <c r="B3135" s="5">
        <v>131</v>
      </c>
      <c r="C3135" s="5">
        <v>5</v>
      </c>
      <c r="D3135" s="380">
        <v>31.090555555555554</v>
      </c>
      <c r="E3135" s="25">
        <v>24.84</v>
      </c>
      <c r="F3135" s="380">
        <v>2.8274144286393179</v>
      </c>
      <c r="G3135" s="25">
        <v>42.29</v>
      </c>
      <c r="H3135" s="380">
        <v>2.777777777777778E-2</v>
      </c>
      <c r="I3135" s="25">
        <v>46.84</v>
      </c>
      <c r="J3135" s="380">
        <v>2.777777777777778E-2</v>
      </c>
    </row>
    <row r="3136" spans="1:10" x14ac:dyDescent="0.35">
      <c r="A3136" s="5">
        <v>3132</v>
      </c>
      <c r="B3136" s="5">
        <v>131</v>
      </c>
      <c r="C3136" s="5">
        <v>5</v>
      </c>
      <c r="D3136" s="380">
        <v>25.826666666666664</v>
      </c>
      <c r="E3136" s="25">
        <v>24.84</v>
      </c>
      <c r="F3136" s="380">
        <v>2.0815147248995691</v>
      </c>
      <c r="G3136" s="25">
        <v>42.17</v>
      </c>
      <c r="H3136" s="380">
        <v>2.777777777777778E-2</v>
      </c>
      <c r="I3136" s="25">
        <v>46.17</v>
      </c>
      <c r="J3136" s="380">
        <v>2.777777777777778E-2</v>
      </c>
    </row>
    <row r="3137" spans="1:10" x14ac:dyDescent="0.35">
      <c r="A3137" s="5">
        <v>3133</v>
      </c>
      <c r="B3137" s="5">
        <v>131</v>
      </c>
      <c r="C3137" s="5">
        <v>5</v>
      </c>
      <c r="D3137" s="380">
        <v>22.697222222222223</v>
      </c>
      <c r="E3137" s="25">
        <v>24.84</v>
      </c>
      <c r="F3137" s="380">
        <v>2.0815147248995691</v>
      </c>
      <c r="G3137" s="25">
        <v>38.83</v>
      </c>
      <c r="H3137" s="380">
        <v>2.777777777777778E-2</v>
      </c>
      <c r="I3137" s="25">
        <v>46.17</v>
      </c>
      <c r="J3137" s="380">
        <v>2.777777777777778E-2</v>
      </c>
    </row>
    <row r="3138" spans="1:10" x14ac:dyDescent="0.35">
      <c r="A3138" s="5">
        <v>3134</v>
      </c>
      <c r="B3138" s="5">
        <v>131</v>
      </c>
      <c r="C3138" s="5">
        <v>5</v>
      </c>
      <c r="D3138" s="380">
        <v>19.81111111111111</v>
      </c>
      <c r="E3138" s="25">
        <v>24.84</v>
      </c>
      <c r="F3138" s="380">
        <v>2.0815147248995691</v>
      </c>
      <c r="G3138" s="25">
        <v>37.979999999999997</v>
      </c>
      <c r="H3138" s="380">
        <v>2.777777777777778E-2</v>
      </c>
      <c r="I3138" s="25">
        <v>46.17</v>
      </c>
      <c r="J3138" s="380">
        <v>2.777777777777778E-2</v>
      </c>
    </row>
    <row r="3139" spans="1:10" x14ac:dyDescent="0.35">
      <c r="A3139" s="5">
        <v>3135</v>
      </c>
      <c r="B3139" s="5">
        <v>131</v>
      </c>
      <c r="C3139" s="5">
        <v>5</v>
      </c>
      <c r="D3139" s="380">
        <v>23.376666666666665</v>
      </c>
      <c r="E3139" s="25">
        <v>24.84</v>
      </c>
      <c r="F3139" s="380">
        <v>2.0815147248995691</v>
      </c>
      <c r="G3139" s="25">
        <v>37.979999999999997</v>
      </c>
      <c r="H3139" s="380">
        <v>2.777777777777778E-2</v>
      </c>
      <c r="I3139" s="25">
        <v>46.17</v>
      </c>
      <c r="J3139" s="380">
        <v>2.777777777777778E-2</v>
      </c>
    </row>
    <row r="3140" spans="1:10" x14ac:dyDescent="0.35">
      <c r="A3140" s="5">
        <v>3136</v>
      </c>
      <c r="B3140" s="5">
        <v>131</v>
      </c>
      <c r="C3140" s="5">
        <v>5</v>
      </c>
      <c r="D3140" s="380">
        <v>30.763333333333335</v>
      </c>
      <c r="E3140" s="25">
        <v>24.84</v>
      </c>
      <c r="F3140" s="380">
        <v>2.0815147248995691</v>
      </c>
      <c r="G3140" s="25">
        <v>37.979999999999997</v>
      </c>
      <c r="H3140" s="380">
        <v>2.777777777777778E-2</v>
      </c>
      <c r="I3140" s="25">
        <v>46.17</v>
      </c>
      <c r="J3140" s="380">
        <v>2.777777777777778E-2</v>
      </c>
    </row>
    <row r="3141" spans="1:10" x14ac:dyDescent="0.35">
      <c r="A3141" s="5">
        <v>3137</v>
      </c>
      <c r="B3141" s="5">
        <v>131</v>
      </c>
      <c r="C3141" s="5">
        <v>5</v>
      </c>
      <c r="D3141" s="380">
        <v>38.598333333333336</v>
      </c>
      <c r="E3141" s="25">
        <v>24.84</v>
      </c>
      <c r="F3141" s="380">
        <v>2.0815147248995691</v>
      </c>
      <c r="G3141" s="25">
        <v>38.97</v>
      </c>
      <c r="H3141" s="380">
        <v>1.2655816667086657</v>
      </c>
      <c r="I3141" s="25">
        <v>46.17</v>
      </c>
      <c r="J3141" s="380">
        <v>2.777777777777778E-2</v>
      </c>
    </row>
    <row r="3142" spans="1:10" x14ac:dyDescent="0.35">
      <c r="A3142" s="5">
        <v>3138</v>
      </c>
      <c r="B3142" s="5">
        <v>131</v>
      </c>
      <c r="C3142" s="5">
        <v>5</v>
      </c>
      <c r="D3142" s="380">
        <v>47.631666666666661</v>
      </c>
      <c r="E3142" s="25">
        <v>24.84</v>
      </c>
      <c r="F3142" s="380">
        <v>3.43731288999169</v>
      </c>
      <c r="G3142" s="25">
        <v>41.19</v>
      </c>
      <c r="H3142" s="380">
        <v>1.8457190916956596</v>
      </c>
      <c r="I3142" s="25">
        <v>47.31</v>
      </c>
      <c r="J3142" s="380">
        <v>2.777777777777778E-2</v>
      </c>
    </row>
    <row r="3143" spans="1:10" x14ac:dyDescent="0.35">
      <c r="A3143" s="5">
        <v>3139</v>
      </c>
      <c r="B3143" s="5">
        <v>131</v>
      </c>
      <c r="C3143" s="5">
        <v>5</v>
      </c>
      <c r="D3143" s="380">
        <v>51.946666666666658</v>
      </c>
      <c r="E3143" s="25">
        <v>24.84</v>
      </c>
      <c r="F3143" s="380">
        <v>5.1826446291051376</v>
      </c>
      <c r="G3143" s="25">
        <v>43.56</v>
      </c>
      <c r="H3143" s="380">
        <v>0.61957799429571858</v>
      </c>
      <c r="I3143" s="25">
        <v>48.86</v>
      </c>
      <c r="J3143" s="380">
        <v>4.8685856335737592</v>
      </c>
    </row>
    <row r="3144" spans="1:10" x14ac:dyDescent="0.35">
      <c r="A3144" s="5">
        <v>3140</v>
      </c>
      <c r="B3144" s="5">
        <v>131</v>
      </c>
      <c r="C3144" s="5">
        <v>5</v>
      </c>
      <c r="D3144" s="380">
        <v>52.048888888888889</v>
      </c>
      <c r="E3144" s="25">
        <v>24.84</v>
      </c>
      <c r="F3144" s="380">
        <v>5.1175922155789806</v>
      </c>
      <c r="G3144" s="25">
        <v>43.56</v>
      </c>
      <c r="H3144" s="380">
        <v>0.43804519891003413</v>
      </c>
      <c r="I3144" s="25">
        <v>53.27</v>
      </c>
      <c r="J3144" s="380">
        <v>5.2533883485543953</v>
      </c>
    </row>
    <row r="3145" spans="1:10" x14ac:dyDescent="0.35">
      <c r="A3145" s="5">
        <v>3141</v>
      </c>
      <c r="B3145" s="5">
        <v>131</v>
      </c>
      <c r="C3145" s="5">
        <v>5</v>
      </c>
      <c r="D3145" s="380">
        <v>54.273333333333333</v>
      </c>
      <c r="E3145" s="25">
        <v>24.84</v>
      </c>
      <c r="F3145" s="380">
        <v>4.8054969674196926</v>
      </c>
      <c r="G3145" s="25">
        <v>43.56</v>
      </c>
      <c r="H3145" s="380">
        <v>0.43786060155188755</v>
      </c>
      <c r="I3145" s="25">
        <v>53.27</v>
      </c>
      <c r="J3145" s="380">
        <v>4.0039951128397924</v>
      </c>
    </row>
    <row r="3146" spans="1:10" x14ac:dyDescent="0.35">
      <c r="A3146" s="5">
        <v>3142</v>
      </c>
      <c r="B3146" s="5">
        <v>131</v>
      </c>
      <c r="C3146" s="5">
        <v>5</v>
      </c>
      <c r="D3146" s="380">
        <v>50.192222222222213</v>
      </c>
      <c r="E3146" s="25">
        <v>24.84</v>
      </c>
      <c r="F3146" s="380">
        <v>5.6213402364343636</v>
      </c>
      <c r="G3146" s="25">
        <v>42.29</v>
      </c>
      <c r="H3146" s="380">
        <v>0.31632735344604163</v>
      </c>
      <c r="I3146" s="25">
        <v>52.73</v>
      </c>
      <c r="J3146" s="380">
        <v>4.620450626902155</v>
      </c>
    </row>
    <row r="3147" spans="1:10" x14ac:dyDescent="0.35">
      <c r="A3147" s="5">
        <v>3143</v>
      </c>
      <c r="B3147" s="5">
        <v>131</v>
      </c>
      <c r="C3147" s="5">
        <v>5</v>
      </c>
      <c r="D3147" s="380">
        <v>50.602777777777781</v>
      </c>
      <c r="E3147" s="25">
        <v>24.84</v>
      </c>
      <c r="F3147" s="380">
        <v>5.6254640522103401</v>
      </c>
      <c r="G3147" s="25">
        <v>42.29</v>
      </c>
      <c r="H3147" s="380">
        <v>0.31910510646313572</v>
      </c>
      <c r="I3147" s="25">
        <v>48.86</v>
      </c>
      <c r="J3147" s="380">
        <v>5.3167631450013593</v>
      </c>
    </row>
    <row r="3148" spans="1:10" x14ac:dyDescent="0.35">
      <c r="A3148" s="5">
        <v>3144</v>
      </c>
      <c r="B3148" s="5">
        <v>131</v>
      </c>
      <c r="C3148" s="5">
        <v>5</v>
      </c>
      <c r="D3148" s="380">
        <v>43.317222222222213</v>
      </c>
      <c r="E3148" s="25">
        <v>24.84</v>
      </c>
      <c r="F3148" s="380">
        <v>5.2290066650233387</v>
      </c>
      <c r="G3148" s="25">
        <v>37.979999999999997</v>
      </c>
      <c r="H3148" s="380">
        <v>0.31960803089789014</v>
      </c>
      <c r="I3148" s="25">
        <v>47.44</v>
      </c>
      <c r="J3148" s="380">
        <v>4.1510419220075416</v>
      </c>
    </row>
    <row r="3149" spans="1:10" x14ac:dyDescent="0.35">
      <c r="A3149" s="5">
        <v>3145</v>
      </c>
      <c r="B3149" s="5">
        <v>132</v>
      </c>
      <c r="C3149" s="5">
        <v>5</v>
      </c>
      <c r="D3149" s="380">
        <v>43.601666666666659</v>
      </c>
      <c r="E3149" s="25">
        <v>24.84</v>
      </c>
      <c r="F3149" s="380">
        <v>5.5754419359735712</v>
      </c>
      <c r="G3149" s="25">
        <v>38.229999999999997</v>
      </c>
      <c r="H3149" s="380">
        <v>0.31960803089789014</v>
      </c>
      <c r="I3149" s="25">
        <v>46.17</v>
      </c>
      <c r="J3149" s="380">
        <v>1.4100609495067458</v>
      </c>
    </row>
    <row r="3150" spans="1:10" x14ac:dyDescent="0.35">
      <c r="A3150" s="5">
        <v>3146</v>
      </c>
      <c r="B3150" s="5">
        <v>132</v>
      </c>
      <c r="C3150" s="5">
        <v>5</v>
      </c>
      <c r="D3150" s="380">
        <v>43.378888888888888</v>
      </c>
      <c r="E3150" s="25">
        <v>24.84</v>
      </c>
      <c r="F3150" s="380">
        <v>4.770807913167423</v>
      </c>
      <c r="G3150" s="25">
        <v>38.229999999999997</v>
      </c>
      <c r="H3150" s="380">
        <v>0.31960803089789014</v>
      </c>
      <c r="I3150" s="25">
        <v>46.17</v>
      </c>
      <c r="J3150" s="380">
        <v>1.3347078445324705</v>
      </c>
    </row>
    <row r="3151" spans="1:10" x14ac:dyDescent="0.35">
      <c r="A3151" s="5">
        <v>3147</v>
      </c>
      <c r="B3151" s="5">
        <v>132</v>
      </c>
      <c r="C3151" s="5">
        <v>5</v>
      </c>
      <c r="D3151" s="380">
        <v>44.221111111111099</v>
      </c>
      <c r="E3151" s="25">
        <v>24.84</v>
      </c>
      <c r="F3151" s="380">
        <v>5.1774210780784324</v>
      </c>
      <c r="G3151" s="25">
        <v>38.229999999999997</v>
      </c>
      <c r="H3151" s="380">
        <v>0.31960803089789014</v>
      </c>
      <c r="I3151" s="25">
        <v>46.17</v>
      </c>
      <c r="J3151" s="380">
        <v>4.5901645758381644</v>
      </c>
    </row>
    <row r="3152" spans="1:10" x14ac:dyDescent="0.35">
      <c r="A3152" s="5">
        <v>3148</v>
      </c>
      <c r="B3152" s="5">
        <v>132</v>
      </c>
      <c r="C3152" s="5">
        <v>5</v>
      </c>
      <c r="D3152" s="380">
        <v>45.07277777777778</v>
      </c>
      <c r="E3152" s="25">
        <v>24.84</v>
      </c>
      <c r="F3152" s="380">
        <v>4.5964970931172946</v>
      </c>
      <c r="G3152" s="25">
        <v>38.61</v>
      </c>
      <c r="H3152" s="380">
        <v>0.78442327329618933</v>
      </c>
      <c r="I3152" s="25">
        <v>46.17</v>
      </c>
      <c r="J3152" s="380">
        <v>2.2277284292377844</v>
      </c>
    </row>
    <row r="3153" spans="1:10" x14ac:dyDescent="0.35">
      <c r="A3153" s="5">
        <v>3149</v>
      </c>
      <c r="B3153" s="5">
        <v>132</v>
      </c>
      <c r="C3153" s="5">
        <v>5</v>
      </c>
      <c r="D3153" s="380">
        <v>47.603888888888882</v>
      </c>
      <c r="E3153" s="25">
        <v>24.84</v>
      </c>
      <c r="F3153" s="380">
        <v>5.0578557988980606</v>
      </c>
      <c r="G3153" s="25">
        <v>42.29</v>
      </c>
      <c r="H3153" s="380">
        <v>0.32839058992496545</v>
      </c>
      <c r="I3153" s="25">
        <v>48.09</v>
      </c>
      <c r="J3153" s="380">
        <v>2.2277284292377844</v>
      </c>
    </row>
    <row r="3154" spans="1:10" x14ac:dyDescent="0.35">
      <c r="A3154" s="5">
        <v>3150</v>
      </c>
      <c r="B3154" s="5">
        <v>132</v>
      </c>
      <c r="C3154" s="5">
        <v>5</v>
      </c>
      <c r="D3154" s="380">
        <v>51.782777777777781</v>
      </c>
      <c r="E3154" s="25">
        <v>24.84</v>
      </c>
      <c r="F3154" s="380">
        <v>5.3634761965055526</v>
      </c>
      <c r="G3154" s="25">
        <v>43.56</v>
      </c>
      <c r="H3154" s="380">
        <v>0.35509149427739772</v>
      </c>
      <c r="I3154" s="25">
        <v>53.27</v>
      </c>
      <c r="J3154" s="380">
        <v>1.7504526733032297</v>
      </c>
    </row>
    <row r="3155" spans="1:10" x14ac:dyDescent="0.35">
      <c r="A3155" s="5">
        <v>3151</v>
      </c>
      <c r="B3155" s="5">
        <v>132</v>
      </c>
      <c r="C3155" s="5">
        <v>5</v>
      </c>
      <c r="D3155" s="380">
        <v>55.976111111111102</v>
      </c>
      <c r="E3155" s="25">
        <v>25.59</v>
      </c>
      <c r="F3155" s="380">
        <v>4.9922471452349955</v>
      </c>
      <c r="G3155" s="25">
        <v>44.69</v>
      </c>
      <c r="H3155" s="380">
        <v>0.54002998552578307</v>
      </c>
      <c r="I3155" s="25">
        <v>54.87</v>
      </c>
      <c r="J3155" s="380">
        <v>2.6405863636152827</v>
      </c>
    </row>
    <row r="3156" spans="1:10" x14ac:dyDescent="0.35">
      <c r="A3156" s="5">
        <v>3152</v>
      </c>
      <c r="B3156" s="5">
        <v>132</v>
      </c>
      <c r="C3156" s="5">
        <v>5</v>
      </c>
      <c r="D3156" s="380">
        <v>56.831111111111106</v>
      </c>
      <c r="E3156" s="25">
        <v>25.74</v>
      </c>
      <c r="F3156" s="380">
        <v>5.0074659090040887</v>
      </c>
      <c r="G3156" s="25">
        <v>44.69</v>
      </c>
      <c r="H3156" s="380">
        <v>0.30716085823278616</v>
      </c>
      <c r="I3156" s="25">
        <v>54.87</v>
      </c>
      <c r="J3156" s="380">
        <v>4.0746826695251528</v>
      </c>
    </row>
    <row r="3157" spans="1:10" x14ac:dyDescent="0.35">
      <c r="A3157" s="5">
        <v>3153</v>
      </c>
      <c r="B3157" s="5">
        <v>132</v>
      </c>
      <c r="C3157" s="5">
        <v>5</v>
      </c>
      <c r="D3157" s="380">
        <v>50.018333333333324</v>
      </c>
      <c r="E3157" s="25">
        <v>25.29</v>
      </c>
      <c r="F3157" s="380">
        <v>3.8898570249751385</v>
      </c>
      <c r="G3157" s="25">
        <v>44.69</v>
      </c>
      <c r="H3157" s="380">
        <v>2.777777777777778E-2</v>
      </c>
      <c r="I3157" s="25">
        <v>54.32</v>
      </c>
      <c r="J3157" s="380">
        <v>2.777777777777778E-2</v>
      </c>
    </row>
    <row r="3158" spans="1:10" x14ac:dyDescent="0.35">
      <c r="A3158" s="5">
        <v>3154</v>
      </c>
      <c r="B3158" s="5">
        <v>132</v>
      </c>
      <c r="C3158" s="5">
        <v>5</v>
      </c>
      <c r="D3158" s="380">
        <v>44.283333333333339</v>
      </c>
      <c r="E3158" s="25">
        <v>24.84</v>
      </c>
      <c r="F3158" s="380">
        <v>3.8898570249751385</v>
      </c>
      <c r="G3158" s="25">
        <v>43.56</v>
      </c>
      <c r="H3158" s="380">
        <v>1.2655816667086657</v>
      </c>
      <c r="I3158" s="25">
        <v>50.94</v>
      </c>
      <c r="J3158" s="380">
        <v>2.777777777777778E-2</v>
      </c>
    </row>
    <row r="3159" spans="1:10" x14ac:dyDescent="0.35">
      <c r="A3159" s="5">
        <v>3155</v>
      </c>
      <c r="B3159" s="5">
        <v>132</v>
      </c>
      <c r="C3159" s="5">
        <v>5</v>
      </c>
      <c r="D3159" s="380">
        <v>40.815555555555548</v>
      </c>
      <c r="E3159" s="25">
        <v>24.84</v>
      </c>
      <c r="F3159" s="380">
        <v>3.28788838743858</v>
      </c>
      <c r="G3159" s="25">
        <v>42.29</v>
      </c>
      <c r="H3159" s="380">
        <v>2.777777777777778E-2</v>
      </c>
      <c r="I3159" s="25">
        <v>50.05</v>
      </c>
      <c r="J3159" s="380">
        <v>2.777777777777778E-2</v>
      </c>
    </row>
    <row r="3160" spans="1:10" x14ac:dyDescent="0.35">
      <c r="A3160" s="5">
        <v>3156</v>
      </c>
      <c r="B3160" s="5">
        <v>132</v>
      </c>
      <c r="C3160" s="5">
        <v>5</v>
      </c>
      <c r="D3160" s="380">
        <v>35.923888888888875</v>
      </c>
      <c r="E3160" s="25">
        <v>24.84</v>
      </c>
      <c r="F3160" s="380">
        <v>3.2727733956087586</v>
      </c>
      <c r="G3160" s="25">
        <v>42.17</v>
      </c>
      <c r="H3160" s="380">
        <v>2.777777777777778E-2</v>
      </c>
      <c r="I3160" s="25">
        <v>45.71</v>
      </c>
      <c r="J3160" s="380">
        <v>2.777777777777778E-2</v>
      </c>
    </row>
    <row r="3161" spans="1:10" x14ac:dyDescent="0.35">
      <c r="A3161" s="5">
        <v>3157</v>
      </c>
      <c r="B3161" s="5">
        <v>132</v>
      </c>
      <c r="C3161" s="5">
        <v>5</v>
      </c>
      <c r="D3161" s="380">
        <v>30.786666666666665</v>
      </c>
      <c r="E3161" s="25">
        <v>24.84</v>
      </c>
      <c r="F3161" s="380">
        <v>3.2727733956087586</v>
      </c>
      <c r="G3161" s="25">
        <v>38.61</v>
      </c>
      <c r="H3161" s="380">
        <v>2.777777777777778E-2</v>
      </c>
      <c r="I3161" s="25">
        <v>44.83</v>
      </c>
      <c r="J3161" s="380">
        <v>2.777777777777778E-2</v>
      </c>
    </row>
    <row r="3162" spans="1:10" x14ac:dyDescent="0.35">
      <c r="A3162" s="5">
        <v>3158</v>
      </c>
      <c r="B3162" s="5">
        <v>132</v>
      </c>
      <c r="C3162" s="5">
        <v>5</v>
      </c>
      <c r="D3162" s="380">
        <v>30.594444444444441</v>
      </c>
      <c r="E3162" s="25">
        <v>24.84</v>
      </c>
      <c r="F3162" s="380">
        <v>2.6416491641187259</v>
      </c>
      <c r="G3162" s="25">
        <v>38.229999999999997</v>
      </c>
      <c r="H3162" s="380">
        <v>2.777777777777778E-2</v>
      </c>
      <c r="I3162" s="25">
        <v>44.83</v>
      </c>
      <c r="J3162" s="380">
        <v>2.777777777777778E-2</v>
      </c>
    </row>
    <row r="3163" spans="1:10" x14ac:dyDescent="0.35">
      <c r="A3163" s="5">
        <v>3159</v>
      </c>
      <c r="B3163" s="5">
        <v>132</v>
      </c>
      <c r="C3163" s="5">
        <v>5</v>
      </c>
      <c r="D3163" s="380">
        <v>30.712777777777777</v>
      </c>
      <c r="E3163" s="25">
        <v>24.84</v>
      </c>
      <c r="F3163" s="380">
        <v>2.6416491641187259</v>
      </c>
      <c r="G3163" s="25">
        <v>37.979999999999997</v>
      </c>
      <c r="H3163" s="380">
        <v>2.777777777777778E-2</v>
      </c>
      <c r="I3163" s="25">
        <v>42.68</v>
      </c>
      <c r="J3163" s="380">
        <v>2.777777777777778E-2</v>
      </c>
    </row>
    <row r="3164" spans="1:10" x14ac:dyDescent="0.35">
      <c r="A3164" s="5">
        <v>3160</v>
      </c>
      <c r="B3164" s="5">
        <v>132</v>
      </c>
      <c r="C3164" s="5">
        <v>5</v>
      </c>
      <c r="D3164" s="380">
        <v>40.093888888888891</v>
      </c>
      <c r="E3164" s="25">
        <v>24.84</v>
      </c>
      <c r="F3164" s="380">
        <v>2.6416491641187259</v>
      </c>
      <c r="G3164" s="25">
        <v>38.229999999999997</v>
      </c>
      <c r="H3164" s="380">
        <v>2.777777777777778E-2</v>
      </c>
      <c r="I3164" s="25">
        <v>44.83</v>
      </c>
      <c r="J3164" s="380">
        <v>2.777777777777778E-2</v>
      </c>
    </row>
    <row r="3165" spans="1:10" x14ac:dyDescent="0.35">
      <c r="A3165" s="5">
        <v>3161</v>
      </c>
      <c r="B3165" s="5">
        <v>132</v>
      </c>
      <c r="C3165" s="5">
        <v>5</v>
      </c>
      <c r="D3165" s="380">
        <v>46.297777777777775</v>
      </c>
      <c r="E3165" s="25">
        <v>24.84</v>
      </c>
      <c r="F3165" s="380">
        <v>3.2727733956087586</v>
      </c>
      <c r="G3165" s="25">
        <v>38.229999999999997</v>
      </c>
      <c r="H3165" s="380">
        <v>2.983374850025141E-2</v>
      </c>
      <c r="I3165" s="25">
        <v>45.28</v>
      </c>
      <c r="J3165" s="380">
        <v>2.777777777777778E-2</v>
      </c>
    </row>
    <row r="3166" spans="1:10" x14ac:dyDescent="0.35">
      <c r="A3166" s="5">
        <v>3162</v>
      </c>
      <c r="B3166" s="5">
        <v>132</v>
      </c>
      <c r="C3166" s="5">
        <v>5</v>
      </c>
      <c r="D3166" s="380">
        <v>46.694444444444443</v>
      </c>
      <c r="E3166" s="25">
        <v>24.84</v>
      </c>
      <c r="F3166" s="380">
        <v>3.2727733956087586</v>
      </c>
      <c r="G3166" s="25">
        <v>40.96</v>
      </c>
      <c r="H3166" s="380">
        <v>0.15129392490844806</v>
      </c>
      <c r="I3166" s="25">
        <v>46.17</v>
      </c>
      <c r="J3166" s="380">
        <v>2.777777777777778E-2</v>
      </c>
    </row>
    <row r="3167" spans="1:10" x14ac:dyDescent="0.35">
      <c r="A3167" s="5">
        <v>3163</v>
      </c>
      <c r="B3167" s="5">
        <v>132</v>
      </c>
      <c r="C3167" s="5">
        <v>5</v>
      </c>
      <c r="D3167" s="380">
        <v>47.864444444444445</v>
      </c>
      <c r="E3167" s="25">
        <v>24.84</v>
      </c>
      <c r="F3167" s="380">
        <v>3.2727733956087586</v>
      </c>
      <c r="G3167" s="25">
        <v>42.29</v>
      </c>
      <c r="H3167" s="380">
        <v>1.9698947821525292</v>
      </c>
      <c r="I3167" s="25">
        <v>48.73</v>
      </c>
      <c r="J3167" s="380">
        <v>2.777777777777778E-2</v>
      </c>
    </row>
    <row r="3168" spans="1:10" x14ac:dyDescent="0.35">
      <c r="A3168" s="5">
        <v>3164</v>
      </c>
      <c r="B3168" s="5">
        <v>132</v>
      </c>
      <c r="C3168" s="5">
        <v>5</v>
      </c>
      <c r="D3168" s="380">
        <v>50.93611111111111</v>
      </c>
      <c r="E3168" s="25">
        <v>24.84</v>
      </c>
      <c r="F3168" s="380">
        <v>3.2818063309411873</v>
      </c>
      <c r="G3168" s="25">
        <v>42.29</v>
      </c>
      <c r="H3168" s="380">
        <v>2.5294286136472675</v>
      </c>
      <c r="I3168" s="25">
        <v>48.86</v>
      </c>
      <c r="J3168" s="380">
        <v>1.3817743413694421</v>
      </c>
    </row>
    <row r="3169" spans="1:10" x14ac:dyDescent="0.35">
      <c r="A3169" s="5">
        <v>3165</v>
      </c>
      <c r="B3169" s="5">
        <v>132</v>
      </c>
      <c r="C3169" s="5">
        <v>5</v>
      </c>
      <c r="D3169" s="380">
        <v>49.326111111111111</v>
      </c>
      <c r="E3169" s="25">
        <v>24.84</v>
      </c>
      <c r="F3169" s="380">
        <v>3.4378478312892646</v>
      </c>
      <c r="G3169" s="25">
        <v>43.56</v>
      </c>
      <c r="H3169" s="380">
        <v>2.5859248115727023</v>
      </c>
      <c r="I3169" s="25">
        <v>50.33</v>
      </c>
      <c r="J3169" s="380">
        <v>1.3935860880250583</v>
      </c>
    </row>
    <row r="3170" spans="1:10" x14ac:dyDescent="0.35">
      <c r="A3170" s="5">
        <v>3166</v>
      </c>
      <c r="B3170" s="5">
        <v>132</v>
      </c>
      <c r="C3170" s="5">
        <v>5</v>
      </c>
      <c r="D3170" s="380">
        <v>46.271111111111118</v>
      </c>
      <c r="E3170" s="25">
        <v>24.84</v>
      </c>
      <c r="F3170" s="380">
        <v>3.4378478312892646</v>
      </c>
      <c r="G3170" s="25">
        <v>43.46</v>
      </c>
      <c r="H3170" s="380">
        <v>2.5859248115727023</v>
      </c>
      <c r="I3170" s="25">
        <v>50.33</v>
      </c>
      <c r="J3170" s="380">
        <v>1.3935860880250583</v>
      </c>
    </row>
    <row r="3171" spans="1:10" x14ac:dyDescent="0.35">
      <c r="A3171" s="5">
        <v>3167</v>
      </c>
      <c r="B3171" s="5">
        <v>132</v>
      </c>
      <c r="C3171" s="5">
        <v>5</v>
      </c>
      <c r="D3171" s="380">
        <v>49.309999999999995</v>
      </c>
      <c r="E3171" s="25">
        <v>24.84</v>
      </c>
      <c r="F3171" s="380">
        <v>3.4378478312892646</v>
      </c>
      <c r="G3171" s="25">
        <v>40.549999999999997</v>
      </c>
      <c r="H3171" s="380">
        <v>2.5859248115727023</v>
      </c>
      <c r="I3171" s="25">
        <v>48.49</v>
      </c>
      <c r="J3171" s="380">
        <v>1.3935860880250583</v>
      </c>
    </row>
    <row r="3172" spans="1:10" x14ac:dyDescent="0.35">
      <c r="A3172" s="5">
        <v>3168</v>
      </c>
      <c r="B3172" s="5">
        <v>132</v>
      </c>
      <c r="C3172" s="5">
        <v>5</v>
      </c>
      <c r="D3172" s="380">
        <v>47.605555555555554</v>
      </c>
      <c r="E3172" s="25">
        <v>24.84</v>
      </c>
      <c r="F3172" s="380">
        <v>9.0637797383093924E-2</v>
      </c>
      <c r="G3172" s="25">
        <v>38.130000000000003</v>
      </c>
      <c r="H3172" s="380">
        <v>2.5859248115727023</v>
      </c>
      <c r="I3172" s="25">
        <v>46.64</v>
      </c>
      <c r="J3172" s="380">
        <v>1.3605549470073204</v>
      </c>
    </row>
    <row r="3173" spans="1:10" x14ac:dyDescent="0.35">
      <c r="A3173" s="5">
        <v>3169</v>
      </c>
      <c r="B3173" s="5">
        <v>133</v>
      </c>
      <c r="C3173" s="5">
        <v>5</v>
      </c>
      <c r="D3173" s="380">
        <v>45.348888888888887</v>
      </c>
      <c r="E3173" s="25">
        <v>24.84</v>
      </c>
      <c r="F3173" s="380">
        <v>6.0268958538623879E-2</v>
      </c>
      <c r="G3173" s="25">
        <v>37.979999999999997</v>
      </c>
      <c r="H3173" s="380">
        <v>2.5859248115727023</v>
      </c>
      <c r="I3173" s="25">
        <v>45.28</v>
      </c>
      <c r="J3173" s="380">
        <v>1.4338014555872707</v>
      </c>
    </row>
    <row r="3174" spans="1:10" x14ac:dyDescent="0.35">
      <c r="A3174" s="5">
        <v>3170</v>
      </c>
      <c r="B3174" s="5">
        <v>133</v>
      </c>
      <c r="C3174" s="5">
        <v>5</v>
      </c>
      <c r="D3174" s="380">
        <v>44.419999999999995</v>
      </c>
      <c r="E3174" s="25">
        <v>24.84</v>
      </c>
      <c r="F3174" s="380">
        <v>6.5733924527935333E-2</v>
      </c>
      <c r="G3174" s="25">
        <v>34.9</v>
      </c>
      <c r="H3174" s="380">
        <v>2.5859248115727023</v>
      </c>
      <c r="I3174" s="25">
        <v>44.83</v>
      </c>
      <c r="J3174" s="380">
        <v>1.4375609430906353</v>
      </c>
    </row>
    <row r="3175" spans="1:10" x14ac:dyDescent="0.35">
      <c r="A3175" s="5">
        <v>3171</v>
      </c>
      <c r="B3175" s="5">
        <v>133</v>
      </c>
      <c r="C3175" s="5">
        <v>5</v>
      </c>
      <c r="D3175" s="380">
        <v>42.59</v>
      </c>
      <c r="E3175" s="25">
        <v>24.84</v>
      </c>
      <c r="F3175" s="380">
        <v>5.0052091375222874E-2</v>
      </c>
      <c r="G3175" s="25">
        <v>36.159999999999997</v>
      </c>
      <c r="H3175" s="380">
        <v>2.6225373998564807</v>
      </c>
      <c r="I3175" s="25">
        <v>44.83</v>
      </c>
      <c r="J3175" s="380">
        <v>0.14480167642852412</v>
      </c>
    </row>
    <row r="3176" spans="1:10" x14ac:dyDescent="0.35">
      <c r="A3176" s="5">
        <v>3172</v>
      </c>
      <c r="B3176" s="5">
        <v>133</v>
      </c>
      <c r="C3176" s="5">
        <v>5</v>
      </c>
      <c r="D3176" s="380">
        <v>42.705555555555556</v>
      </c>
      <c r="E3176" s="25">
        <v>24.84</v>
      </c>
      <c r="F3176" s="380">
        <v>7.4422758690005406E-2</v>
      </c>
      <c r="G3176" s="25">
        <v>37.979999999999997</v>
      </c>
      <c r="H3176" s="380">
        <v>2.6225373998564807</v>
      </c>
      <c r="I3176" s="25">
        <v>44.83</v>
      </c>
      <c r="J3176" s="380">
        <v>0.14480167642852412</v>
      </c>
    </row>
    <row r="3177" spans="1:10" x14ac:dyDescent="0.35">
      <c r="A3177" s="5">
        <v>3173</v>
      </c>
      <c r="B3177" s="5">
        <v>133</v>
      </c>
      <c r="C3177" s="5">
        <v>5</v>
      </c>
      <c r="D3177" s="380">
        <v>44.582222222222221</v>
      </c>
      <c r="E3177" s="25">
        <v>24.84</v>
      </c>
      <c r="F3177" s="380">
        <v>7.0873483583013652E-2</v>
      </c>
      <c r="G3177" s="25">
        <v>37.979999999999997</v>
      </c>
      <c r="H3177" s="380">
        <v>2.6225373998564807</v>
      </c>
      <c r="I3177" s="25">
        <v>45.28</v>
      </c>
      <c r="J3177" s="380">
        <v>1.4590038719398724</v>
      </c>
    </row>
    <row r="3178" spans="1:10" x14ac:dyDescent="0.35">
      <c r="A3178" s="5">
        <v>3174</v>
      </c>
      <c r="B3178" s="5">
        <v>133</v>
      </c>
      <c r="C3178" s="5">
        <v>5</v>
      </c>
      <c r="D3178" s="380">
        <v>47.466666666666661</v>
      </c>
      <c r="E3178" s="25">
        <v>24.84</v>
      </c>
      <c r="F3178" s="380">
        <v>6.0268958538623879E-2</v>
      </c>
      <c r="G3178" s="25">
        <v>42.19</v>
      </c>
      <c r="H3178" s="380">
        <v>2.6225373998564807</v>
      </c>
      <c r="I3178" s="25">
        <v>50.19</v>
      </c>
      <c r="J3178" s="380">
        <v>1.5063578019757662</v>
      </c>
    </row>
    <row r="3179" spans="1:10" x14ac:dyDescent="0.35">
      <c r="A3179" s="5">
        <v>3175</v>
      </c>
      <c r="B3179" s="5">
        <v>133</v>
      </c>
      <c r="C3179" s="5">
        <v>5</v>
      </c>
      <c r="D3179" s="380">
        <v>51.160000000000004</v>
      </c>
      <c r="E3179" s="25">
        <v>24.99</v>
      </c>
      <c r="F3179" s="380">
        <v>3.0369889445155707</v>
      </c>
      <c r="G3179" s="25">
        <v>44.69</v>
      </c>
      <c r="H3179" s="380">
        <v>2.6225373998564807</v>
      </c>
      <c r="I3179" s="25">
        <v>52.74</v>
      </c>
      <c r="J3179" s="380">
        <v>1.4867380802185506</v>
      </c>
    </row>
    <row r="3180" spans="1:10" x14ac:dyDescent="0.35">
      <c r="A3180" s="5">
        <v>3176</v>
      </c>
      <c r="B3180" s="5">
        <v>133</v>
      </c>
      <c r="C3180" s="5">
        <v>5</v>
      </c>
      <c r="D3180" s="380">
        <v>53.674444444444447</v>
      </c>
      <c r="E3180" s="25">
        <v>24.99</v>
      </c>
      <c r="F3180" s="380">
        <v>2.9684633192808594</v>
      </c>
      <c r="G3180" s="25">
        <v>44.69</v>
      </c>
      <c r="H3180" s="380">
        <v>2.4389002921665943</v>
      </c>
      <c r="I3180" s="25">
        <v>52.74</v>
      </c>
      <c r="J3180" s="380">
        <v>5.1162482169034962E-2</v>
      </c>
    </row>
    <row r="3181" spans="1:10" x14ac:dyDescent="0.35">
      <c r="A3181" s="5">
        <v>3177</v>
      </c>
      <c r="B3181" s="5">
        <v>133</v>
      </c>
      <c r="C3181" s="5">
        <v>5</v>
      </c>
      <c r="D3181" s="380">
        <v>50.897222222222219</v>
      </c>
      <c r="E3181" s="25">
        <v>24.84</v>
      </c>
      <c r="F3181" s="380">
        <v>2.9039041889806971</v>
      </c>
      <c r="G3181" s="25">
        <v>44.69</v>
      </c>
      <c r="H3181" s="380">
        <v>0.79389411563971191</v>
      </c>
      <c r="I3181" s="25">
        <v>50.94</v>
      </c>
      <c r="J3181" s="380">
        <v>5.1162482169034962E-2</v>
      </c>
    </row>
    <row r="3182" spans="1:10" x14ac:dyDescent="0.35">
      <c r="A3182" s="5">
        <v>3178</v>
      </c>
      <c r="B3182" s="5">
        <v>133</v>
      </c>
      <c r="C3182" s="5">
        <v>5</v>
      </c>
      <c r="D3182" s="380">
        <v>41.408888888888889</v>
      </c>
      <c r="E3182" s="25">
        <v>24.84</v>
      </c>
      <c r="F3182" s="380">
        <v>2.8003964335678027</v>
      </c>
      <c r="G3182" s="25">
        <v>42.19</v>
      </c>
      <c r="H3182" s="380">
        <v>2.777777777777778E-2</v>
      </c>
      <c r="I3182" s="25">
        <v>46.64</v>
      </c>
      <c r="J3182" s="380">
        <v>5.1162482169034962E-2</v>
      </c>
    </row>
    <row r="3183" spans="1:10" x14ac:dyDescent="0.35">
      <c r="A3183" s="5">
        <v>3179</v>
      </c>
      <c r="B3183" s="5">
        <v>133</v>
      </c>
      <c r="C3183" s="5">
        <v>5</v>
      </c>
      <c r="D3183" s="380">
        <v>34.310555555555553</v>
      </c>
      <c r="E3183" s="25">
        <v>24.84</v>
      </c>
      <c r="F3183" s="380">
        <v>2.0815147248995691</v>
      </c>
      <c r="G3183" s="25">
        <v>41.19</v>
      </c>
      <c r="H3183" s="380">
        <v>2.777777777777778E-2</v>
      </c>
      <c r="I3183" s="25">
        <v>45.74</v>
      </c>
      <c r="J3183" s="380">
        <v>5.1162482169034962E-2</v>
      </c>
    </row>
    <row r="3184" spans="1:10" x14ac:dyDescent="0.35">
      <c r="A3184" s="5">
        <v>3180</v>
      </c>
      <c r="B3184" s="5">
        <v>133</v>
      </c>
      <c r="C3184" s="5">
        <v>5</v>
      </c>
      <c r="D3184" s="380">
        <v>31.61333333333333</v>
      </c>
      <c r="E3184" s="25">
        <v>24.84</v>
      </c>
      <c r="F3184" s="380">
        <v>2.0815147248995691</v>
      </c>
      <c r="G3184" s="25">
        <v>38.130000000000003</v>
      </c>
      <c r="H3184" s="380">
        <v>2.777777777777778E-2</v>
      </c>
      <c r="I3184" s="25">
        <v>44.83</v>
      </c>
      <c r="J3184" s="380">
        <v>5.1162482169034962E-2</v>
      </c>
    </row>
    <row r="3185" spans="1:10" x14ac:dyDescent="0.35">
      <c r="A3185" s="5">
        <v>3181</v>
      </c>
      <c r="B3185" s="5">
        <v>133</v>
      </c>
      <c r="C3185" s="5">
        <v>5</v>
      </c>
      <c r="D3185" s="380">
        <v>21.297777777777778</v>
      </c>
      <c r="E3185" s="25">
        <v>24.84</v>
      </c>
      <c r="F3185" s="380">
        <v>1.4503904934095369</v>
      </c>
      <c r="G3185" s="25">
        <v>37.979999999999997</v>
      </c>
      <c r="H3185" s="380">
        <v>2.777777777777778E-2</v>
      </c>
      <c r="I3185" s="25">
        <v>44.6</v>
      </c>
      <c r="J3185" s="380">
        <v>5.1162482169034962E-2</v>
      </c>
    </row>
    <row r="3186" spans="1:10" x14ac:dyDescent="0.35">
      <c r="A3186" s="5">
        <v>3182</v>
      </c>
      <c r="B3186" s="5">
        <v>133</v>
      </c>
      <c r="C3186" s="5">
        <v>5</v>
      </c>
      <c r="D3186" s="380">
        <v>14.945555555555554</v>
      </c>
      <c r="E3186" s="25">
        <v>24.84</v>
      </c>
      <c r="F3186" s="380">
        <v>0.19038860176267738</v>
      </c>
      <c r="G3186" s="25">
        <v>37.979999999999997</v>
      </c>
      <c r="H3186" s="380">
        <v>2.777777777777778E-2</v>
      </c>
      <c r="I3186" s="25">
        <v>43.96</v>
      </c>
      <c r="J3186" s="380">
        <v>4.5242966157682182E-2</v>
      </c>
    </row>
    <row r="3187" spans="1:10" x14ac:dyDescent="0.35">
      <c r="A3187" s="5">
        <v>3183</v>
      </c>
      <c r="B3187" s="5">
        <v>133</v>
      </c>
      <c r="C3187" s="5">
        <v>5</v>
      </c>
      <c r="D3187" s="380">
        <v>14.42</v>
      </c>
      <c r="E3187" s="25">
        <v>24.84</v>
      </c>
      <c r="F3187" s="380">
        <v>7.3580064730008388E-2</v>
      </c>
      <c r="G3187" s="25">
        <v>37.979999999999997</v>
      </c>
      <c r="H3187" s="380">
        <v>2.777777777777778E-2</v>
      </c>
      <c r="I3187" s="25">
        <v>43.96</v>
      </c>
      <c r="J3187" s="380">
        <v>4.5242966157682182E-2</v>
      </c>
    </row>
    <row r="3188" spans="1:10" x14ac:dyDescent="0.35">
      <c r="A3188" s="5">
        <v>3184</v>
      </c>
      <c r="B3188" s="5">
        <v>133</v>
      </c>
      <c r="C3188" s="5">
        <v>5</v>
      </c>
      <c r="D3188" s="380">
        <v>20.231666666666666</v>
      </c>
      <c r="E3188" s="25">
        <v>24.84</v>
      </c>
      <c r="F3188" s="380">
        <v>7.3580064730008388E-2</v>
      </c>
      <c r="G3188" s="25">
        <v>38.369999999999997</v>
      </c>
      <c r="H3188" s="380">
        <v>2.777777777777778E-2</v>
      </c>
      <c r="I3188" s="25">
        <v>44.83</v>
      </c>
      <c r="J3188" s="380">
        <v>4.5242966157682182E-2</v>
      </c>
    </row>
    <row r="3189" spans="1:10" x14ac:dyDescent="0.35">
      <c r="A3189" s="5">
        <v>3185</v>
      </c>
      <c r="B3189" s="5">
        <v>133</v>
      </c>
      <c r="C3189" s="5">
        <v>5</v>
      </c>
      <c r="D3189" s="380">
        <v>31.480555555555554</v>
      </c>
      <c r="E3189" s="25">
        <v>24.84</v>
      </c>
      <c r="F3189" s="380">
        <v>1.4503904934095369</v>
      </c>
      <c r="G3189" s="25">
        <v>42.42</v>
      </c>
      <c r="H3189" s="380">
        <v>7.0951597550756737E-2</v>
      </c>
      <c r="I3189" s="25">
        <v>47.31</v>
      </c>
      <c r="J3189" s="380">
        <v>5.1162482169034962E-2</v>
      </c>
    </row>
    <row r="3190" spans="1:10" x14ac:dyDescent="0.35">
      <c r="A3190" s="5">
        <v>3186</v>
      </c>
      <c r="B3190" s="5">
        <v>133</v>
      </c>
      <c r="C3190" s="5">
        <v>5</v>
      </c>
      <c r="D3190" s="380">
        <v>41.088888888888881</v>
      </c>
      <c r="E3190" s="25">
        <v>24.88</v>
      </c>
      <c r="F3190" s="380">
        <v>3.2961415411064978</v>
      </c>
      <c r="G3190" s="25">
        <v>44.69</v>
      </c>
      <c r="H3190" s="380">
        <v>7.0951597550756737E-2</v>
      </c>
      <c r="I3190" s="25">
        <v>50.94</v>
      </c>
      <c r="J3190" s="380">
        <v>8.8378722910941968E-2</v>
      </c>
    </row>
    <row r="3191" spans="1:10" x14ac:dyDescent="0.35">
      <c r="A3191" s="5">
        <v>3187</v>
      </c>
      <c r="B3191" s="5">
        <v>133</v>
      </c>
      <c r="C3191" s="5">
        <v>5</v>
      </c>
      <c r="D3191" s="380">
        <v>45.070555555555551</v>
      </c>
      <c r="E3191" s="25">
        <v>25.29</v>
      </c>
      <c r="F3191" s="380">
        <v>6.2950825998598559</v>
      </c>
      <c r="G3191" s="25">
        <v>44.69</v>
      </c>
      <c r="H3191" s="380">
        <v>8.6023585279447961</v>
      </c>
      <c r="I3191" s="25">
        <v>51.76</v>
      </c>
      <c r="J3191" s="380">
        <v>3.0512965195157484</v>
      </c>
    </row>
    <row r="3192" spans="1:10" x14ac:dyDescent="0.35">
      <c r="A3192" s="5">
        <v>3188</v>
      </c>
      <c r="B3192" s="5">
        <v>133</v>
      </c>
      <c r="C3192" s="5">
        <v>5</v>
      </c>
      <c r="D3192" s="380">
        <v>46.084444444444443</v>
      </c>
      <c r="E3192" s="25">
        <v>25.74</v>
      </c>
      <c r="F3192" s="380">
        <v>6.7601521212868398</v>
      </c>
      <c r="G3192" s="25">
        <v>44.69</v>
      </c>
      <c r="H3192" s="380">
        <v>7.6859249402937513</v>
      </c>
      <c r="I3192" s="25">
        <v>53.71</v>
      </c>
      <c r="J3192" s="380">
        <v>5.412410501172757</v>
      </c>
    </row>
    <row r="3193" spans="1:10" x14ac:dyDescent="0.35">
      <c r="A3193" s="5">
        <v>3189</v>
      </c>
      <c r="B3193" s="5">
        <v>133</v>
      </c>
      <c r="C3193" s="5">
        <v>5</v>
      </c>
      <c r="D3193" s="380">
        <v>46.690555555555555</v>
      </c>
      <c r="E3193" s="25">
        <v>25.74</v>
      </c>
      <c r="F3193" s="380">
        <v>6.8014655232621068</v>
      </c>
      <c r="G3193" s="25">
        <v>44.69</v>
      </c>
      <c r="H3193" s="380">
        <v>8.4861193231878467</v>
      </c>
      <c r="I3193" s="25">
        <v>54.87</v>
      </c>
      <c r="J3193" s="380">
        <v>5.2420966128878614</v>
      </c>
    </row>
    <row r="3194" spans="1:10" x14ac:dyDescent="0.35">
      <c r="A3194" s="5">
        <v>3190</v>
      </c>
      <c r="B3194" s="5">
        <v>133</v>
      </c>
      <c r="C3194" s="5">
        <v>5</v>
      </c>
      <c r="D3194" s="380">
        <v>44.418888888888894</v>
      </c>
      <c r="E3194" s="25">
        <v>25.74</v>
      </c>
      <c r="F3194" s="380">
        <v>6.3842318124209188</v>
      </c>
      <c r="G3194" s="25">
        <v>44.69</v>
      </c>
      <c r="H3194" s="380">
        <v>7.7393705145827667</v>
      </c>
      <c r="I3194" s="25">
        <v>54.32</v>
      </c>
      <c r="J3194" s="380">
        <v>4.68082771937459</v>
      </c>
    </row>
    <row r="3195" spans="1:10" x14ac:dyDescent="0.35">
      <c r="A3195" s="5">
        <v>3191</v>
      </c>
      <c r="B3195" s="5">
        <v>133</v>
      </c>
      <c r="C3195" s="5">
        <v>5</v>
      </c>
      <c r="D3195" s="380">
        <v>39.791111111111107</v>
      </c>
      <c r="E3195" s="25">
        <v>24.84</v>
      </c>
      <c r="F3195" s="380">
        <v>6.2020058150946014</v>
      </c>
      <c r="G3195" s="25">
        <v>44.69</v>
      </c>
      <c r="H3195" s="380">
        <v>7.104776214636968</v>
      </c>
      <c r="I3195" s="25">
        <v>53.71</v>
      </c>
      <c r="J3195" s="380">
        <v>4.5349757701974136</v>
      </c>
    </row>
    <row r="3196" spans="1:10" x14ac:dyDescent="0.35">
      <c r="A3196" s="5">
        <v>3192</v>
      </c>
      <c r="B3196" s="5">
        <v>133</v>
      </c>
      <c r="C3196" s="5">
        <v>5</v>
      </c>
      <c r="D3196" s="380">
        <v>38.823888888888888</v>
      </c>
      <c r="E3196" s="25">
        <v>24.84</v>
      </c>
      <c r="F3196" s="380">
        <v>6.9759804572802739</v>
      </c>
      <c r="G3196" s="25">
        <v>42.42</v>
      </c>
      <c r="H3196" s="380">
        <v>7.363000318761312</v>
      </c>
      <c r="I3196" s="25">
        <v>49.53</v>
      </c>
      <c r="J3196" s="380">
        <v>3.6350694759311937</v>
      </c>
    </row>
    <row r="3197" spans="1:10" x14ac:dyDescent="0.35">
      <c r="A3197" s="5">
        <v>3193</v>
      </c>
      <c r="B3197" s="5">
        <v>134</v>
      </c>
      <c r="C3197" s="5">
        <v>5</v>
      </c>
      <c r="D3197" s="380">
        <v>40.403888888888893</v>
      </c>
      <c r="E3197" s="25">
        <v>24.84</v>
      </c>
      <c r="F3197" s="380">
        <v>6.9064214716925818</v>
      </c>
      <c r="G3197" s="25">
        <v>43.56</v>
      </c>
      <c r="H3197" s="380">
        <v>6.5401876104786165</v>
      </c>
      <c r="I3197" s="25">
        <v>51.72</v>
      </c>
      <c r="J3197" s="380">
        <v>3.9817929329004711</v>
      </c>
    </row>
    <row r="3198" spans="1:10" x14ac:dyDescent="0.35">
      <c r="A3198" s="5">
        <v>3194</v>
      </c>
      <c r="B3198" s="5">
        <v>134</v>
      </c>
      <c r="C3198" s="5">
        <v>5</v>
      </c>
      <c r="D3198" s="380">
        <v>39.878333333333337</v>
      </c>
      <c r="E3198" s="25">
        <v>24.84</v>
      </c>
      <c r="F3198" s="380">
        <v>6.5949232888280029</v>
      </c>
      <c r="G3198" s="25">
        <v>42.29</v>
      </c>
      <c r="H3198" s="380">
        <v>6.4926546263837368</v>
      </c>
      <c r="I3198" s="25">
        <v>51.72</v>
      </c>
      <c r="J3198" s="380">
        <v>3.2638823274097843</v>
      </c>
    </row>
    <row r="3199" spans="1:10" x14ac:dyDescent="0.35">
      <c r="A3199" s="5">
        <v>3195</v>
      </c>
      <c r="B3199" s="5">
        <v>134</v>
      </c>
      <c r="C3199" s="5">
        <v>5</v>
      </c>
      <c r="D3199" s="380">
        <v>37.544999999999995</v>
      </c>
      <c r="E3199" s="25">
        <v>24.84</v>
      </c>
      <c r="F3199" s="380">
        <v>6.5986402576276291</v>
      </c>
      <c r="G3199" s="25">
        <v>42.29</v>
      </c>
      <c r="H3199" s="380">
        <v>7.0753734187537418</v>
      </c>
      <c r="I3199" s="25">
        <v>51.72</v>
      </c>
      <c r="J3199" s="380">
        <v>3.8007897417385479</v>
      </c>
    </row>
    <row r="3200" spans="1:10" x14ac:dyDescent="0.35">
      <c r="A3200" s="5">
        <v>3196</v>
      </c>
      <c r="B3200" s="5">
        <v>134</v>
      </c>
      <c r="C3200" s="5">
        <v>5</v>
      </c>
      <c r="D3200" s="380">
        <v>41.075555555555553</v>
      </c>
      <c r="E3200" s="25">
        <v>24.84</v>
      </c>
      <c r="F3200" s="380">
        <v>5.9377169029539152</v>
      </c>
      <c r="G3200" s="25">
        <v>42.29</v>
      </c>
      <c r="H3200" s="380">
        <v>8.333850508695507</v>
      </c>
      <c r="I3200" s="25">
        <v>52.73</v>
      </c>
      <c r="J3200" s="380">
        <v>4.1483433382825563</v>
      </c>
    </row>
    <row r="3201" spans="1:10" x14ac:dyDescent="0.35">
      <c r="A3201" s="5">
        <v>3197</v>
      </c>
      <c r="B3201" s="5">
        <v>134</v>
      </c>
      <c r="C3201" s="5">
        <v>5</v>
      </c>
      <c r="D3201" s="380">
        <v>43.18</v>
      </c>
      <c r="E3201" s="25">
        <v>24.84</v>
      </c>
      <c r="F3201" s="380">
        <v>5.8824193922289707</v>
      </c>
      <c r="G3201" s="25">
        <v>43.56</v>
      </c>
      <c r="H3201" s="380">
        <v>9.4722230993923304</v>
      </c>
      <c r="I3201" s="25">
        <v>52.74</v>
      </c>
      <c r="J3201" s="380">
        <v>6.8528671708528144</v>
      </c>
    </row>
    <row r="3202" spans="1:10" x14ac:dyDescent="0.35">
      <c r="A3202" s="5">
        <v>3198</v>
      </c>
      <c r="B3202" s="5">
        <v>134</v>
      </c>
      <c r="C3202" s="5">
        <v>5</v>
      </c>
      <c r="D3202" s="380">
        <v>47.087222222222216</v>
      </c>
      <c r="E3202" s="25">
        <v>25.29</v>
      </c>
      <c r="F3202" s="380">
        <v>8.8046647836008809</v>
      </c>
      <c r="G3202" s="25">
        <v>44.69</v>
      </c>
      <c r="H3202" s="380">
        <v>10.00937616521591</v>
      </c>
      <c r="I3202" s="25">
        <v>53.71</v>
      </c>
      <c r="J3202" s="380">
        <v>6.9673553269505097</v>
      </c>
    </row>
    <row r="3203" spans="1:10" x14ac:dyDescent="0.35">
      <c r="A3203" s="5">
        <v>3199</v>
      </c>
      <c r="B3203" s="5">
        <v>134</v>
      </c>
      <c r="C3203" s="5">
        <v>5</v>
      </c>
      <c r="D3203" s="380">
        <v>49.158333333333324</v>
      </c>
      <c r="E3203" s="25">
        <v>25.74</v>
      </c>
      <c r="F3203" s="380">
        <v>8.5890682836676095</v>
      </c>
      <c r="G3203" s="25">
        <v>46.98</v>
      </c>
      <c r="H3203" s="380">
        <v>9.7917062998491904</v>
      </c>
      <c r="I3203" s="25">
        <v>56.52</v>
      </c>
      <c r="J3203" s="380">
        <v>7.023461623109986</v>
      </c>
    </row>
    <row r="3204" spans="1:10" x14ac:dyDescent="0.35">
      <c r="A3204" s="5">
        <v>3200</v>
      </c>
      <c r="B3204" s="5">
        <v>134</v>
      </c>
      <c r="C3204" s="5">
        <v>5</v>
      </c>
      <c r="D3204" s="380">
        <v>49.850555555555552</v>
      </c>
      <c r="E3204" s="25">
        <v>25.74</v>
      </c>
      <c r="F3204" s="380">
        <v>8.4905936266320499</v>
      </c>
      <c r="G3204" s="25">
        <v>46.98</v>
      </c>
      <c r="H3204" s="380">
        <v>9.3513697335403325</v>
      </c>
      <c r="I3204" s="25">
        <v>59.77</v>
      </c>
      <c r="J3204" s="380">
        <v>6.6415415572436887</v>
      </c>
    </row>
    <row r="3205" spans="1:10" x14ac:dyDescent="0.35">
      <c r="A3205" s="5">
        <v>3201</v>
      </c>
      <c r="B3205" s="5">
        <v>134</v>
      </c>
      <c r="C3205" s="5">
        <v>5</v>
      </c>
      <c r="D3205" s="380">
        <v>46.657777777777781</v>
      </c>
      <c r="E3205" s="25">
        <v>24.99</v>
      </c>
      <c r="F3205" s="380">
        <v>8.1174834595959595</v>
      </c>
      <c r="G3205" s="25">
        <v>44.4</v>
      </c>
      <c r="H3205" s="380">
        <v>7.7746539559140135</v>
      </c>
      <c r="I3205" s="25">
        <v>53.27</v>
      </c>
      <c r="J3205" s="380">
        <v>5.6469141001280425</v>
      </c>
    </row>
    <row r="3206" spans="1:10" x14ac:dyDescent="0.35">
      <c r="A3206" s="5">
        <v>3202</v>
      </c>
      <c r="B3206" s="5">
        <v>134</v>
      </c>
      <c r="C3206" s="5">
        <v>5</v>
      </c>
      <c r="D3206" s="380">
        <v>38.908333333333331</v>
      </c>
      <c r="E3206" s="25">
        <v>24.84</v>
      </c>
      <c r="F3206" s="380">
        <v>6.52777342647979</v>
      </c>
      <c r="G3206" s="25">
        <v>42.71</v>
      </c>
      <c r="H3206" s="380">
        <v>7.4415708969370113</v>
      </c>
      <c r="I3206" s="25">
        <v>50.19</v>
      </c>
      <c r="J3206" s="380">
        <v>4.9018073656143732</v>
      </c>
    </row>
    <row r="3207" spans="1:10" x14ac:dyDescent="0.35">
      <c r="A3207" s="5">
        <v>3203</v>
      </c>
      <c r="B3207" s="5">
        <v>134</v>
      </c>
      <c r="C3207" s="5">
        <v>5</v>
      </c>
      <c r="D3207" s="380">
        <v>30.822222222222219</v>
      </c>
      <c r="E3207" s="25">
        <v>24.84</v>
      </c>
      <c r="F3207" s="380">
        <v>4.8073174050546248</v>
      </c>
      <c r="G3207" s="25">
        <v>42.29</v>
      </c>
      <c r="H3207" s="380">
        <v>7.2582446802260137</v>
      </c>
      <c r="I3207" s="25">
        <v>47.31</v>
      </c>
      <c r="J3207" s="380">
        <v>5.1243336219456266</v>
      </c>
    </row>
    <row r="3208" spans="1:10" x14ac:dyDescent="0.35">
      <c r="A3208" s="5">
        <v>3204</v>
      </c>
      <c r="B3208" s="5">
        <v>134</v>
      </c>
      <c r="C3208" s="5">
        <v>5</v>
      </c>
      <c r="D3208" s="380">
        <v>28.426666666666662</v>
      </c>
      <c r="E3208" s="25">
        <v>24.84</v>
      </c>
      <c r="F3208" s="380">
        <v>4.8073174050546248</v>
      </c>
      <c r="G3208" s="25">
        <v>33.130000000000003</v>
      </c>
      <c r="H3208" s="380">
        <v>7.4118254098660685</v>
      </c>
      <c r="I3208" s="25">
        <v>37.979999999999997</v>
      </c>
      <c r="J3208" s="380">
        <v>5.1918781910980352</v>
      </c>
    </row>
    <row r="3209" spans="1:10" x14ac:dyDescent="0.35">
      <c r="A3209" s="5">
        <v>3205</v>
      </c>
      <c r="B3209" s="5">
        <v>134</v>
      </c>
      <c r="C3209" s="5">
        <v>5</v>
      </c>
      <c r="D3209" s="380">
        <v>17.857222222222227</v>
      </c>
      <c r="E3209" s="25">
        <v>24.84</v>
      </c>
      <c r="F3209" s="380">
        <v>0.47222222222222221</v>
      </c>
      <c r="G3209" s="25">
        <v>32.79</v>
      </c>
      <c r="H3209" s="380">
        <v>6.9745705000182703</v>
      </c>
      <c r="I3209" s="25">
        <v>37.979999999999997</v>
      </c>
      <c r="J3209" s="380">
        <v>5.2686666203531853</v>
      </c>
    </row>
    <row r="3210" spans="1:10" x14ac:dyDescent="0.35">
      <c r="A3210" s="5">
        <v>3206</v>
      </c>
      <c r="B3210" s="5">
        <v>134</v>
      </c>
      <c r="C3210" s="5">
        <v>5</v>
      </c>
      <c r="D3210" s="380">
        <v>18.699444444444449</v>
      </c>
      <c r="E3210" s="25">
        <v>24.84</v>
      </c>
      <c r="F3210" s="380">
        <v>0.47222222222222221</v>
      </c>
      <c r="G3210" s="25">
        <v>32.43</v>
      </c>
      <c r="H3210" s="380">
        <v>7.2512498523141327</v>
      </c>
      <c r="I3210" s="25">
        <v>37.979999999999997</v>
      </c>
      <c r="J3210" s="380">
        <v>5.2046357719931704</v>
      </c>
    </row>
    <row r="3211" spans="1:10" x14ac:dyDescent="0.35">
      <c r="A3211" s="5">
        <v>3207</v>
      </c>
      <c r="B3211" s="5">
        <v>134</v>
      </c>
      <c r="C3211" s="5">
        <v>5</v>
      </c>
      <c r="D3211" s="380">
        <v>27.334999999999997</v>
      </c>
      <c r="E3211" s="25">
        <v>24.84</v>
      </c>
      <c r="F3211" s="380">
        <v>0.47222222222222221</v>
      </c>
      <c r="G3211" s="25">
        <v>32.79</v>
      </c>
      <c r="H3211" s="380">
        <v>7.0200684588595852</v>
      </c>
      <c r="I3211" s="25">
        <v>37.979999999999997</v>
      </c>
      <c r="J3211" s="380">
        <v>5.2649920357841085</v>
      </c>
    </row>
    <row r="3212" spans="1:10" x14ac:dyDescent="0.35">
      <c r="A3212" s="5">
        <v>3208</v>
      </c>
      <c r="B3212" s="5">
        <v>134</v>
      </c>
      <c r="C3212" s="5">
        <v>5</v>
      </c>
      <c r="D3212" s="380">
        <v>36.94777777777778</v>
      </c>
      <c r="E3212" s="25">
        <v>24.84</v>
      </c>
      <c r="F3212" s="380">
        <v>8.1174834595959613</v>
      </c>
      <c r="G3212" s="25">
        <v>32.79</v>
      </c>
      <c r="H3212" s="380">
        <v>7.1301888935887971</v>
      </c>
      <c r="I3212" s="25">
        <v>37.979999999999997</v>
      </c>
      <c r="J3212" s="380">
        <v>3.2902959920588639</v>
      </c>
    </row>
    <row r="3213" spans="1:10" x14ac:dyDescent="0.35">
      <c r="A3213" s="5">
        <v>3209</v>
      </c>
      <c r="B3213" s="5">
        <v>134</v>
      </c>
      <c r="C3213" s="5">
        <v>5</v>
      </c>
      <c r="D3213" s="380">
        <v>48.958888888888893</v>
      </c>
      <c r="E3213" s="25">
        <v>24.84</v>
      </c>
      <c r="F3213" s="380">
        <v>8.1174834595959595</v>
      </c>
      <c r="G3213" s="25">
        <v>33.07</v>
      </c>
      <c r="H3213" s="380">
        <v>9.6190303637113459</v>
      </c>
      <c r="I3213" s="25">
        <v>37.979999999999997</v>
      </c>
      <c r="J3213" s="380">
        <v>3.8915666086782501</v>
      </c>
    </row>
    <row r="3214" spans="1:10" x14ac:dyDescent="0.35">
      <c r="A3214" s="5">
        <v>3210</v>
      </c>
      <c r="B3214" s="5">
        <v>134</v>
      </c>
      <c r="C3214" s="5">
        <v>5</v>
      </c>
      <c r="D3214" s="380">
        <v>55.946666666666658</v>
      </c>
      <c r="E3214" s="25">
        <v>24.84</v>
      </c>
      <c r="F3214" s="380">
        <v>17.154469536578418</v>
      </c>
      <c r="G3214" s="25">
        <v>38.15</v>
      </c>
      <c r="H3214" s="380">
        <v>10.299769766076956</v>
      </c>
      <c r="I3214" s="25">
        <v>37.979999999999997</v>
      </c>
      <c r="J3214" s="380">
        <v>6.7015969779529616</v>
      </c>
    </row>
    <row r="3215" spans="1:10" x14ac:dyDescent="0.35">
      <c r="A3215" s="5">
        <v>3211</v>
      </c>
      <c r="B3215" s="5">
        <v>134</v>
      </c>
      <c r="C3215" s="5">
        <v>5</v>
      </c>
      <c r="D3215" s="380">
        <v>58.828888888888876</v>
      </c>
      <c r="E3215" s="25">
        <v>24.84</v>
      </c>
      <c r="F3215" s="380">
        <v>15.461991298278285</v>
      </c>
      <c r="G3215" s="25">
        <v>37.46</v>
      </c>
      <c r="H3215" s="380">
        <v>11.12966356194473</v>
      </c>
      <c r="I3215" s="25">
        <v>38.36</v>
      </c>
      <c r="J3215" s="380">
        <v>6.7899940838189101</v>
      </c>
    </row>
    <row r="3216" spans="1:10" x14ac:dyDescent="0.35">
      <c r="A3216" s="5">
        <v>3212</v>
      </c>
      <c r="B3216" s="5">
        <v>134</v>
      </c>
      <c r="C3216" s="5">
        <v>5</v>
      </c>
      <c r="D3216" s="380">
        <v>60.265555555555544</v>
      </c>
      <c r="E3216" s="25">
        <v>24.84</v>
      </c>
      <c r="F3216" s="380">
        <v>15.891480237890928</v>
      </c>
      <c r="G3216" s="25">
        <v>37.46</v>
      </c>
      <c r="H3216" s="380">
        <v>10.945125306484337</v>
      </c>
      <c r="I3216" s="25">
        <v>44.68</v>
      </c>
      <c r="J3216" s="380">
        <v>6.7995199297994695</v>
      </c>
    </row>
    <row r="3217" spans="1:10" x14ac:dyDescent="0.35">
      <c r="A3217" s="5">
        <v>3213</v>
      </c>
      <c r="B3217" s="5">
        <v>134</v>
      </c>
      <c r="C3217" s="5">
        <v>5</v>
      </c>
      <c r="D3217" s="380">
        <v>60.715000000000003</v>
      </c>
      <c r="E3217" s="25">
        <v>24.84</v>
      </c>
      <c r="F3217" s="380">
        <v>13.037829966997732</v>
      </c>
      <c r="G3217" s="25">
        <v>37.46</v>
      </c>
      <c r="H3217" s="380">
        <v>9.7420844079154048</v>
      </c>
      <c r="I3217" s="25">
        <v>44.68</v>
      </c>
      <c r="J3217" s="380">
        <v>6.589240984042716</v>
      </c>
    </row>
    <row r="3218" spans="1:10" x14ac:dyDescent="0.35">
      <c r="A3218" s="5">
        <v>3214</v>
      </c>
      <c r="B3218" s="5">
        <v>134</v>
      </c>
      <c r="C3218" s="5">
        <v>5</v>
      </c>
      <c r="D3218" s="380">
        <v>59.751111111111108</v>
      </c>
      <c r="E3218" s="25">
        <v>24.84</v>
      </c>
      <c r="F3218" s="380">
        <v>16.244146209065327</v>
      </c>
      <c r="G3218" s="25">
        <v>35.64</v>
      </c>
      <c r="H3218" s="380">
        <v>10.546032765168235</v>
      </c>
      <c r="I3218" s="25">
        <v>44.68</v>
      </c>
      <c r="J3218" s="380">
        <v>6.5310977290544878</v>
      </c>
    </row>
    <row r="3219" spans="1:10" x14ac:dyDescent="0.35">
      <c r="A3219" s="5">
        <v>3215</v>
      </c>
      <c r="B3219" s="5">
        <v>134</v>
      </c>
      <c r="C3219" s="5">
        <v>5</v>
      </c>
      <c r="D3219" s="380">
        <v>57.010555555555548</v>
      </c>
      <c r="E3219" s="25">
        <v>24.84</v>
      </c>
      <c r="F3219" s="380">
        <v>16.603388924953364</v>
      </c>
      <c r="G3219" s="25">
        <v>32.79</v>
      </c>
      <c r="H3219" s="380">
        <v>10.792031745376756</v>
      </c>
      <c r="I3219" s="25">
        <v>42.11</v>
      </c>
      <c r="J3219" s="380">
        <v>6.5310977290544878</v>
      </c>
    </row>
    <row r="3220" spans="1:10" x14ac:dyDescent="0.35">
      <c r="A3220" s="5">
        <v>3216</v>
      </c>
      <c r="B3220" s="5">
        <v>134</v>
      </c>
      <c r="C3220" s="5">
        <v>5</v>
      </c>
      <c r="D3220" s="380">
        <v>55.114444444444437</v>
      </c>
      <c r="E3220" s="25">
        <v>24.56</v>
      </c>
      <c r="F3220" s="380">
        <v>16.631090137831379</v>
      </c>
      <c r="G3220" s="25">
        <v>32.11</v>
      </c>
      <c r="H3220" s="380">
        <v>11.018011878110507</v>
      </c>
      <c r="I3220" s="25">
        <v>36.869999999999997</v>
      </c>
      <c r="J3220" s="380">
        <v>6.8066634901365335</v>
      </c>
    </row>
    <row r="3221" spans="1:10" x14ac:dyDescent="0.35">
      <c r="A3221" s="5">
        <v>3217</v>
      </c>
      <c r="B3221" s="5">
        <v>135</v>
      </c>
      <c r="C3221" s="5">
        <v>5</v>
      </c>
      <c r="D3221" s="380">
        <v>51.290555555555549</v>
      </c>
      <c r="E3221" s="25">
        <v>24.44</v>
      </c>
      <c r="F3221" s="380">
        <v>17.213160107758899</v>
      </c>
      <c r="G3221" s="25">
        <v>31.11</v>
      </c>
      <c r="H3221" s="380">
        <v>11.103799028365769</v>
      </c>
      <c r="I3221" s="25">
        <v>34.68</v>
      </c>
      <c r="J3221" s="380">
        <v>6.9197349814194284</v>
      </c>
    </row>
    <row r="3222" spans="1:10" x14ac:dyDescent="0.35">
      <c r="A3222" s="5">
        <v>3218</v>
      </c>
      <c r="B3222" s="5">
        <v>135</v>
      </c>
      <c r="C3222" s="5">
        <v>5</v>
      </c>
      <c r="D3222" s="380">
        <v>49.258333333333333</v>
      </c>
      <c r="E3222" s="25">
        <v>24</v>
      </c>
      <c r="F3222" s="380">
        <v>16.724464441039796</v>
      </c>
      <c r="G3222" s="25">
        <v>30.95</v>
      </c>
      <c r="H3222" s="380">
        <v>11.004991072885714</v>
      </c>
      <c r="I3222" s="25">
        <v>34.68</v>
      </c>
      <c r="J3222" s="380">
        <v>7.2162039022027109</v>
      </c>
    </row>
    <row r="3223" spans="1:10" x14ac:dyDescent="0.35">
      <c r="A3223" s="5">
        <v>3219</v>
      </c>
      <c r="B3223" s="5">
        <v>135</v>
      </c>
      <c r="C3223" s="5">
        <v>5</v>
      </c>
      <c r="D3223" s="380">
        <v>46.063888888888883</v>
      </c>
      <c r="E3223" s="25">
        <v>23.73</v>
      </c>
      <c r="F3223" s="380">
        <v>16.052891353521371</v>
      </c>
      <c r="G3223" s="25">
        <v>30.95</v>
      </c>
      <c r="H3223" s="380">
        <v>9.3372479141469729</v>
      </c>
      <c r="I3223" s="25">
        <v>34.68</v>
      </c>
      <c r="J3223" s="380">
        <v>7.2500645888572643</v>
      </c>
    </row>
    <row r="3224" spans="1:10" x14ac:dyDescent="0.35">
      <c r="A3224" s="5">
        <v>3220</v>
      </c>
      <c r="B3224" s="5">
        <v>135</v>
      </c>
      <c r="C3224" s="5">
        <v>5</v>
      </c>
      <c r="D3224" s="380">
        <v>45.187777777777775</v>
      </c>
      <c r="E3224" s="25">
        <v>23.73</v>
      </c>
      <c r="F3224" s="380">
        <v>14.846159577830083</v>
      </c>
      <c r="G3224" s="25">
        <v>30.95</v>
      </c>
      <c r="H3224" s="380">
        <v>9.3259418495530699</v>
      </c>
      <c r="I3224" s="25">
        <v>34.68</v>
      </c>
      <c r="J3224" s="380">
        <v>7.11374502913662</v>
      </c>
    </row>
    <row r="3225" spans="1:10" x14ac:dyDescent="0.35">
      <c r="A3225" s="5">
        <v>3221</v>
      </c>
      <c r="B3225" s="5">
        <v>135</v>
      </c>
      <c r="C3225" s="5">
        <v>5</v>
      </c>
      <c r="D3225" s="380">
        <v>44.638888888888886</v>
      </c>
      <c r="E3225" s="25">
        <v>24</v>
      </c>
      <c r="F3225" s="380">
        <v>16.412027116694233</v>
      </c>
      <c r="G3225" s="25">
        <v>30.95</v>
      </c>
      <c r="H3225" s="380">
        <v>9.0642785970253819</v>
      </c>
      <c r="I3225" s="25">
        <v>34.68</v>
      </c>
      <c r="J3225" s="380">
        <v>7.1108714425059452</v>
      </c>
    </row>
    <row r="3226" spans="1:10" x14ac:dyDescent="0.35">
      <c r="A3226" s="5">
        <v>3222</v>
      </c>
      <c r="B3226" s="5">
        <v>135</v>
      </c>
      <c r="C3226" s="5">
        <v>5</v>
      </c>
      <c r="D3226" s="380">
        <v>42.762222222222228</v>
      </c>
      <c r="E3226" s="25">
        <v>24.44</v>
      </c>
      <c r="F3226" s="380">
        <v>15.917541972697236</v>
      </c>
      <c r="G3226" s="25">
        <v>30.95</v>
      </c>
      <c r="H3226" s="380">
        <v>8.3178533491918731</v>
      </c>
      <c r="I3226" s="25">
        <v>35.03</v>
      </c>
      <c r="J3226" s="380">
        <v>7.03353784625273</v>
      </c>
    </row>
    <row r="3227" spans="1:10" x14ac:dyDescent="0.35">
      <c r="A3227" s="5">
        <v>3223</v>
      </c>
      <c r="B3227" s="5">
        <v>135</v>
      </c>
      <c r="C3227" s="5">
        <v>5</v>
      </c>
      <c r="D3227" s="380">
        <v>43.934999999999995</v>
      </c>
      <c r="E3227" s="25">
        <v>24.84</v>
      </c>
      <c r="F3227" s="380">
        <v>11.241871102078006</v>
      </c>
      <c r="G3227" s="25">
        <v>31.11</v>
      </c>
      <c r="H3227" s="380">
        <v>8.1950835249197258</v>
      </c>
      <c r="I3227" s="25">
        <v>37.979999999999997</v>
      </c>
      <c r="J3227" s="380">
        <v>6.3018098576502535</v>
      </c>
    </row>
    <row r="3228" spans="1:10" x14ac:dyDescent="0.35">
      <c r="A3228" s="5">
        <v>3224</v>
      </c>
      <c r="B3228" s="5">
        <v>135</v>
      </c>
      <c r="C3228" s="5">
        <v>5</v>
      </c>
      <c r="D3228" s="380">
        <v>43.571111111111108</v>
      </c>
      <c r="E3228" s="25">
        <v>24.84</v>
      </c>
      <c r="F3228" s="380">
        <v>8.5357905879294478</v>
      </c>
      <c r="G3228" s="25">
        <v>31.84</v>
      </c>
      <c r="H3228" s="380">
        <v>7.5755920641746899</v>
      </c>
      <c r="I3228" s="25">
        <v>37.979999999999997</v>
      </c>
      <c r="J3228" s="380">
        <v>4.5090557750666722</v>
      </c>
    </row>
    <row r="3229" spans="1:10" x14ac:dyDescent="0.35">
      <c r="A3229" s="5">
        <v>3225</v>
      </c>
      <c r="B3229" s="5">
        <v>135</v>
      </c>
      <c r="C3229" s="5">
        <v>5</v>
      </c>
      <c r="D3229" s="380">
        <v>36.453888888888883</v>
      </c>
      <c r="E3229" s="25">
        <v>24.84</v>
      </c>
      <c r="F3229" s="380">
        <v>8.2349318445885356</v>
      </c>
      <c r="G3229" s="25">
        <v>31.84</v>
      </c>
      <c r="H3229" s="380">
        <v>7.6956947180804214</v>
      </c>
      <c r="I3229" s="25">
        <v>37.979999999999997</v>
      </c>
      <c r="J3229" s="380">
        <v>2.3946636118919695</v>
      </c>
    </row>
    <row r="3230" spans="1:10" x14ac:dyDescent="0.35">
      <c r="A3230" s="5">
        <v>3226</v>
      </c>
      <c r="B3230" s="5">
        <v>135</v>
      </c>
      <c r="C3230" s="5">
        <v>5</v>
      </c>
      <c r="D3230" s="380">
        <v>33.06388888888889</v>
      </c>
      <c r="E3230" s="25">
        <v>24.84</v>
      </c>
      <c r="F3230" s="380">
        <v>8.3327488665585872</v>
      </c>
      <c r="G3230" s="25">
        <v>31.84</v>
      </c>
      <c r="H3230" s="380">
        <v>7.2845861300258097</v>
      </c>
      <c r="I3230" s="25">
        <v>35.72</v>
      </c>
      <c r="J3230" s="380">
        <v>5.1590180043525065</v>
      </c>
    </row>
    <row r="3231" spans="1:10" x14ac:dyDescent="0.35">
      <c r="A3231" s="5">
        <v>3227</v>
      </c>
      <c r="B3231" s="5">
        <v>135</v>
      </c>
      <c r="C3231" s="5">
        <v>5</v>
      </c>
      <c r="D3231" s="380">
        <v>31.734444444444442</v>
      </c>
      <c r="E3231" s="25">
        <v>24.84</v>
      </c>
      <c r="F3231" s="380">
        <v>8.1174834595959595</v>
      </c>
      <c r="G3231" s="25">
        <v>31.11</v>
      </c>
      <c r="H3231" s="380">
        <v>7.1187780845183504</v>
      </c>
      <c r="I3231" s="25">
        <v>34.68</v>
      </c>
      <c r="J3231" s="380">
        <v>5.3330629303916144</v>
      </c>
    </row>
    <row r="3232" spans="1:10" x14ac:dyDescent="0.35">
      <c r="A3232" s="5">
        <v>3228</v>
      </c>
      <c r="B3232" s="5">
        <v>135</v>
      </c>
      <c r="C3232" s="5">
        <v>5</v>
      </c>
      <c r="D3232" s="380">
        <v>27.890555555555551</v>
      </c>
      <c r="E3232" s="25">
        <v>24</v>
      </c>
      <c r="F3232" s="380">
        <v>5.3775661770383989</v>
      </c>
      <c r="G3232" s="25">
        <v>31.11</v>
      </c>
      <c r="H3232" s="380">
        <v>6.7734836343488816</v>
      </c>
      <c r="I3232" s="25">
        <v>34.68</v>
      </c>
      <c r="J3232" s="380">
        <v>3.5633102961902683</v>
      </c>
    </row>
    <row r="3233" spans="1:10" x14ac:dyDescent="0.35">
      <c r="A3233" s="5">
        <v>3229</v>
      </c>
      <c r="B3233" s="5">
        <v>135</v>
      </c>
      <c r="C3233" s="5">
        <v>5</v>
      </c>
      <c r="D3233" s="380">
        <v>22.854444444444443</v>
      </c>
      <c r="E3233" s="25">
        <v>23.84</v>
      </c>
      <c r="F3233" s="380">
        <v>5.0356398201534533</v>
      </c>
      <c r="G3233" s="25">
        <v>31.11</v>
      </c>
      <c r="H3233" s="380">
        <v>6.6315897014281502</v>
      </c>
      <c r="I3233" s="25">
        <v>34.68</v>
      </c>
      <c r="J3233" s="380">
        <v>3.7785072149694305</v>
      </c>
    </row>
    <row r="3234" spans="1:10" x14ac:dyDescent="0.35">
      <c r="A3234" s="5">
        <v>3230</v>
      </c>
      <c r="B3234" s="5">
        <v>135</v>
      </c>
      <c r="C3234" s="5">
        <v>5</v>
      </c>
      <c r="D3234" s="380">
        <v>18.693333333333332</v>
      </c>
      <c r="E3234" s="25">
        <v>23.84</v>
      </c>
      <c r="F3234" s="380">
        <v>5.2110189433060174</v>
      </c>
      <c r="G3234" s="25">
        <v>30.95</v>
      </c>
      <c r="H3234" s="380">
        <v>7.187487578106432</v>
      </c>
      <c r="I3234" s="25">
        <v>34.68</v>
      </c>
      <c r="J3234" s="380">
        <v>3.7715093076517752</v>
      </c>
    </row>
    <row r="3235" spans="1:10" x14ac:dyDescent="0.35">
      <c r="A3235" s="5">
        <v>3231</v>
      </c>
      <c r="B3235" s="5">
        <v>135</v>
      </c>
      <c r="C3235" s="5">
        <v>5</v>
      </c>
      <c r="D3235" s="380">
        <v>25.525555555555556</v>
      </c>
      <c r="E3235" s="25">
        <v>23.84</v>
      </c>
      <c r="F3235" s="380">
        <v>5.2110189433060174</v>
      </c>
      <c r="G3235" s="25">
        <v>30.93</v>
      </c>
      <c r="H3235" s="380">
        <v>7.123257808345989</v>
      </c>
      <c r="I3235" s="25">
        <v>34.68</v>
      </c>
      <c r="J3235" s="380">
        <v>4.1867195291582702</v>
      </c>
    </row>
    <row r="3236" spans="1:10" x14ac:dyDescent="0.35">
      <c r="A3236" s="5">
        <v>3232</v>
      </c>
      <c r="B3236" s="5">
        <v>135</v>
      </c>
      <c r="C3236" s="5">
        <v>5</v>
      </c>
      <c r="D3236" s="380">
        <v>35.007222222222218</v>
      </c>
      <c r="E3236" s="25">
        <v>23.84</v>
      </c>
      <c r="F3236" s="380">
        <v>0.47222222222222221</v>
      </c>
      <c r="G3236" s="25">
        <v>30.95</v>
      </c>
      <c r="H3236" s="380">
        <v>7.360508697337214</v>
      </c>
      <c r="I3236" s="25">
        <v>34.68</v>
      </c>
      <c r="J3236" s="380">
        <v>4.0760272077490081</v>
      </c>
    </row>
    <row r="3237" spans="1:10" x14ac:dyDescent="0.35">
      <c r="A3237" s="5">
        <v>3233</v>
      </c>
      <c r="B3237" s="5">
        <v>135</v>
      </c>
      <c r="C3237" s="5">
        <v>5</v>
      </c>
      <c r="D3237" s="380">
        <v>43.570555555555558</v>
      </c>
      <c r="E3237" s="25">
        <v>24</v>
      </c>
      <c r="F3237" s="380">
        <v>8.1174834595959613</v>
      </c>
      <c r="G3237" s="25">
        <v>30.95</v>
      </c>
      <c r="H3237" s="380">
        <v>7.8274296912007282</v>
      </c>
      <c r="I3237" s="25">
        <v>34.89</v>
      </c>
      <c r="J3237" s="380">
        <v>5.6026761329758612</v>
      </c>
    </row>
    <row r="3238" spans="1:10" x14ac:dyDescent="0.35">
      <c r="A3238" s="5">
        <v>3234</v>
      </c>
      <c r="B3238" s="5">
        <v>135</v>
      </c>
      <c r="C3238" s="5">
        <v>5</v>
      </c>
      <c r="D3238" s="380">
        <v>50.924999999999997</v>
      </c>
      <c r="E3238" s="25">
        <v>24.84</v>
      </c>
      <c r="F3238" s="380">
        <v>10.051579874859852</v>
      </c>
      <c r="G3238" s="25">
        <v>31.84</v>
      </c>
      <c r="H3238" s="380">
        <v>8.883850906261781</v>
      </c>
      <c r="I3238" s="25">
        <v>35.24</v>
      </c>
      <c r="J3238" s="380">
        <v>7.3180392339120806</v>
      </c>
    </row>
    <row r="3239" spans="1:10" x14ac:dyDescent="0.35">
      <c r="A3239" s="5">
        <v>3235</v>
      </c>
      <c r="B3239" s="5">
        <v>135</v>
      </c>
      <c r="C3239" s="5">
        <v>5</v>
      </c>
      <c r="D3239" s="380">
        <v>53.966666666666669</v>
      </c>
      <c r="E3239" s="25">
        <v>24.84</v>
      </c>
      <c r="F3239" s="380">
        <v>18.026200620918001</v>
      </c>
      <c r="G3239" s="25">
        <v>42.29</v>
      </c>
      <c r="H3239" s="380">
        <v>10.615359161288824</v>
      </c>
      <c r="I3239" s="25">
        <v>48.86</v>
      </c>
      <c r="J3239" s="380">
        <v>7.3141979659053566</v>
      </c>
    </row>
    <row r="3240" spans="1:10" x14ac:dyDescent="0.35">
      <c r="A3240" s="5">
        <v>3236</v>
      </c>
      <c r="B3240" s="5">
        <v>135</v>
      </c>
      <c r="C3240" s="5">
        <v>5</v>
      </c>
      <c r="D3240" s="380">
        <v>53.360555555555557</v>
      </c>
      <c r="E3240" s="25">
        <v>24.84</v>
      </c>
      <c r="F3240" s="380">
        <v>16.47275059515772</v>
      </c>
      <c r="G3240" s="25">
        <v>42.29</v>
      </c>
      <c r="H3240" s="380">
        <v>10.183855006356518</v>
      </c>
      <c r="I3240" s="25">
        <v>48.86</v>
      </c>
      <c r="J3240" s="380">
        <v>7.0154493796806188</v>
      </c>
    </row>
    <row r="3241" spans="1:10" x14ac:dyDescent="0.35">
      <c r="A3241" s="5">
        <v>3237</v>
      </c>
      <c r="B3241" s="5">
        <v>135</v>
      </c>
      <c r="C3241" s="5">
        <v>5</v>
      </c>
      <c r="D3241" s="380">
        <v>53.864999999999995</v>
      </c>
      <c r="E3241" s="25">
        <v>24.84</v>
      </c>
      <c r="F3241" s="380">
        <v>15.831848019027726</v>
      </c>
      <c r="G3241" s="25">
        <v>42.29</v>
      </c>
      <c r="H3241" s="380">
        <v>10.020023821260292</v>
      </c>
      <c r="I3241" s="25">
        <v>53.27</v>
      </c>
      <c r="J3241" s="380">
        <v>6.9876211318136789</v>
      </c>
    </row>
    <row r="3242" spans="1:10" x14ac:dyDescent="0.35">
      <c r="A3242" s="5">
        <v>3238</v>
      </c>
      <c r="B3242" s="5">
        <v>135</v>
      </c>
      <c r="C3242" s="5">
        <v>5</v>
      </c>
      <c r="D3242" s="380">
        <v>50.968888888888884</v>
      </c>
      <c r="E3242" s="25">
        <v>24.99</v>
      </c>
      <c r="F3242" s="380">
        <v>19.713350854420536</v>
      </c>
      <c r="G3242" s="25">
        <v>42.29</v>
      </c>
      <c r="H3242" s="380">
        <v>10.6507744950159</v>
      </c>
      <c r="I3242" s="25">
        <v>53.27</v>
      </c>
      <c r="J3242" s="380">
        <v>7.2099499080384275</v>
      </c>
    </row>
    <row r="3243" spans="1:10" x14ac:dyDescent="0.35">
      <c r="A3243" s="5">
        <v>3239</v>
      </c>
      <c r="B3243" s="5">
        <v>135</v>
      </c>
      <c r="C3243" s="5">
        <v>5</v>
      </c>
      <c r="D3243" s="380">
        <v>51.443888888888893</v>
      </c>
      <c r="E3243" s="25">
        <v>24.84</v>
      </c>
      <c r="F3243" s="380">
        <v>18.490421142290046</v>
      </c>
      <c r="G3243" s="25">
        <v>42.29</v>
      </c>
      <c r="H3243" s="380">
        <v>10.280347999901878</v>
      </c>
      <c r="I3243" s="25">
        <v>51.72</v>
      </c>
      <c r="J3243" s="380">
        <v>7.3370342115739398</v>
      </c>
    </row>
    <row r="3244" spans="1:10" x14ac:dyDescent="0.35">
      <c r="A3244" s="5">
        <v>3240</v>
      </c>
      <c r="B3244" s="5">
        <v>135</v>
      </c>
      <c r="C3244" s="5">
        <v>5</v>
      </c>
      <c r="D3244" s="380">
        <v>47.298888888888889</v>
      </c>
      <c r="E3244" s="25">
        <v>24.84</v>
      </c>
      <c r="F3244" s="380">
        <v>17.326288212870924</v>
      </c>
      <c r="G3244" s="25">
        <v>42.29</v>
      </c>
      <c r="H3244" s="380">
        <v>10.075217355009071</v>
      </c>
      <c r="I3244" s="25">
        <v>48.86</v>
      </c>
      <c r="J3244" s="380">
        <v>7.3158354429922046</v>
      </c>
    </row>
    <row r="3245" spans="1:10" x14ac:dyDescent="0.35">
      <c r="A3245" s="5">
        <v>3241</v>
      </c>
      <c r="B3245" s="5">
        <v>136</v>
      </c>
      <c r="C3245" s="5">
        <v>5</v>
      </c>
      <c r="D3245" s="380">
        <v>47.112222222222215</v>
      </c>
      <c r="E3245" s="25">
        <v>24.84</v>
      </c>
      <c r="F3245" s="380">
        <v>11.92258632361874</v>
      </c>
      <c r="G3245" s="25">
        <v>38.61</v>
      </c>
      <c r="H3245" s="380">
        <v>8.976372087410228</v>
      </c>
      <c r="I3245" s="25">
        <v>47.44</v>
      </c>
      <c r="J3245" s="380">
        <v>6.9584692361410383</v>
      </c>
    </row>
    <row r="3246" spans="1:10" x14ac:dyDescent="0.35">
      <c r="A3246" s="5">
        <v>3242</v>
      </c>
      <c r="B3246" s="5">
        <v>136</v>
      </c>
      <c r="C3246" s="5">
        <v>5</v>
      </c>
      <c r="D3246" s="380">
        <v>47.161111111111111</v>
      </c>
      <c r="E3246" s="25">
        <v>24.84</v>
      </c>
      <c r="F3246" s="380">
        <v>9.3694970714224102</v>
      </c>
      <c r="G3246" s="25">
        <v>30.93</v>
      </c>
      <c r="H3246" s="380">
        <v>8.0380886699131153</v>
      </c>
      <c r="I3246" s="25">
        <v>35.93</v>
      </c>
      <c r="J3246" s="380">
        <v>6.0824081510790053</v>
      </c>
    </row>
    <row r="3247" spans="1:10" x14ac:dyDescent="0.35">
      <c r="A3247" s="5">
        <v>3243</v>
      </c>
      <c r="B3247" s="5">
        <v>136</v>
      </c>
      <c r="C3247" s="5">
        <v>5</v>
      </c>
      <c r="D3247" s="380">
        <v>47.374444444444443</v>
      </c>
      <c r="E3247" s="25">
        <v>24.84</v>
      </c>
      <c r="F3247" s="380">
        <v>8.2165252188511904</v>
      </c>
      <c r="G3247" s="25">
        <v>30.93</v>
      </c>
      <c r="H3247" s="380">
        <v>8.5940717308752781</v>
      </c>
      <c r="I3247" s="25">
        <v>35.72</v>
      </c>
      <c r="J3247" s="380">
        <v>4.881089987235498</v>
      </c>
    </row>
    <row r="3248" spans="1:10" x14ac:dyDescent="0.35">
      <c r="A3248" s="5">
        <v>3244</v>
      </c>
      <c r="B3248" s="5">
        <v>136</v>
      </c>
      <c r="C3248" s="5">
        <v>5</v>
      </c>
      <c r="D3248" s="380">
        <v>47.717222222222219</v>
      </c>
      <c r="E3248" s="25">
        <v>23.59</v>
      </c>
      <c r="F3248" s="380">
        <v>8.2008157127849071</v>
      </c>
      <c r="G3248" s="25">
        <v>30.93</v>
      </c>
      <c r="H3248" s="380">
        <v>8.2456506466073325</v>
      </c>
      <c r="I3248" s="25">
        <v>35.72</v>
      </c>
      <c r="J3248" s="380">
        <v>4.0801439564080511</v>
      </c>
    </row>
    <row r="3249" spans="1:10" x14ac:dyDescent="0.35">
      <c r="A3249" s="5">
        <v>3245</v>
      </c>
      <c r="B3249" s="5">
        <v>136</v>
      </c>
      <c r="C3249" s="5">
        <v>5</v>
      </c>
      <c r="D3249" s="380">
        <v>48.480555555555554</v>
      </c>
      <c r="E3249" s="25">
        <v>23.59</v>
      </c>
      <c r="F3249" s="380">
        <v>8.2945109116533349</v>
      </c>
      <c r="G3249" s="25">
        <v>30.2</v>
      </c>
      <c r="H3249" s="380">
        <v>8.0306646225243572</v>
      </c>
      <c r="I3249" s="25">
        <v>35.72</v>
      </c>
      <c r="J3249" s="380">
        <v>3.8775271189678842</v>
      </c>
    </row>
    <row r="3250" spans="1:10" x14ac:dyDescent="0.35">
      <c r="A3250" s="5">
        <v>3246</v>
      </c>
      <c r="B3250" s="5">
        <v>136</v>
      </c>
      <c r="C3250" s="5">
        <v>5</v>
      </c>
      <c r="D3250" s="380">
        <v>55.662777777777777</v>
      </c>
      <c r="E3250" s="25">
        <v>23.41</v>
      </c>
      <c r="F3250" s="380">
        <v>8.6979213338605099</v>
      </c>
      <c r="G3250" s="25">
        <v>30.2</v>
      </c>
      <c r="H3250" s="380">
        <v>7.2620908555549635</v>
      </c>
      <c r="I3250" s="25">
        <v>34.68</v>
      </c>
      <c r="J3250" s="380">
        <v>3.0295614511265625</v>
      </c>
    </row>
    <row r="3251" spans="1:10" x14ac:dyDescent="0.35">
      <c r="A3251" s="5">
        <v>3247</v>
      </c>
      <c r="B3251" s="5">
        <v>136</v>
      </c>
      <c r="C3251" s="5">
        <v>5</v>
      </c>
      <c r="D3251" s="380">
        <v>56.709444444444443</v>
      </c>
      <c r="E3251" s="25">
        <v>23.41</v>
      </c>
      <c r="F3251" s="380">
        <v>8.7489117917235042</v>
      </c>
      <c r="G3251" s="25">
        <v>30.2</v>
      </c>
      <c r="H3251" s="380">
        <v>6.6756055855418852</v>
      </c>
      <c r="I3251" s="25">
        <v>34.21</v>
      </c>
      <c r="J3251" s="380">
        <v>0.27777777777777779</v>
      </c>
    </row>
    <row r="3252" spans="1:10" x14ac:dyDescent="0.35">
      <c r="A3252" s="5">
        <v>3248</v>
      </c>
      <c r="B3252" s="5">
        <v>136</v>
      </c>
      <c r="C3252" s="5">
        <v>5</v>
      </c>
      <c r="D3252" s="380">
        <v>58.843333333333334</v>
      </c>
      <c r="E3252" s="25">
        <v>23.41</v>
      </c>
      <c r="F3252" s="380">
        <v>8.1174834595959595</v>
      </c>
      <c r="G3252" s="25">
        <v>30.2</v>
      </c>
      <c r="H3252" s="380">
        <v>6.6357965103029937</v>
      </c>
      <c r="I3252" s="25">
        <v>33.67</v>
      </c>
      <c r="J3252" s="380">
        <v>0.70126317907373559</v>
      </c>
    </row>
    <row r="3253" spans="1:10" x14ac:dyDescent="0.35">
      <c r="A3253" s="5">
        <v>3249</v>
      </c>
      <c r="B3253" s="5">
        <v>136</v>
      </c>
      <c r="C3253" s="5">
        <v>5</v>
      </c>
      <c r="D3253" s="380">
        <v>56.855000000000004</v>
      </c>
      <c r="E3253" s="25">
        <v>23.04</v>
      </c>
      <c r="F3253" s="380">
        <v>8.1174834595959577</v>
      </c>
      <c r="G3253" s="25">
        <v>30.2</v>
      </c>
      <c r="H3253" s="380">
        <v>0.93561368585536264</v>
      </c>
      <c r="I3253" s="25">
        <v>33.67</v>
      </c>
      <c r="J3253" s="380">
        <v>3.1003951268587362</v>
      </c>
    </row>
    <row r="3254" spans="1:10" x14ac:dyDescent="0.35">
      <c r="A3254" s="5">
        <v>3250</v>
      </c>
      <c r="B3254" s="5">
        <v>136</v>
      </c>
      <c r="C3254" s="5">
        <v>5</v>
      </c>
      <c r="D3254" s="380">
        <v>54.343888888888891</v>
      </c>
      <c r="E3254" s="25">
        <v>23.21</v>
      </c>
      <c r="F3254" s="380">
        <v>2.3093535498140128</v>
      </c>
      <c r="G3254" s="25">
        <v>30.2</v>
      </c>
      <c r="H3254" s="380">
        <v>3.7187381812133209</v>
      </c>
      <c r="I3254" s="25">
        <v>33.67</v>
      </c>
      <c r="J3254" s="380">
        <v>2.0433786186746006</v>
      </c>
    </row>
    <row r="3255" spans="1:10" x14ac:dyDescent="0.35">
      <c r="A3255" s="5">
        <v>3251</v>
      </c>
      <c r="B3255" s="5">
        <v>136</v>
      </c>
      <c r="C3255" s="5">
        <v>5</v>
      </c>
      <c r="D3255" s="380">
        <v>52.713888888888881</v>
      </c>
      <c r="E3255" s="25">
        <v>23.21</v>
      </c>
      <c r="F3255" s="380">
        <v>2.7893119886572144</v>
      </c>
      <c r="G3255" s="25">
        <v>30.2</v>
      </c>
      <c r="H3255" s="380">
        <v>2.777777777777778E-2</v>
      </c>
      <c r="I3255" s="25">
        <v>33.67</v>
      </c>
      <c r="J3255" s="380">
        <v>0.12887543510916907</v>
      </c>
    </row>
    <row r="3256" spans="1:10" x14ac:dyDescent="0.35">
      <c r="A3256" s="5">
        <v>3252</v>
      </c>
      <c r="B3256" s="5">
        <v>136</v>
      </c>
      <c r="C3256" s="5">
        <v>5</v>
      </c>
      <c r="D3256" s="380">
        <v>50.148333333333341</v>
      </c>
      <c r="E3256" s="25">
        <v>23.21</v>
      </c>
      <c r="F3256" s="380">
        <v>1.7256423145722408</v>
      </c>
      <c r="G3256" s="25">
        <v>30.2</v>
      </c>
      <c r="H3256" s="380">
        <v>3.7187381812133209</v>
      </c>
      <c r="I3256" s="25">
        <v>33.67</v>
      </c>
      <c r="J3256" s="380">
        <v>0.12887543510916907</v>
      </c>
    </row>
    <row r="3257" spans="1:10" x14ac:dyDescent="0.35">
      <c r="A3257" s="5">
        <v>3253</v>
      </c>
      <c r="B3257" s="5">
        <v>136</v>
      </c>
      <c r="C3257" s="5">
        <v>5</v>
      </c>
      <c r="D3257" s="380">
        <v>45.36</v>
      </c>
      <c r="E3257" s="25">
        <v>22.07</v>
      </c>
      <c r="F3257" s="380">
        <v>5.2110189433060174</v>
      </c>
      <c r="G3257" s="25">
        <v>30.2</v>
      </c>
      <c r="H3257" s="380">
        <v>2.0362873968196169</v>
      </c>
      <c r="I3257" s="25">
        <v>33.67</v>
      </c>
      <c r="J3257" s="380">
        <v>2.777777777777778E-2</v>
      </c>
    </row>
    <row r="3258" spans="1:10" x14ac:dyDescent="0.35">
      <c r="A3258" s="5">
        <v>3254</v>
      </c>
      <c r="B3258" s="5">
        <v>136</v>
      </c>
      <c r="C3258" s="5">
        <v>5</v>
      </c>
      <c r="D3258" s="380">
        <v>39.660555555555547</v>
      </c>
      <c r="E3258" s="25">
        <v>21.88</v>
      </c>
      <c r="F3258" s="380">
        <v>1.4654143672922277</v>
      </c>
      <c r="G3258" s="25">
        <v>30.2</v>
      </c>
      <c r="H3258" s="380">
        <v>2.777777777777778E-2</v>
      </c>
      <c r="I3258" s="25">
        <v>33.67</v>
      </c>
      <c r="J3258" s="380">
        <v>5.1162482169034962E-2</v>
      </c>
    </row>
    <row r="3259" spans="1:10" x14ac:dyDescent="0.35">
      <c r="A3259" s="5">
        <v>3255</v>
      </c>
      <c r="B3259" s="5">
        <v>136</v>
      </c>
      <c r="C3259" s="5">
        <v>5</v>
      </c>
      <c r="D3259" s="380">
        <v>39.668888888888887</v>
      </c>
      <c r="E3259" s="25">
        <v>21.88</v>
      </c>
      <c r="F3259" s="380">
        <v>5.0241503885696348</v>
      </c>
      <c r="G3259" s="25">
        <v>30.2</v>
      </c>
      <c r="H3259" s="380">
        <v>2.2314234560182928</v>
      </c>
      <c r="I3259" s="25">
        <v>33.67</v>
      </c>
      <c r="J3259" s="380">
        <v>5.1162482169034955E-2</v>
      </c>
    </row>
    <row r="3260" spans="1:10" x14ac:dyDescent="0.35">
      <c r="A3260" s="5">
        <v>3256</v>
      </c>
      <c r="B3260" s="5">
        <v>136</v>
      </c>
      <c r="C3260" s="5">
        <v>5</v>
      </c>
      <c r="D3260" s="380">
        <v>42.066111111111113</v>
      </c>
      <c r="E3260" s="25">
        <v>23.21</v>
      </c>
      <c r="F3260" s="380">
        <v>0.47222222222222221</v>
      </c>
      <c r="G3260" s="25">
        <v>30.2</v>
      </c>
      <c r="H3260" s="380">
        <v>2.2642033279148097</v>
      </c>
      <c r="I3260" s="25">
        <v>33.67</v>
      </c>
      <c r="J3260" s="380">
        <v>5.1162482169034955E-2</v>
      </c>
    </row>
    <row r="3261" spans="1:10" x14ac:dyDescent="0.35">
      <c r="A3261" s="5">
        <v>3257</v>
      </c>
      <c r="B3261" s="5">
        <v>136</v>
      </c>
      <c r="C3261" s="5">
        <v>5</v>
      </c>
      <c r="D3261" s="380">
        <v>48.876111111111115</v>
      </c>
      <c r="E3261" s="25">
        <v>24.84</v>
      </c>
      <c r="F3261" s="380">
        <v>6.3371994240940364</v>
      </c>
      <c r="G3261" s="25">
        <v>30.2</v>
      </c>
      <c r="H3261" s="380">
        <v>2.3275085818732135</v>
      </c>
      <c r="I3261" s="25">
        <v>33.67</v>
      </c>
      <c r="J3261" s="380">
        <v>5.1162482169034955E-2</v>
      </c>
    </row>
    <row r="3262" spans="1:10" x14ac:dyDescent="0.35">
      <c r="A3262" s="5">
        <v>3258</v>
      </c>
      <c r="B3262" s="5">
        <v>136</v>
      </c>
      <c r="C3262" s="5">
        <v>5</v>
      </c>
      <c r="D3262" s="380">
        <v>57.303333333333335</v>
      </c>
      <c r="E3262" s="25">
        <v>24.84</v>
      </c>
      <c r="F3262" s="380">
        <v>8.1174834595959595</v>
      </c>
      <c r="G3262" s="25">
        <v>31.42</v>
      </c>
      <c r="H3262" s="380">
        <v>0.47222222222222221</v>
      </c>
      <c r="I3262" s="25">
        <v>34.42</v>
      </c>
      <c r="J3262" s="380">
        <v>5.1162482169034955E-2</v>
      </c>
    </row>
    <row r="3263" spans="1:10" x14ac:dyDescent="0.35">
      <c r="A3263" s="5">
        <v>3259</v>
      </c>
      <c r="B3263" s="5">
        <v>136</v>
      </c>
      <c r="C3263" s="5">
        <v>5</v>
      </c>
      <c r="D3263" s="380">
        <v>58.717777777777783</v>
      </c>
      <c r="E3263" s="25">
        <v>24.84</v>
      </c>
      <c r="F3263" s="380">
        <v>8.1174834595959595</v>
      </c>
      <c r="G3263" s="25">
        <v>31.84</v>
      </c>
      <c r="H3263" s="380">
        <v>0.84801419747931228</v>
      </c>
      <c r="I3263" s="25">
        <v>35.130000000000003</v>
      </c>
      <c r="J3263" s="380">
        <v>4.7090870958343567</v>
      </c>
    </row>
    <row r="3264" spans="1:10" x14ac:dyDescent="0.35">
      <c r="A3264" s="5">
        <v>3260</v>
      </c>
      <c r="B3264" s="5">
        <v>136</v>
      </c>
      <c r="C3264" s="5">
        <v>5</v>
      </c>
      <c r="D3264" s="380">
        <v>60.207222222222221</v>
      </c>
      <c r="E3264" s="25">
        <v>24.84</v>
      </c>
      <c r="F3264" s="380">
        <v>8.1174834595959613</v>
      </c>
      <c r="G3264" s="25">
        <v>34.08</v>
      </c>
      <c r="H3264" s="380">
        <v>0.83228355751793537</v>
      </c>
      <c r="I3264" s="25">
        <v>37.01</v>
      </c>
      <c r="J3264" s="380">
        <v>5.2304427150734716</v>
      </c>
    </row>
    <row r="3265" spans="1:10" x14ac:dyDescent="0.35">
      <c r="A3265" s="5">
        <v>3261</v>
      </c>
      <c r="B3265" s="5">
        <v>136</v>
      </c>
      <c r="C3265" s="5">
        <v>5</v>
      </c>
      <c r="D3265" s="380">
        <v>57.323888888888881</v>
      </c>
      <c r="E3265" s="25">
        <v>24.84</v>
      </c>
      <c r="F3265" s="380">
        <v>8.1174834595959595</v>
      </c>
      <c r="G3265" s="25">
        <v>34.08</v>
      </c>
      <c r="H3265" s="380">
        <v>0.83893188443792166</v>
      </c>
      <c r="I3265" s="25">
        <v>39.619999999999997</v>
      </c>
      <c r="J3265" s="380">
        <v>4.6805650071818734</v>
      </c>
    </row>
    <row r="3266" spans="1:10" x14ac:dyDescent="0.35">
      <c r="A3266" s="5">
        <v>3262</v>
      </c>
      <c r="B3266" s="5">
        <v>136</v>
      </c>
      <c r="C3266" s="5">
        <v>5</v>
      </c>
      <c r="D3266" s="380">
        <v>53.060555555555553</v>
      </c>
      <c r="E3266" s="25">
        <v>24.84</v>
      </c>
      <c r="F3266" s="380">
        <v>8.1174834595959577</v>
      </c>
      <c r="G3266" s="25">
        <v>35.53</v>
      </c>
      <c r="H3266" s="380">
        <v>0.87641843878241354</v>
      </c>
      <c r="I3266" s="25">
        <v>39.619999999999997</v>
      </c>
      <c r="J3266" s="380">
        <v>2.4931990488998372</v>
      </c>
    </row>
    <row r="3267" spans="1:10" x14ac:dyDescent="0.35">
      <c r="A3267" s="5">
        <v>3263</v>
      </c>
      <c r="B3267" s="5">
        <v>136</v>
      </c>
      <c r="C3267" s="5">
        <v>5</v>
      </c>
      <c r="D3267" s="380">
        <v>46.334999999999994</v>
      </c>
      <c r="E3267" s="25">
        <v>24.84</v>
      </c>
      <c r="F3267" s="380">
        <v>6.0257567188644314</v>
      </c>
      <c r="G3267" s="25">
        <v>32.81</v>
      </c>
      <c r="H3267" s="380">
        <v>1.0848361187795801</v>
      </c>
      <c r="I3267" s="25">
        <v>39.619999999999997</v>
      </c>
      <c r="J3267" s="380">
        <v>4.928004855144704</v>
      </c>
    </row>
    <row r="3268" spans="1:10" x14ac:dyDescent="0.35">
      <c r="A3268" s="5">
        <v>3264</v>
      </c>
      <c r="B3268" s="5">
        <v>136</v>
      </c>
      <c r="C3268" s="5">
        <v>5</v>
      </c>
      <c r="D3268" s="380">
        <v>46.946111111111101</v>
      </c>
      <c r="E3268" s="25">
        <v>24.84</v>
      </c>
      <c r="F3268" s="380">
        <v>5.7301569767087743</v>
      </c>
      <c r="G3268" s="25">
        <v>30.95</v>
      </c>
      <c r="H3268" s="380">
        <v>1.062510637444432</v>
      </c>
      <c r="I3268" s="25">
        <v>35.72</v>
      </c>
      <c r="J3268" s="380">
        <v>5.1859966650385649</v>
      </c>
    </row>
    <row r="3269" spans="1:10" x14ac:dyDescent="0.35">
      <c r="A3269" s="5">
        <v>3265</v>
      </c>
      <c r="B3269" s="5">
        <v>137</v>
      </c>
      <c r="C3269" s="5">
        <v>5</v>
      </c>
      <c r="D3269" s="380">
        <v>45.86611111111111</v>
      </c>
      <c r="E3269" s="25">
        <v>24.84</v>
      </c>
      <c r="F3269" s="380">
        <v>5.6546860317044141</v>
      </c>
      <c r="G3269" s="25">
        <v>30.88</v>
      </c>
      <c r="H3269" s="380">
        <v>1.079969943297487</v>
      </c>
      <c r="I3269" s="25">
        <v>35.72</v>
      </c>
      <c r="J3269" s="380">
        <v>2.9445927032982473</v>
      </c>
    </row>
    <row r="3270" spans="1:10" x14ac:dyDescent="0.35">
      <c r="A3270" s="5">
        <v>3266</v>
      </c>
      <c r="B3270" s="5">
        <v>137</v>
      </c>
      <c r="C3270" s="5">
        <v>5</v>
      </c>
      <c r="D3270" s="380">
        <v>45.144999999999996</v>
      </c>
      <c r="E3270" s="25">
        <v>24.84</v>
      </c>
      <c r="F3270" s="380">
        <v>5.4638592428162331</v>
      </c>
      <c r="G3270" s="25">
        <v>30.57</v>
      </c>
      <c r="H3270" s="380">
        <v>0.37684253571595372</v>
      </c>
      <c r="I3270" s="25">
        <v>34.68</v>
      </c>
      <c r="J3270" s="380">
        <v>5.2552552552552555E-2</v>
      </c>
    </row>
    <row r="3271" spans="1:10" x14ac:dyDescent="0.35">
      <c r="A3271" s="5">
        <v>3267</v>
      </c>
      <c r="B3271" s="5">
        <v>137</v>
      </c>
      <c r="C3271" s="5">
        <v>5</v>
      </c>
      <c r="D3271" s="380">
        <v>44.693333333333335</v>
      </c>
      <c r="E3271" s="25">
        <v>24.84</v>
      </c>
      <c r="F3271" s="380">
        <v>5.4005339487031225</v>
      </c>
      <c r="G3271" s="25">
        <v>30.57</v>
      </c>
      <c r="H3271" s="380">
        <v>0.72953277737147371</v>
      </c>
      <c r="I3271" s="25">
        <v>34.68</v>
      </c>
      <c r="J3271" s="380">
        <v>1.6903441404035555</v>
      </c>
    </row>
    <row r="3272" spans="1:10" x14ac:dyDescent="0.35">
      <c r="A3272" s="5">
        <v>3268</v>
      </c>
      <c r="B3272" s="5">
        <v>137</v>
      </c>
      <c r="C3272" s="5">
        <v>5</v>
      </c>
      <c r="D3272" s="380">
        <v>45.126111111111115</v>
      </c>
      <c r="E3272" s="25">
        <v>24.84</v>
      </c>
      <c r="F3272" s="380">
        <v>5.3695559670321069</v>
      </c>
      <c r="G3272" s="25">
        <v>30.57</v>
      </c>
      <c r="H3272" s="380">
        <v>0.64347722984921685</v>
      </c>
      <c r="I3272" s="25">
        <v>35.42</v>
      </c>
      <c r="J3272" s="380">
        <v>3.398901427150284</v>
      </c>
    </row>
    <row r="3273" spans="1:10" x14ac:dyDescent="0.35">
      <c r="A3273" s="5">
        <v>3269</v>
      </c>
      <c r="B3273" s="5">
        <v>137</v>
      </c>
      <c r="C3273" s="5">
        <v>5</v>
      </c>
      <c r="D3273" s="380">
        <v>45.843333333333334</v>
      </c>
      <c r="E3273" s="25">
        <v>24.84</v>
      </c>
      <c r="F3273" s="380">
        <v>4.9475610621916752</v>
      </c>
      <c r="G3273" s="25">
        <v>30.88</v>
      </c>
      <c r="H3273" s="380">
        <v>0.43961976653818069</v>
      </c>
      <c r="I3273" s="25">
        <v>35.72</v>
      </c>
      <c r="J3273" s="380">
        <v>1.9331035014689646</v>
      </c>
    </row>
    <row r="3274" spans="1:10" x14ac:dyDescent="0.35">
      <c r="A3274" s="5">
        <v>3270</v>
      </c>
      <c r="B3274" s="5">
        <v>137</v>
      </c>
      <c r="C3274" s="5">
        <v>5</v>
      </c>
      <c r="D3274" s="380">
        <v>51.824999999999996</v>
      </c>
      <c r="E3274" s="25">
        <v>24.84</v>
      </c>
      <c r="F3274" s="380">
        <v>4.6675219709547617</v>
      </c>
      <c r="G3274" s="25">
        <v>31.49</v>
      </c>
      <c r="H3274" s="380">
        <v>0.35692724205100301</v>
      </c>
      <c r="I3274" s="25">
        <v>35.72</v>
      </c>
      <c r="J3274" s="380">
        <v>2.6825194587782182</v>
      </c>
    </row>
    <row r="3275" spans="1:10" x14ac:dyDescent="0.35">
      <c r="A3275" s="5">
        <v>3271</v>
      </c>
      <c r="B3275" s="5">
        <v>137</v>
      </c>
      <c r="C3275" s="5">
        <v>5</v>
      </c>
      <c r="D3275" s="380">
        <v>55.87833333333333</v>
      </c>
      <c r="E3275" s="25">
        <v>24.84</v>
      </c>
      <c r="F3275" s="380">
        <v>2.7061609823329942</v>
      </c>
      <c r="G3275" s="25">
        <v>31.86</v>
      </c>
      <c r="H3275" s="380">
        <v>0.36983614059765579</v>
      </c>
      <c r="I3275" s="25">
        <v>37.270000000000003</v>
      </c>
      <c r="J3275" s="380">
        <v>0.13773781974462976</v>
      </c>
    </row>
    <row r="3276" spans="1:10" x14ac:dyDescent="0.35">
      <c r="A3276" s="5">
        <v>3272</v>
      </c>
      <c r="B3276" s="5">
        <v>137</v>
      </c>
      <c r="C3276" s="5">
        <v>5</v>
      </c>
      <c r="D3276" s="380">
        <v>57.582777777777778</v>
      </c>
      <c r="E3276" s="25">
        <v>24.84</v>
      </c>
      <c r="F3276" s="380">
        <v>3.039342196431988</v>
      </c>
      <c r="G3276" s="25">
        <v>31.84</v>
      </c>
      <c r="H3276" s="380">
        <v>0.29832098880902175</v>
      </c>
      <c r="I3276" s="25">
        <v>37.270000000000003</v>
      </c>
      <c r="J3276" s="380">
        <v>3.1427902114922732</v>
      </c>
    </row>
    <row r="3277" spans="1:10" x14ac:dyDescent="0.35">
      <c r="A3277" s="5">
        <v>3273</v>
      </c>
      <c r="B3277" s="5">
        <v>137</v>
      </c>
      <c r="C3277" s="5">
        <v>5</v>
      </c>
      <c r="D3277" s="380">
        <v>54.178333333333335</v>
      </c>
      <c r="E3277" s="25">
        <v>24.84</v>
      </c>
      <c r="F3277" s="380">
        <v>3.714477901822574</v>
      </c>
      <c r="G3277" s="25">
        <v>31.84</v>
      </c>
      <c r="H3277" s="380">
        <v>1.8457190916956596</v>
      </c>
      <c r="I3277" s="25">
        <v>34.68</v>
      </c>
      <c r="J3277" s="380">
        <v>9.2217494332741706E-2</v>
      </c>
    </row>
    <row r="3278" spans="1:10" x14ac:dyDescent="0.35">
      <c r="A3278" s="5">
        <v>3274</v>
      </c>
      <c r="B3278" s="5">
        <v>137</v>
      </c>
      <c r="C3278" s="5">
        <v>5</v>
      </c>
      <c r="D3278" s="380">
        <v>52.373333333333335</v>
      </c>
      <c r="E3278" s="25">
        <v>24.84</v>
      </c>
      <c r="F3278" s="380">
        <v>3.2984688817194554</v>
      </c>
      <c r="G3278" s="25">
        <v>31.11</v>
      </c>
      <c r="H3278" s="380">
        <v>1.8457190916956596</v>
      </c>
      <c r="I3278" s="25">
        <v>34.29</v>
      </c>
      <c r="J3278" s="380">
        <v>2.777777777777778E-2</v>
      </c>
    </row>
    <row r="3279" spans="1:10" x14ac:dyDescent="0.35">
      <c r="A3279" s="5">
        <v>3275</v>
      </c>
      <c r="B3279" s="5">
        <v>137</v>
      </c>
      <c r="C3279" s="5">
        <v>5</v>
      </c>
      <c r="D3279" s="380">
        <v>49.307222222222222</v>
      </c>
      <c r="E3279" s="25">
        <v>24.84</v>
      </c>
      <c r="F3279" s="380">
        <v>3.2727733956087586</v>
      </c>
      <c r="G3279" s="25">
        <v>30.91</v>
      </c>
      <c r="H3279" s="380">
        <v>1.8457190916956596</v>
      </c>
      <c r="I3279" s="25">
        <v>33.67</v>
      </c>
      <c r="J3279" s="380">
        <v>2.777777777777778E-2</v>
      </c>
    </row>
    <row r="3280" spans="1:10" x14ac:dyDescent="0.35">
      <c r="A3280" s="5">
        <v>3276</v>
      </c>
      <c r="B3280" s="5">
        <v>137</v>
      </c>
      <c r="C3280" s="5">
        <v>5</v>
      </c>
      <c r="D3280" s="380">
        <v>48.566111111111105</v>
      </c>
      <c r="E3280" s="25">
        <v>24.84</v>
      </c>
      <c r="F3280" s="380">
        <v>3.2727733956087586</v>
      </c>
      <c r="G3280" s="25">
        <v>30.57</v>
      </c>
      <c r="H3280" s="380">
        <v>1.2655816667086657</v>
      </c>
      <c r="I3280" s="25">
        <v>33.67</v>
      </c>
      <c r="J3280" s="380">
        <v>2.777777777777778E-2</v>
      </c>
    </row>
    <row r="3281" spans="1:10" x14ac:dyDescent="0.35">
      <c r="A3281" s="5">
        <v>3277</v>
      </c>
      <c r="B3281" s="5">
        <v>137</v>
      </c>
      <c r="C3281" s="5">
        <v>5</v>
      </c>
      <c r="D3281" s="380">
        <v>46.524999999999999</v>
      </c>
      <c r="E3281" s="25">
        <v>24</v>
      </c>
      <c r="F3281" s="380">
        <v>3.2727733956087586</v>
      </c>
      <c r="G3281" s="25">
        <v>30.57</v>
      </c>
      <c r="H3281" s="380">
        <v>0.10737189369301019</v>
      </c>
      <c r="I3281" s="25">
        <v>33.67</v>
      </c>
      <c r="J3281" s="380">
        <v>2.777777777777778E-2</v>
      </c>
    </row>
    <row r="3282" spans="1:10" x14ac:dyDescent="0.35">
      <c r="A3282" s="5">
        <v>3278</v>
      </c>
      <c r="B3282" s="5">
        <v>137</v>
      </c>
      <c r="C3282" s="5">
        <v>5</v>
      </c>
      <c r="D3282" s="380">
        <v>43.138333333333328</v>
      </c>
      <c r="E3282" s="25">
        <v>23.84</v>
      </c>
      <c r="F3282" s="380">
        <v>3.2727733956087586</v>
      </c>
      <c r="G3282" s="25">
        <v>30.2</v>
      </c>
      <c r="H3282" s="380">
        <v>0.10737189369301019</v>
      </c>
      <c r="I3282" s="25">
        <v>33.67</v>
      </c>
      <c r="J3282" s="380">
        <v>2.777777777777778E-2</v>
      </c>
    </row>
    <row r="3283" spans="1:10" x14ac:dyDescent="0.35">
      <c r="A3283" s="5">
        <v>3279</v>
      </c>
      <c r="B3283" s="5">
        <v>137</v>
      </c>
      <c r="C3283" s="5">
        <v>5</v>
      </c>
      <c r="D3283" s="380">
        <v>43.511666666666663</v>
      </c>
      <c r="E3283" s="25">
        <v>23.84</v>
      </c>
      <c r="F3283" s="380">
        <v>3.2727733956087586</v>
      </c>
      <c r="G3283" s="25">
        <v>30.2</v>
      </c>
      <c r="H3283" s="380">
        <v>2.777777777777778E-2</v>
      </c>
      <c r="I3283" s="25">
        <v>33.67</v>
      </c>
      <c r="J3283" s="380">
        <v>2.777777777777778E-2</v>
      </c>
    </row>
    <row r="3284" spans="1:10" x14ac:dyDescent="0.35">
      <c r="A3284" s="5">
        <v>3280</v>
      </c>
      <c r="B3284" s="5">
        <v>137</v>
      </c>
      <c r="C3284" s="5">
        <v>5</v>
      </c>
      <c r="D3284" s="380">
        <v>47.653888888888879</v>
      </c>
      <c r="E3284" s="25">
        <v>24.12</v>
      </c>
      <c r="F3284" s="380">
        <v>3.2727733956087586</v>
      </c>
      <c r="G3284" s="25">
        <v>30.57</v>
      </c>
      <c r="H3284" s="380">
        <v>0.10737189369301019</v>
      </c>
      <c r="I3284" s="25">
        <v>33.67</v>
      </c>
      <c r="J3284" s="380">
        <v>2.777777777777778E-2</v>
      </c>
    </row>
    <row r="3285" spans="1:10" x14ac:dyDescent="0.35">
      <c r="A3285" s="5">
        <v>3281</v>
      </c>
      <c r="B3285" s="5">
        <v>137</v>
      </c>
      <c r="C3285" s="5">
        <v>5</v>
      </c>
      <c r="D3285" s="380">
        <v>52.686111111111103</v>
      </c>
      <c r="E3285" s="25">
        <v>24.84</v>
      </c>
      <c r="F3285" s="380">
        <v>3.2727733956087586</v>
      </c>
      <c r="G3285" s="25">
        <v>30.91</v>
      </c>
      <c r="H3285" s="380">
        <v>1.3264521032071313</v>
      </c>
      <c r="I3285" s="25">
        <v>34.01</v>
      </c>
      <c r="J3285" s="380">
        <v>2.777777777777778E-2</v>
      </c>
    </row>
    <row r="3286" spans="1:10" x14ac:dyDescent="0.35">
      <c r="A3286" s="5">
        <v>3282</v>
      </c>
      <c r="B3286" s="5">
        <v>137</v>
      </c>
      <c r="C3286" s="5">
        <v>5</v>
      </c>
      <c r="D3286" s="380">
        <v>53.548888888888889</v>
      </c>
      <c r="E3286" s="25">
        <v>24.84</v>
      </c>
      <c r="F3286" s="380">
        <v>3.4225138270878133</v>
      </c>
      <c r="G3286" s="25">
        <v>32.79</v>
      </c>
      <c r="H3286" s="380">
        <v>2.3330688529386685</v>
      </c>
      <c r="I3286" s="25">
        <v>35.93</v>
      </c>
      <c r="J3286" s="380">
        <v>2.777777777777778E-2</v>
      </c>
    </row>
    <row r="3287" spans="1:10" x14ac:dyDescent="0.35">
      <c r="A3287" s="5">
        <v>3283</v>
      </c>
      <c r="B3287" s="5">
        <v>137</v>
      </c>
      <c r="C3287" s="5">
        <v>5</v>
      </c>
      <c r="D3287" s="380">
        <v>56.75</v>
      </c>
      <c r="E3287" s="25">
        <v>24.84</v>
      </c>
      <c r="F3287" s="380">
        <v>5.7511884747163133</v>
      </c>
      <c r="G3287" s="25">
        <v>37.46</v>
      </c>
      <c r="H3287" s="380">
        <v>5.7205737054654984</v>
      </c>
      <c r="I3287" s="25">
        <v>45.95</v>
      </c>
      <c r="J3287" s="380">
        <v>4.8090563524047951</v>
      </c>
    </row>
    <row r="3288" spans="1:10" x14ac:dyDescent="0.35">
      <c r="A3288" s="5">
        <v>3284</v>
      </c>
      <c r="B3288" s="5">
        <v>137</v>
      </c>
      <c r="C3288" s="5">
        <v>5</v>
      </c>
      <c r="D3288" s="380">
        <v>56.501111111111108</v>
      </c>
      <c r="E3288" s="25">
        <v>24.84</v>
      </c>
      <c r="F3288" s="380">
        <v>6.1207470013109742</v>
      </c>
      <c r="G3288" s="25">
        <v>37.79</v>
      </c>
      <c r="H3288" s="380">
        <v>6.8603811411269859</v>
      </c>
      <c r="I3288" s="25">
        <v>48.86</v>
      </c>
      <c r="J3288" s="380">
        <v>5.5648459147626355</v>
      </c>
    </row>
    <row r="3289" spans="1:10" x14ac:dyDescent="0.35">
      <c r="A3289" s="5">
        <v>3285</v>
      </c>
      <c r="B3289" s="5">
        <v>137</v>
      </c>
      <c r="C3289" s="5">
        <v>5</v>
      </c>
      <c r="D3289" s="380">
        <v>52.684444444444438</v>
      </c>
      <c r="E3289" s="25">
        <v>24.84</v>
      </c>
      <c r="F3289" s="380">
        <v>6.7830928000340442</v>
      </c>
      <c r="G3289" s="25">
        <v>38.97</v>
      </c>
      <c r="H3289" s="380">
        <v>5.3396508049032816</v>
      </c>
      <c r="I3289" s="25">
        <v>48.86</v>
      </c>
      <c r="J3289" s="380">
        <v>3.8898430619498785</v>
      </c>
    </row>
    <row r="3290" spans="1:10" x14ac:dyDescent="0.35">
      <c r="A3290" s="5">
        <v>3286</v>
      </c>
      <c r="B3290" s="5">
        <v>137</v>
      </c>
      <c r="C3290" s="5">
        <v>5</v>
      </c>
      <c r="D3290" s="380">
        <v>49.705555555555556</v>
      </c>
      <c r="E3290" s="25">
        <v>24.84</v>
      </c>
      <c r="F3290" s="380">
        <v>6.7363029920210247</v>
      </c>
      <c r="G3290" s="25">
        <v>38.200000000000003</v>
      </c>
      <c r="H3290" s="380">
        <v>6.8074057777457435</v>
      </c>
      <c r="I3290" s="25">
        <v>48.86</v>
      </c>
      <c r="J3290" s="380">
        <v>4.5908842621006061</v>
      </c>
    </row>
    <row r="3291" spans="1:10" x14ac:dyDescent="0.35">
      <c r="A3291" s="5">
        <v>3287</v>
      </c>
      <c r="B3291" s="5">
        <v>137</v>
      </c>
      <c r="C3291" s="5">
        <v>5</v>
      </c>
      <c r="D3291" s="380">
        <v>44.48</v>
      </c>
      <c r="E3291" s="25">
        <v>24.84</v>
      </c>
      <c r="F3291" s="380">
        <v>6.6847709676939449</v>
      </c>
      <c r="G3291" s="25">
        <v>35.94</v>
      </c>
      <c r="H3291" s="380">
        <v>4.001260793566062</v>
      </c>
      <c r="I3291" s="25">
        <v>48.2</v>
      </c>
      <c r="J3291" s="380">
        <v>3.4121317234251496</v>
      </c>
    </row>
    <row r="3292" spans="1:10" x14ac:dyDescent="0.35">
      <c r="A3292" s="5">
        <v>3288</v>
      </c>
      <c r="B3292" s="5">
        <v>137</v>
      </c>
      <c r="C3292" s="5">
        <v>5</v>
      </c>
      <c r="D3292" s="380">
        <v>40.428888888888892</v>
      </c>
      <c r="E3292" s="25">
        <v>24.84</v>
      </c>
      <c r="F3292" s="380">
        <v>7.0192322118498343</v>
      </c>
      <c r="G3292" s="25">
        <v>32.47</v>
      </c>
      <c r="H3292" s="380">
        <v>4.1413221495534094</v>
      </c>
      <c r="I3292" s="25">
        <v>45.28</v>
      </c>
      <c r="J3292" s="380">
        <v>2.194688991868913</v>
      </c>
    </row>
    <row r="3293" spans="1:10" x14ac:dyDescent="0.35">
      <c r="A3293" s="5">
        <v>3289</v>
      </c>
      <c r="B3293" s="5">
        <v>138</v>
      </c>
      <c r="C3293" s="5">
        <v>5</v>
      </c>
      <c r="D3293" s="380">
        <v>45.216666666666669</v>
      </c>
      <c r="E3293" s="25">
        <v>24.84</v>
      </c>
      <c r="F3293" s="380">
        <v>7.0292207853025719</v>
      </c>
      <c r="G3293" s="25">
        <v>32.47</v>
      </c>
      <c r="H3293" s="380">
        <v>4.579061990196025</v>
      </c>
      <c r="I3293" s="25">
        <v>46.84</v>
      </c>
      <c r="J3293" s="380">
        <v>2.194688991868913</v>
      </c>
    </row>
    <row r="3294" spans="1:10" x14ac:dyDescent="0.35">
      <c r="A3294" s="5">
        <v>3290</v>
      </c>
      <c r="B3294" s="5">
        <v>138</v>
      </c>
      <c r="C3294" s="5">
        <v>5</v>
      </c>
      <c r="D3294" s="380">
        <v>44.162222222222226</v>
      </c>
      <c r="E3294" s="25">
        <v>24.84</v>
      </c>
      <c r="F3294" s="380">
        <v>6.8377078680608383</v>
      </c>
      <c r="G3294" s="25">
        <v>32.47</v>
      </c>
      <c r="H3294" s="380">
        <v>4.2755585043313964</v>
      </c>
      <c r="I3294" s="25">
        <v>46.37</v>
      </c>
      <c r="J3294" s="380">
        <v>2.194688991868913</v>
      </c>
    </row>
    <row r="3295" spans="1:10" x14ac:dyDescent="0.35">
      <c r="A3295" s="5">
        <v>3291</v>
      </c>
      <c r="B3295" s="5">
        <v>138</v>
      </c>
      <c r="C3295" s="5">
        <v>5</v>
      </c>
      <c r="D3295" s="380">
        <v>43.654999999999994</v>
      </c>
      <c r="E3295" s="25">
        <v>24.73</v>
      </c>
      <c r="F3295" s="380">
        <v>6.6276355152169986</v>
      </c>
      <c r="G3295" s="25">
        <v>32.47</v>
      </c>
      <c r="H3295" s="380">
        <v>5.4187246740160333</v>
      </c>
      <c r="I3295" s="25">
        <v>43.96</v>
      </c>
      <c r="J3295" s="380">
        <v>2.5946368175772951</v>
      </c>
    </row>
    <row r="3296" spans="1:10" x14ac:dyDescent="0.35">
      <c r="A3296" s="5">
        <v>3292</v>
      </c>
      <c r="B3296" s="5">
        <v>138</v>
      </c>
      <c r="C3296" s="5">
        <v>5</v>
      </c>
      <c r="D3296" s="380">
        <v>43.940555555555548</v>
      </c>
      <c r="E3296" s="25">
        <v>24.84</v>
      </c>
      <c r="F3296" s="380">
        <v>6.5892498189216591</v>
      </c>
      <c r="G3296" s="25">
        <v>32.47</v>
      </c>
      <c r="H3296" s="380">
        <v>3.8391964885045637</v>
      </c>
      <c r="I3296" s="25">
        <v>43.96</v>
      </c>
      <c r="J3296" s="380">
        <v>3.3050628176807257</v>
      </c>
    </row>
    <row r="3297" spans="1:10" x14ac:dyDescent="0.35">
      <c r="A3297" s="5">
        <v>3293</v>
      </c>
      <c r="B3297" s="5">
        <v>138</v>
      </c>
      <c r="C3297" s="5">
        <v>5</v>
      </c>
      <c r="D3297" s="380">
        <v>45.180000000000007</v>
      </c>
      <c r="E3297" s="25">
        <v>24.84</v>
      </c>
      <c r="F3297" s="380">
        <v>4.9458650565183806</v>
      </c>
      <c r="G3297" s="25">
        <v>32.47</v>
      </c>
      <c r="H3297" s="380">
        <v>4.3505262682590651</v>
      </c>
      <c r="I3297" s="25">
        <v>47.31</v>
      </c>
      <c r="J3297" s="380">
        <v>2.5946368175772947</v>
      </c>
    </row>
    <row r="3298" spans="1:10" x14ac:dyDescent="0.35">
      <c r="A3298" s="5">
        <v>3294</v>
      </c>
      <c r="B3298" s="5">
        <v>138</v>
      </c>
      <c r="C3298" s="5">
        <v>5</v>
      </c>
      <c r="D3298" s="380">
        <v>51.259444444444448</v>
      </c>
      <c r="E3298" s="25">
        <v>24.84</v>
      </c>
      <c r="F3298" s="380">
        <v>3.8735877372829859</v>
      </c>
      <c r="G3298" s="25">
        <v>38.58</v>
      </c>
      <c r="H3298" s="380">
        <v>3.0704215880701016</v>
      </c>
      <c r="I3298" s="25">
        <v>48.86</v>
      </c>
      <c r="J3298" s="380">
        <v>0.72449988133940446</v>
      </c>
    </row>
    <row r="3299" spans="1:10" x14ac:dyDescent="0.35">
      <c r="A3299" s="5">
        <v>3295</v>
      </c>
      <c r="B3299" s="5">
        <v>138</v>
      </c>
      <c r="C3299" s="5">
        <v>5</v>
      </c>
      <c r="D3299" s="380">
        <v>53.402222222222221</v>
      </c>
      <c r="E3299" s="25">
        <v>24.84</v>
      </c>
      <c r="F3299" s="380">
        <v>2.9911526773980559</v>
      </c>
      <c r="G3299" s="25">
        <v>42.29</v>
      </c>
      <c r="H3299" s="380">
        <v>3.7687956718458442</v>
      </c>
      <c r="I3299" s="25">
        <v>53.27</v>
      </c>
      <c r="J3299" s="380">
        <v>0.94402812402494218</v>
      </c>
    </row>
    <row r="3300" spans="1:10" x14ac:dyDescent="0.35">
      <c r="A3300" s="5">
        <v>3296</v>
      </c>
      <c r="B3300" s="5">
        <v>138</v>
      </c>
      <c r="C3300" s="5">
        <v>5</v>
      </c>
      <c r="D3300" s="380">
        <v>54.514444444444443</v>
      </c>
      <c r="E3300" s="25">
        <v>24.99</v>
      </c>
      <c r="F3300" s="380">
        <v>2.0693239252612194</v>
      </c>
      <c r="G3300" s="25">
        <v>43.56</v>
      </c>
      <c r="H3300" s="380">
        <v>3.2247461786071168</v>
      </c>
      <c r="I3300" s="25">
        <v>51.02</v>
      </c>
      <c r="J3300" s="380">
        <v>0.20066026643076088</v>
      </c>
    </row>
    <row r="3301" spans="1:10" x14ac:dyDescent="0.35">
      <c r="A3301" s="5">
        <v>3297</v>
      </c>
      <c r="B3301" s="5">
        <v>138</v>
      </c>
      <c r="C3301" s="5">
        <v>5</v>
      </c>
      <c r="D3301" s="380">
        <v>51.877777777777773</v>
      </c>
      <c r="E3301" s="25">
        <v>24.84</v>
      </c>
      <c r="F3301" s="380">
        <v>0.65808670058311347</v>
      </c>
      <c r="G3301" s="25">
        <v>42.29</v>
      </c>
      <c r="H3301" s="380">
        <v>0.14480167642852412</v>
      </c>
      <c r="I3301" s="25">
        <v>48.86</v>
      </c>
      <c r="J3301" s="380">
        <v>0.27777777777777779</v>
      </c>
    </row>
    <row r="3302" spans="1:10" x14ac:dyDescent="0.35">
      <c r="A3302" s="5">
        <v>3298</v>
      </c>
      <c r="B3302" s="5">
        <v>138</v>
      </c>
      <c r="C3302" s="5">
        <v>5</v>
      </c>
      <c r="D3302" s="380">
        <v>48.053333333333335</v>
      </c>
      <c r="E3302" s="25">
        <v>24.84</v>
      </c>
      <c r="F3302" s="380">
        <v>0.65808670058311347</v>
      </c>
      <c r="G3302" s="25">
        <v>38.58</v>
      </c>
      <c r="H3302" s="380">
        <v>4.3462759987049911E-2</v>
      </c>
      <c r="I3302" s="25">
        <v>41.61</v>
      </c>
      <c r="J3302" s="380">
        <v>2.777777777777778E-2</v>
      </c>
    </row>
    <row r="3303" spans="1:10" x14ac:dyDescent="0.35">
      <c r="A3303" s="5">
        <v>3299</v>
      </c>
      <c r="B3303" s="5">
        <v>138</v>
      </c>
      <c r="C3303" s="5">
        <v>5</v>
      </c>
      <c r="D3303" s="380">
        <v>47.531111111111116</v>
      </c>
      <c r="E3303" s="25">
        <v>24.84</v>
      </c>
      <c r="F3303" s="380">
        <v>3.3855278747896111</v>
      </c>
      <c r="G3303" s="25">
        <v>38.58</v>
      </c>
      <c r="H3303" s="380">
        <v>1.9357182715490986</v>
      </c>
      <c r="I3303" s="25">
        <v>36.869999999999997</v>
      </c>
      <c r="J3303" s="380">
        <v>2.777777777777778E-2</v>
      </c>
    </row>
    <row r="3304" spans="1:10" x14ac:dyDescent="0.35">
      <c r="A3304" s="5">
        <v>3300</v>
      </c>
      <c r="B3304" s="5">
        <v>138</v>
      </c>
      <c r="C3304" s="5">
        <v>5</v>
      </c>
      <c r="D3304" s="380">
        <v>49.526666666666664</v>
      </c>
      <c r="E3304" s="25">
        <v>24.84</v>
      </c>
      <c r="F3304" s="380">
        <v>3.405575855462978</v>
      </c>
      <c r="G3304" s="25">
        <v>35.01</v>
      </c>
      <c r="H3304" s="380">
        <v>2.777777777777778E-2</v>
      </c>
      <c r="I3304" s="25">
        <v>36.5</v>
      </c>
      <c r="J3304" s="380">
        <v>3.9518214467851399E-2</v>
      </c>
    </row>
    <row r="3305" spans="1:10" x14ac:dyDescent="0.35">
      <c r="A3305" s="5">
        <v>3301</v>
      </c>
      <c r="B3305" s="5">
        <v>138</v>
      </c>
      <c r="C3305" s="5">
        <v>5</v>
      </c>
      <c r="D3305" s="380">
        <v>46.240555555555559</v>
      </c>
      <c r="E3305" s="25">
        <v>24.56</v>
      </c>
      <c r="F3305" s="380">
        <v>4.370458134240409E-2</v>
      </c>
      <c r="G3305" s="25">
        <v>32.79</v>
      </c>
      <c r="H3305" s="380">
        <v>6.0870436498465595E-2</v>
      </c>
      <c r="I3305" s="25">
        <v>36.5</v>
      </c>
      <c r="J3305" s="380">
        <v>2.777777777777778E-2</v>
      </c>
    </row>
    <row r="3306" spans="1:10" x14ac:dyDescent="0.35">
      <c r="A3306" s="5">
        <v>3302</v>
      </c>
      <c r="B3306" s="5">
        <v>138</v>
      </c>
      <c r="C3306" s="5">
        <v>5</v>
      </c>
      <c r="D3306" s="380">
        <v>44.754999999999995</v>
      </c>
      <c r="E3306" s="25">
        <v>24.12</v>
      </c>
      <c r="F3306" s="380">
        <v>0.17967043938801491</v>
      </c>
      <c r="G3306" s="25">
        <v>32.79</v>
      </c>
      <c r="H3306" s="380">
        <v>6.0870436498465595E-2</v>
      </c>
      <c r="I3306" s="25">
        <v>34.68</v>
      </c>
      <c r="J3306" s="380">
        <v>2.777777777777778E-2</v>
      </c>
    </row>
    <row r="3307" spans="1:10" x14ac:dyDescent="0.35">
      <c r="A3307" s="5">
        <v>3303</v>
      </c>
      <c r="B3307" s="5">
        <v>138</v>
      </c>
      <c r="C3307" s="5">
        <v>5</v>
      </c>
      <c r="D3307" s="380">
        <v>45.595555555555556</v>
      </c>
      <c r="E3307" s="25">
        <v>24.26</v>
      </c>
      <c r="F3307" s="380">
        <v>8.031714442973012E-2</v>
      </c>
      <c r="G3307" s="25">
        <v>32.79</v>
      </c>
      <c r="H3307" s="380">
        <v>6.0870436498465595E-2</v>
      </c>
      <c r="I3307" s="25">
        <v>34.68</v>
      </c>
      <c r="J3307" s="380">
        <v>2.777777777777778E-2</v>
      </c>
    </row>
    <row r="3308" spans="1:10" x14ac:dyDescent="0.35">
      <c r="A3308" s="5">
        <v>3304</v>
      </c>
      <c r="B3308" s="5">
        <v>138</v>
      </c>
      <c r="C3308" s="5">
        <v>5</v>
      </c>
      <c r="D3308" s="380">
        <v>50.078888888888876</v>
      </c>
      <c r="E3308" s="25">
        <v>24.56</v>
      </c>
      <c r="F3308" s="380">
        <v>0.16750989308485947</v>
      </c>
      <c r="G3308" s="25">
        <v>32.79</v>
      </c>
      <c r="H3308" s="380">
        <v>0.41810464765170807</v>
      </c>
      <c r="I3308" s="25">
        <v>34.68</v>
      </c>
      <c r="J3308" s="380">
        <v>2.777777777777778E-2</v>
      </c>
    </row>
    <row r="3309" spans="1:10" x14ac:dyDescent="0.35">
      <c r="A3309" s="5">
        <v>3305</v>
      </c>
      <c r="B3309" s="5">
        <v>138</v>
      </c>
      <c r="C3309" s="5">
        <v>5</v>
      </c>
      <c r="D3309" s="380">
        <v>52.373333333333335</v>
      </c>
      <c r="E3309" s="25">
        <v>24.84</v>
      </c>
      <c r="F3309" s="380">
        <v>0.12779255817589522</v>
      </c>
      <c r="G3309" s="25">
        <v>32.79</v>
      </c>
      <c r="H3309" s="380">
        <v>0.41810464765170807</v>
      </c>
      <c r="I3309" s="25">
        <v>36.5</v>
      </c>
      <c r="J3309" s="380">
        <v>4.0984226902725053E-2</v>
      </c>
    </row>
    <row r="3310" spans="1:10" x14ac:dyDescent="0.35">
      <c r="A3310" s="5">
        <v>3306</v>
      </c>
      <c r="B3310" s="5">
        <v>138</v>
      </c>
      <c r="C3310" s="5">
        <v>5</v>
      </c>
      <c r="D3310" s="380">
        <v>55.879444444444445</v>
      </c>
      <c r="E3310" s="25">
        <v>24.84</v>
      </c>
      <c r="F3310" s="380">
        <v>8.1174834595959613</v>
      </c>
      <c r="G3310" s="25">
        <v>37.46</v>
      </c>
      <c r="H3310" s="380">
        <v>1.9033453503612723</v>
      </c>
      <c r="I3310" s="25">
        <v>36.5</v>
      </c>
      <c r="J3310" s="380">
        <v>0.11679330637870687</v>
      </c>
    </row>
    <row r="3311" spans="1:10" x14ac:dyDescent="0.35">
      <c r="A3311" s="5">
        <v>3307</v>
      </c>
      <c r="B3311" s="5">
        <v>138</v>
      </c>
      <c r="C3311" s="5">
        <v>5</v>
      </c>
      <c r="D3311" s="380">
        <v>60.27000000000001</v>
      </c>
      <c r="E3311" s="25">
        <v>24.84</v>
      </c>
      <c r="F3311" s="380">
        <v>8.1174834595959595</v>
      </c>
      <c r="G3311" s="25">
        <v>37.840000000000003</v>
      </c>
      <c r="H3311" s="380">
        <v>0.14480167642852412</v>
      </c>
      <c r="I3311" s="25">
        <v>40.799999999999997</v>
      </c>
      <c r="J3311" s="380">
        <v>0.14480167642852412</v>
      </c>
    </row>
    <row r="3312" spans="1:10" x14ac:dyDescent="0.35">
      <c r="A3312" s="5">
        <v>3308</v>
      </c>
      <c r="B3312" s="5">
        <v>138</v>
      </c>
      <c r="C3312" s="5">
        <v>5</v>
      </c>
      <c r="D3312" s="380">
        <v>57.030555555555551</v>
      </c>
      <c r="E3312" s="25">
        <v>24.84</v>
      </c>
      <c r="F3312" s="380">
        <v>8.1174834595959595</v>
      </c>
      <c r="G3312" s="25">
        <v>38.58</v>
      </c>
      <c r="H3312" s="380">
        <v>0.14480167642852412</v>
      </c>
      <c r="I3312" s="25">
        <v>42.04</v>
      </c>
      <c r="J3312" s="380">
        <v>2.2298107183456746</v>
      </c>
    </row>
    <row r="3313" spans="1:10" x14ac:dyDescent="0.35">
      <c r="A3313" s="5">
        <v>3309</v>
      </c>
      <c r="B3313" s="5">
        <v>138</v>
      </c>
      <c r="C3313" s="5">
        <v>5</v>
      </c>
      <c r="D3313" s="380">
        <v>52.934999999999988</v>
      </c>
      <c r="E3313" s="25">
        <v>24.84</v>
      </c>
      <c r="F3313" s="380">
        <v>8.1174834595959595</v>
      </c>
      <c r="G3313" s="25">
        <v>38.58</v>
      </c>
      <c r="H3313" s="380">
        <v>0.14480167642852412</v>
      </c>
      <c r="I3313" s="25">
        <v>47.31</v>
      </c>
      <c r="J3313" s="380">
        <v>0.14480167642852412</v>
      </c>
    </row>
    <row r="3314" spans="1:10" x14ac:dyDescent="0.35">
      <c r="A3314" s="5">
        <v>3310</v>
      </c>
      <c r="B3314" s="5">
        <v>138</v>
      </c>
      <c r="C3314" s="5">
        <v>5</v>
      </c>
      <c r="D3314" s="380">
        <v>49.424444444444447</v>
      </c>
      <c r="E3314" s="25">
        <v>24.84</v>
      </c>
      <c r="F3314" s="380">
        <v>8.1174834595959613</v>
      </c>
      <c r="G3314" s="25">
        <v>38.58</v>
      </c>
      <c r="H3314" s="380">
        <v>0.14480167642852412</v>
      </c>
      <c r="I3314" s="25">
        <v>48.09</v>
      </c>
      <c r="J3314" s="380">
        <v>2.2298107183456746</v>
      </c>
    </row>
    <row r="3315" spans="1:10" x14ac:dyDescent="0.35">
      <c r="A3315" s="5">
        <v>3311</v>
      </c>
      <c r="B3315" s="5">
        <v>138</v>
      </c>
      <c r="C3315" s="5">
        <v>5</v>
      </c>
      <c r="D3315" s="380">
        <v>44.602222222222224</v>
      </c>
      <c r="E3315" s="25">
        <v>24.84</v>
      </c>
      <c r="F3315" s="380">
        <v>8.1174834595959595</v>
      </c>
      <c r="G3315" s="25">
        <v>32.79</v>
      </c>
      <c r="H3315" s="380">
        <v>0.14480167642852412</v>
      </c>
      <c r="I3315" s="25">
        <v>46.69</v>
      </c>
      <c r="J3315" s="380">
        <v>2.2298107183456746</v>
      </c>
    </row>
    <row r="3316" spans="1:10" x14ac:dyDescent="0.35">
      <c r="A3316" s="5">
        <v>3312</v>
      </c>
      <c r="B3316" s="5">
        <v>138</v>
      </c>
      <c r="C3316" s="5">
        <v>5</v>
      </c>
      <c r="D3316" s="380">
        <v>44.52</v>
      </c>
      <c r="E3316" s="25">
        <v>24.84</v>
      </c>
      <c r="F3316" s="380">
        <v>8.1174834595959595</v>
      </c>
      <c r="G3316" s="25">
        <v>32.47</v>
      </c>
      <c r="H3316" s="380">
        <v>0.14480167642852412</v>
      </c>
      <c r="I3316" s="25">
        <v>42.94</v>
      </c>
      <c r="J3316" s="380">
        <v>0.10274697600902838</v>
      </c>
    </row>
    <row r="3317" spans="1:10" x14ac:dyDescent="0.35">
      <c r="A3317" s="5">
        <v>3313</v>
      </c>
      <c r="B3317" s="5">
        <v>139</v>
      </c>
      <c r="C3317" s="5">
        <v>5</v>
      </c>
      <c r="D3317" s="380">
        <v>43.758333333333333</v>
      </c>
      <c r="E3317" s="25">
        <v>24</v>
      </c>
      <c r="F3317" s="380">
        <v>7.3374834595959593</v>
      </c>
      <c r="G3317" s="25">
        <v>31.84</v>
      </c>
      <c r="H3317" s="380">
        <v>0.14480167642852412</v>
      </c>
      <c r="I3317" s="25">
        <v>34.68</v>
      </c>
      <c r="J3317" s="380">
        <v>0.2923540929807415</v>
      </c>
    </row>
    <row r="3318" spans="1:10" x14ac:dyDescent="0.35">
      <c r="A3318" s="5">
        <v>3314</v>
      </c>
      <c r="B3318" s="5">
        <v>139</v>
      </c>
      <c r="C3318" s="5">
        <v>5</v>
      </c>
      <c r="D3318" s="380">
        <v>43.153888888888886</v>
      </c>
      <c r="E3318" s="25">
        <v>23.41</v>
      </c>
      <c r="F3318" s="380">
        <v>0.47222222222222221</v>
      </c>
      <c r="G3318" s="25">
        <v>31.84</v>
      </c>
      <c r="H3318" s="380">
        <v>0.1448016764285241</v>
      </c>
      <c r="I3318" s="25">
        <v>34.68</v>
      </c>
      <c r="J3318" s="380">
        <v>9.7689558222494893E-2</v>
      </c>
    </row>
    <row r="3319" spans="1:10" x14ac:dyDescent="0.35">
      <c r="A3319" s="5">
        <v>3315</v>
      </c>
      <c r="B3319" s="5">
        <v>139</v>
      </c>
      <c r="C3319" s="5">
        <v>5</v>
      </c>
      <c r="D3319" s="380">
        <v>44.004444444444445</v>
      </c>
      <c r="E3319" s="25">
        <v>23.41</v>
      </c>
      <c r="F3319" s="380">
        <v>0.27546296296296297</v>
      </c>
      <c r="G3319" s="25">
        <v>31.84</v>
      </c>
      <c r="H3319" s="380">
        <v>2.2638237393473677</v>
      </c>
      <c r="I3319" s="25">
        <v>34.68</v>
      </c>
      <c r="J3319" s="380">
        <v>5.8824826178953259E-2</v>
      </c>
    </row>
    <row r="3320" spans="1:10" x14ac:dyDescent="0.35">
      <c r="A3320" s="5">
        <v>3316</v>
      </c>
      <c r="B3320" s="5">
        <v>139</v>
      </c>
      <c r="C3320" s="5">
        <v>5</v>
      </c>
      <c r="D3320" s="380">
        <v>44.836666666666659</v>
      </c>
      <c r="E3320" s="25">
        <v>23.41</v>
      </c>
      <c r="F3320" s="380">
        <v>0.24612719319286944</v>
      </c>
      <c r="G3320" s="25">
        <v>31.84</v>
      </c>
      <c r="H3320" s="380">
        <v>2.2638237393473677</v>
      </c>
      <c r="I3320" s="25">
        <v>34.68</v>
      </c>
      <c r="J3320" s="380">
        <v>5.8824826178953259E-2</v>
      </c>
    </row>
    <row r="3321" spans="1:10" x14ac:dyDescent="0.35">
      <c r="A3321" s="5">
        <v>3317</v>
      </c>
      <c r="B3321" s="5">
        <v>139</v>
      </c>
      <c r="C3321" s="5">
        <v>5</v>
      </c>
      <c r="D3321" s="380">
        <v>44.541111111111114</v>
      </c>
      <c r="E3321" s="25">
        <v>24</v>
      </c>
      <c r="F3321" s="380">
        <v>0.29124601301246655</v>
      </c>
      <c r="G3321" s="25">
        <v>31.84</v>
      </c>
      <c r="H3321" s="380">
        <v>2.2638237393473677</v>
      </c>
      <c r="I3321" s="25">
        <v>34.68</v>
      </c>
      <c r="J3321" s="380">
        <v>0.10872148457227415</v>
      </c>
    </row>
    <row r="3322" spans="1:10" x14ac:dyDescent="0.35">
      <c r="A3322" s="5">
        <v>3318</v>
      </c>
      <c r="B3322" s="5">
        <v>139</v>
      </c>
      <c r="C3322" s="5">
        <v>5</v>
      </c>
      <c r="D3322" s="380">
        <v>49.508333333333326</v>
      </c>
      <c r="E3322" s="25">
        <v>24.84</v>
      </c>
      <c r="F3322" s="380">
        <v>0.13204168499888636</v>
      </c>
      <c r="G3322" s="25">
        <v>31.84</v>
      </c>
      <c r="H3322" s="380">
        <v>1.906589528194125</v>
      </c>
      <c r="I3322" s="25">
        <v>37.53</v>
      </c>
      <c r="J3322" s="380">
        <v>0.14211415272606259</v>
      </c>
    </row>
    <row r="3323" spans="1:10" x14ac:dyDescent="0.35">
      <c r="A3323" s="5">
        <v>3319</v>
      </c>
      <c r="B3323" s="5">
        <v>139</v>
      </c>
      <c r="C3323" s="5">
        <v>5</v>
      </c>
      <c r="D3323" s="380">
        <v>56.632777777777775</v>
      </c>
      <c r="E3323" s="25">
        <v>24.84</v>
      </c>
      <c r="F3323" s="380">
        <v>3.4677044104610295</v>
      </c>
      <c r="G3323" s="25">
        <v>37.46</v>
      </c>
      <c r="H3323" s="380">
        <v>1.8457190916956596</v>
      </c>
      <c r="I3323" s="25">
        <v>47.31</v>
      </c>
      <c r="J3323" s="380">
        <v>9.2217494332741706E-2</v>
      </c>
    </row>
    <row r="3324" spans="1:10" x14ac:dyDescent="0.35">
      <c r="A3324" s="5">
        <v>3320</v>
      </c>
      <c r="B3324" s="5">
        <v>139</v>
      </c>
      <c r="C3324" s="5">
        <v>5</v>
      </c>
      <c r="D3324" s="380">
        <v>57.062222222222232</v>
      </c>
      <c r="E3324" s="25">
        <v>24.84</v>
      </c>
      <c r="F3324" s="380">
        <v>3.2727733956087586</v>
      </c>
      <c r="G3324" s="25">
        <v>37.840000000000003</v>
      </c>
      <c r="H3324" s="380">
        <v>1.8457190916956596</v>
      </c>
      <c r="I3324" s="25">
        <v>47.31</v>
      </c>
      <c r="J3324" s="380">
        <v>9.221749433274172E-2</v>
      </c>
    </row>
    <row r="3325" spans="1:10" x14ac:dyDescent="0.35">
      <c r="A3325" s="5">
        <v>3321</v>
      </c>
      <c r="B3325" s="5">
        <v>139</v>
      </c>
      <c r="C3325" s="5">
        <v>5</v>
      </c>
      <c r="D3325" s="380">
        <v>54.046111111111117</v>
      </c>
      <c r="E3325" s="25">
        <v>24.84</v>
      </c>
      <c r="F3325" s="380">
        <v>3.2727733956087586</v>
      </c>
      <c r="G3325" s="25">
        <v>37.840000000000003</v>
      </c>
      <c r="H3325" s="380">
        <v>1.8457190916956596</v>
      </c>
      <c r="I3325" s="25">
        <v>37.15</v>
      </c>
      <c r="J3325" s="380">
        <v>2.777777777777778E-2</v>
      </c>
    </row>
    <row r="3326" spans="1:10" x14ac:dyDescent="0.35">
      <c r="A3326" s="5">
        <v>3322</v>
      </c>
      <c r="B3326" s="5">
        <v>139</v>
      </c>
      <c r="C3326" s="5">
        <v>5</v>
      </c>
      <c r="D3326" s="380">
        <v>46.916111111111107</v>
      </c>
      <c r="E3326" s="25">
        <v>24.84</v>
      </c>
      <c r="F3326" s="380">
        <v>3.2727733956087586</v>
      </c>
      <c r="G3326" s="25">
        <v>37.46</v>
      </c>
      <c r="H3326" s="380">
        <v>1.2655816667086657</v>
      </c>
      <c r="I3326" s="25">
        <v>33.67</v>
      </c>
      <c r="J3326" s="380">
        <v>2.777777777777778E-2</v>
      </c>
    </row>
    <row r="3327" spans="1:10" x14ac:dyDescent="0.35">
      <c r="A3327" s="5">
        <v>3323</v>
      </c>
      <c r="B3327" s="5">
        <v>139</v>
      </c>
      <c r="C3327" s="5">
        <v>5</v>
      </c>
      <c r="D3327" s="380">
        <v>42.912222222222226</v>
      </c>
      <c r="E3327" s="25">
        <v>24.26</v>
      </c>
      <c r="F3327" s="380">
        <v>3.2727733956087586</v>
      </c>
      <c r="G3327" s="25">
        <v>33.130000000000003</v>
      </c>
      <c r="H3327" s="380">
        <v>1.1340446914607536</v>
      </c>
      <c r="I3327" s="25">
        <v>33.67</v>
      </c>
      <c r="J3327" s="380">
        <v>2.777777777777778E-2</v>
      </c>
    </row>
    <row r="3328" spans="1:10" x14ac:dyDescent="0.35">
      <c r="A3328" s="5">
        <v>3324</v>
      </c>
      <c r="B3328" s="5">
        <v>139</v>
      </c>
      <c r="C3328" s="5">
        <v>5</v>
      </c>
      <c r="D3328" s="380">
        <v>43.797222222222224</v>
      </c>
      <c r="E3328" s="25">
        <v>23.84</v>
      </c>
      <c r="F3328" s="380">
        <v>3.2727733956087586</v>
      </c>
      <c r="G3328" s="25">
        <v>32.159999999999997</v>
      </c>
      <c r="H3328" s="380">
        <v>1.2655816667086657</v>
      </c>
      <c r="I3328" s="25">
        <v>33.67</v>
      </c>
      <c r="J3328" s="380">
        <v>2.777777777777778E-2</v>
      </c>
    </row>
    <row r="3329" spans="1:10" x14ac:dyDescent="0.35">
      <c r="A3329" s="5">
        <v>3325</v>
      </c>
      <c r="B3329" s="5">
        <v>139</v>
      </c>
      <c r="C3329" s="5">
        <v>5</v>
      </c>
      <c r="D3329" s="380">
        <v>42.789444444444442</v>
      </c>
      <c r="E3329" s="25">
        <v>23.84</v>
      </c>
      <c r="F3329" s="380">
        <v>3.2727733956087586</v>
      </c>
      <c r="G3329" s="25">
        <v>31.84</v>
      </c>
      <c r="H3329" s="380">
        <v>2.777777777777778E-2</v>
      </c>
      <c r="I3329" s="25">
        <v>33.67</v>
      </c>
      <c r="J3329" s="380">
        <v>2.777777777777778E-2</v>
      </c>
    </row>
    <row r="3330" spans="1:10" x14ac:dyDescent="0.35">
      <c r="A3330" s="5">
        <v>3326</v>
      </c>
      <c r="B3330" s="5">
        <v>139</v>
      </c>
      <c r="C3330" s="5">
        <v>5</v>
      </c>
      <c r="D3330" s="380">
        <v>41.299444444444433</v>
      </c>
      <c r="E3330" s="25">
        <v>23.59</v>
      </c>
      <c r="F3330" s="380">
        <v>2.6416491641187259</v>
      </c>
      <c r="G3330" s="25">
        <v>31.84</v>
      </c>
      <c r="H3330" s="380">
        <v>2.777777777777778E-2</v>
      </c>
      <c r="I3330" s="25">
        <v>33.67</v>
      </c>
      <c r="J3330" s="380">
        <v>2.777777777777778E-2</v>
      </c>
    </row>
    <row r="3331" spans="1:10" x14ac:dyDescent="0.35">
      <c r="A3331" s="5">
        <v>3327</v>
      </c>
      <c r="B3331" s="5">
        <v>139</v>
      </c>
      <c r="C3331" s="5">
        <v>5</v>
      </c>
      <c r="D3331" s="380">
        <v>43.769999999999989</v>
      </c>
      <c r="E3331" s="25">
        <v>23.84</v>
      </c>
      <c r="F3331" s="380">
        <v>2.6416491641187259</v>
      </c>
      <c r="G3331" s="25">
        <v>31.84</v>
      </c>
      <c r="H3331" s="380">
        <v>2.777777777777778E-2</v>
      </c>
      <c r="I3331" s="25">
        <v>33.67</v>
      </c>
      <c r="J3331" s="380">
        <v>2.777777777777778E-2</v>
      </c>
    </row>
    <row r="3332" spans="1:10" x14ac:dyDescent="0.35">
      <c r="A3332" s="5">
        <v>3328</v>
      </c>
      <c r="B3332" s="5">
        <v>139</v>
      </c>
      <c r="C3332" s="5">
        <v>5</v>
      </c>
      <c r="D3332" s="380">
        <v>47.430555555555557</v>
      </c>
      <c r="E3332" s="25">
        <v>23.84</v>
      </c>
      <c r="F3332" s="380">
        <v>1.3816472724718665</v>
      </c>
      <c r="G3332" s="25">
        <v>31.84</v>
      </c>
      <c r="H3332" s="380">
        <v>2.777777777777778E-2</v>
      </c>
      <c r="I3332" s="25">
        <v>33.67</v>
      </c>
      <c r="J3332" s="380">
        <v>2.777777777777778E-2</v>
      </c>
    </row>
    <row r="3333" spans="1:10" x14ac:dyDescent="0.35">
      <c r="A3333" s="5">
        <v>3329</v>
      </c>
      <c r="B3333" s="5">
        <v>139</v>
      </c>
      <c r="C3333" s="5">
        <v>5</v>
      </c>
      <c r="D3333" s="380">
        <v>52.546666666666667</v>
      </c>
      <c r="E3333" s="25">
        <v>24.12</v>
      </c>
      <c r="F3333" s="380">
        <v>2.777777777777778E-2</v>
      </c>
      <c r="G3333" s="25">
        <v>31.84</v>
      </c>
      <c r="H3333" s="380">
        <v>2.777777777777778E-2</v>
      </c>
      <c r="I3333" s="25">
        <v>33.67</v>
      </c>
      <c r="J3333" s="380">
        <v>2.777777777777778E-2</v>
      </c>
    </row>
    <row r="3334" spans="1:10" x14ac:dyDescent="0.35">
      <c r="A3334" s="5">
        <v>3330</v>
      </c>
      <c r="B3334" s="5">
        <v>139</v>
      </c>
      <c r="C3334" s="5">
        <v>5</v>
      </c>
      <c r="D3334" s="380">
        <v>54.097222222222221</v>
      </c>
      <c r="E3334" s="25">
        <v>24.84</v>
      </c>
      <c r="F3334" s="380">
        <v>3.2727733956087586</v>
      </c>
      <c r="G3334" s="25">
        <v>32.79</v>
      </c>
      <c r="H3334" s="380">
        <v>0.16824233019147578</v>
      </c>
      <c r="I3334" s="25">
        <v>34.01</v>
      </c>
      <c r="J3334" s="380">
        <v>2.777777777777778E-2</v>
      </c>
    </row>
    <row r="3335" spans="1:10" x14ac:dyDescent="0.35">
      <c r="A3335" s="5">
        <v>3331</v>
      </c>
      <c r="B3335" s="5">
        <v>139</v>
      </c>
      <c r="C3335" s="5">
        <v>5</v>
      </c>
      <c r="D3335" s="380">
        <v>57.710555555555551</v>
      </c>
      <c r="E3335" s="25">
        <v>24.84</v>
      </c>
      <c r="F3335" s="380">
        <v>6.0958297043500682</v>
      </c>
      <c r="G3335" s="25">
        <v>35.01</v>
      </c>
      <c r="H3335" s="380">
        <v>5.0601415705397956</v>
      </c>
      <c r="I3335" s="25">
        <v>35.799999999999997</v>
      </c>
      <c r="J3335" s="380">
        <v>1.6378102897939091</v>
      </c>
    </row>
    <row r="3336" spans="1:10" x14ac:dyDescent="0.35">
      <c r="A3336" s="5">
        <v>3332</v>
      </c>
      <c r="B3336" s="5">
        <v>139</v>
      </c>
      <c r="C3336" s="5">
        <v>5</v>
      </c>
      <c r="D3336" s="380">
        <v>58.263888888888886</v>
      </c>
      <c r="E3336" s="25">
        <v>24.84</v>
      </c>
      <c r="F3336" s="380">
        <v>6.3079729021672968</v>
      </c>
      <c r="G3336" s="25">
        <v>36.06</v>
      </c>
      <c r="H3336" s="380">
        <v>5.4659103267160507</v>
      </c>
      <c r="I3336" s="25">
        <v>44.15</v>
      </c>
      <c r="J3336" s="380">
        <v>4.701798436163962</v>
      </c>
    </row>
    <row r="3337" spans="1:10" x14ac:dyDescent="0.35">
      <c r="A3337" s="5">
        <v>3333</v>
      </c>
      <c r="B3337" s="5">
        <v>139</v>
      </c>
      <c r="C3337" s="5">
        <v>5</v>
      </c>
      <c r="D3337" s="380">
        <v>56.473888888888894</v>
      </c>
      <c r="E3337" s="25">
        <v>24.84</v>
      </c>
      <c r="F3337" s="380">
        <v>5.9985593572089515</v>
      </c>
      <c r="G3337" s="25">
        <v>43.56</v>
      </c>
      <c r="H3337" s="380">
        <v>6.7715131002701039</v>
      </c>
      <c r="I3337" s="25">
        <v>50.19</v>
      </c>
      <c r="J3337" s="380">
        <v>4.8006261536236057</v>
      </c>
    </row>
    <row r="3338" spans="1:10" x14ac:dyDescent="0.35">
      <c r="A3338" s="5">
        <v>3334</v>
      </c>
      <c r="B3338" s="5">
        <v>139</v>
      </c>
      <c r="C3338" s="5">
        <v>5</v>
      </c>
      <c r="D3338" s="380">
        <v>50.953333333333333</v>
      </c>
      <c r="E3338" s="25">
        <v>24.84</v>
      </c>
      <c r="F3338" s="380">
        <v>8.2140243763867744</v>
      </c>
      <c r="G3338" s="25">
        <v>43.56</v>
      </c>
      <c r="H3338" s="380">
        <v>7.7407578505972827</v>
      </c>
      <c r="I3338" s="25">
        <v>51.72</v>
      </c>
      <c r="J3338" s="380">
        <v>6.8605159164116012</v>
      </c>
    </row>
    <row r="3339" spans="1:10" x14ac:dyDescent="0.35">
      <c r="A3339" s="5">
        <v>3335</v>
      </c>
      <c r="B3339" s="5">
        <v>139</v>
      </c>
      <c r="C3339" s="5">
        <v>5</v>
      </c>
      <c r="D3339" s="380">
        <v>48.486111111111114</v>
      </c>
      <c r="E3339" s="25">
        <v>24.84</v>
      </c>
      <c r="F3339" s="380">
        <v>7.9465925239507156</v>
      </c>
      <c r="G3339" s="25">
        <v>42.29</v>
      </c>
      <c r="H3339" s="380">
        <v>7.7114005116028794</v>
      </c>
      <c r="I3339" s="25">
        <v>48.86</v>
      </c>
      <c r="J3339" s="380">
        <v>6.4081578304006461</v>
      </c>
    </row>
    <row r="3340" spans="1:10" x14ac:dyDescent="0.35">
      <c r="A3340" s="5">
        <v>3336</v>
      </c>
      <c r="B3340" s="5">
        <v>139</v>
      </c>
      <c r="C3340" s="5">
        <v>5</v>
      </c>
      <c r="D3340" s="380">
        <v>45.671111111111109</v>
      </c>
      <c r="E3340" s="25">
        <v>24.84</v>
      </c>
      <c r="F3340" s="380">
        <v>8.1129702456852328</v>
      </c>
      <c r="G3340" s="25">
        <v>42.29</v>
      </c>
      <c r="H3340" s="380">
        <v>7.5623237332485331</v>
      </c>
      <c r="I3340" s="25">
        <v>44.44</v>
      </c>
      <c r="J3340" s="380">
        <v>6.3542416710911969</v>
      </c>
    </row>
    <row r="3341" spans="1:10" x14ac:dyDescent="0.35">
      <c r="A3341" s="5">
        <v>3337</v>
      </c>
      <c r="B3341" s="5">
        <v>140</v>
      </c>
      <c r="C3341" s="5">
        <v>5</v>
      </c>
      <c r="D3341" s="380">
        <v>44.714444444444439</v>
      </c>
      <c r="E3341" s="25">
        <v>24.84</v>
      </c>
      <c r="F3341" s="380">
        <v>8.241087945025555</v>
      </c>
      <c r="G3341" s="25">
        <v>42.29</v>
      </c>
      <c r="H3341" s="380">
        <v>7.5533053828100023</v>
      </c>
      <c r="I3341" s="25">
        <v>46.84</v>
      </c>
      <c r="J3341" s="380">
        <v>6.3249178963274542</v>
      </c>
    </row>
    <row r="3342" spans="1:10" x14ac:dyDescent="0.35">
      <c r="A3342" s="5">
        <v>3338</v>
      </c>
      <c r="B3342" s="5">
        <v>140</v>
      </c>
      <c r="C3342" s="5">
        <v>5</v>
      </c>
      <c r="D3342" s="380">
        <v>44.048888888888897</v>
      </c>
      <c r="E3342" s="25">
        <v>24.84</v>
      </c>
      <c r="F3342" s="380">
        <v>8.2182905201524168</v>
      </c>
      <c r="G3342" s="25">
        <v>42.29</v>
      </c>
      <c r="H3342" s="380">
        <v>7.5483101703238296</v>
      </c>
      <c r="I3342" s="25">
        <v>46.84</v>
      </c>
      <c r="J3342" s="380">
        <v>6.3306410409749878</v>
      </c>
    </row>
    <row r="3343" spans="1:10" x14ac:dyDescent="0.35">
      <c r="A3343" s="5">
        <v>3339</v>
      </c>
      <c r="B3343" s="5">
        <v>140</v>
      </c>
      <c r="C3343" s="5">
        <v>5</v>
      </c>
      <c r="D3343" s="380">
        <v>44.461111111111109</v>
      </c>
      <c r="E3343" s="25">
        <v>24.84</v>
      </c>
      <c r="F3343" s="380">
        <v>8.2328604714103353</v>
      </c>
      <c r="G3343" s="25">
        <v>42.29</v>
      </c>
      <c r="H3343" s="380">
        <v>7.8437092419154304</v>
      </c>
      <c r="I3343" s="25">
        <v>46.84</v>
      </c>
      <c r="J3343" s="380">
        <v>6.3147402976305509</v>
      </c>
    </row>
    <row r="3344" spans="1:10" x14ac:dyDescent="0.35">
      <c r="A3344" s="5">
        <v>3340</v>
      </c>
      <c r="B3344" s="5">
        <v>140</v>
      </c>
      <c r="C3344" s="5">
        <v>5</v>
      </c>
      <c r="D3344" s="380">
        <v>44.420555555555552</v>
      </c>
      <c r="E3344" s="25">
        <v>24.84</v>
      </c>
      <c r="F3344" s="380">
        <v>8.2104337351983503</v>
      </c>
      <c r="G3344" s="25">
        <v>42.29</v>
      </c>
      <c r="H3344" s="380">
        <v>7.7246520760380326</v>
      </c>
      <c r="I3344" s="25">
        <v>46.84</v>
      </c>
      <c r="J3344" s="380">
        <v>6.4444935393132532</v>
      </c>
    </row>
    <row r="3345" spans="1:10" x14ac:dyDescent="0.35">
      <c r="A3345" s="5">
        <v>3341</v>
      </c>
      <c r="B3345" s="5">
        <v>140</v>
      </c>
      <c r="C3345" s="5">
        <v>5</v>
      </c>
      <c r="D3345" s="380">
        <v>43.820555555555543</v>
      </c>
      <c r="E3345" s="25">
        <v>24.84</v>
      </c>
      <c r="F3345" s="380">
        <v>8.2215748717465491</v>
      </c>
      <c r="G3345" s="25">
        <v>43.56</v>
      </c>
      <c r="H3345" s="380">
        <v>7.3930333017995062</v>
      </c>
      <c r="I3345" s="25">
        <v>47.31</v>
      </c>
      <c r="J3345" s="380">
        <v>6.3850330317740864</v>
      </c>
    </row>
    <row r="3346" spans="1:10" x14ac:dyDescent="0.35">
      <c r="A3346" s="5">
        <v>3342</v>
      </c>
      <c r="B3346" s="5">
        <v>140</v>
      </c>
      <c r="C3346" s="5">
        <v>5</v>
      </c>
      <c r="D3346" s="380">
        <v>48.482777777777777</v>
      </c>
      <c r="E3346" s="25">
        <v>24.84</v>
      </c>
      <c r="F3346" s="380">
        <v>8.1174834595959613</v>
      </c>
      <c r="G3346" s="25">
        <v>46.98</v>
      </c>
      <c r="H3346" s="380">
        <v>7.4046127837009612</v>
      </c>
      <c r="I3346" s="25">
        <v>53.71</v>
      </c>
      <c r="J3346" s="380">
        <v>5.7570133420064691</v>
      </c>
    </row>
    <row r="3347" spans="1:10" x14ac:dyDescent="0.35">
      <c r="A3347" s="5">
        <v>3343</v>
      </c>
      <c r="B3347" s="5">
        <v>140</v>
      </c>
      <c r="C3347" s="5">
        <v>5</v>
      </c>
      <c r="D3347" s="380">
        <v>55.428333333333327</v>
      </c>
      <c r="E3347" s="25">
        <v>25.59</v>
      </c>
      <c r="F3347" s="380">
        <v>8.1174834595959577</v>
      </c>
      <c r="G3347" s="25">
        <v>47.46</v>
      </c>
      <c r="H3347" s="380">
        <v>7.5036496437006663</v>
      </c>
      <c r="I3347" s="25">
        <v>53.71</v>
      </c>
      <c r="J3347" s="380">
        <v>5.4793098161586835</v>
      </c>
    </row>
    <row r="3348" spans="1:10" x14ac:dyDescent="0.35">
      <c r="A3348" s="5">
        <v>3344</v>
      </c>
      <c r="B3348" s="5">
        <v>140</v>
      </c>
      <c r="C3348" s="5">
        <v>5</v>
      </c>
      <c r="D3348" s="380">
        <v>55.581111111111113</v>
      </c>
      <c r="E3348" s="25">
        <v>24.99</v>
      </c>
      <c r="F3348" s="380">
        <v>8.1174834595959595</v>
      </c>
      <c r="G3348" s="25">
        <v>47.46</v>
      </c>
      <c r="H3348" s="380">
        <v>6.9462485583899936</v>
      </c>
      <c r="I3348" s="25">
        <v>53.71</v>
      </c>
      <c r="J3348" s="380">
        <v>4.5681424123070391</v>
      </c>
    </row>
    <row r="3349" spans="1:10" x14ac:dyDescent="0.35">
      <c r="A3349" s="5">
        <v>3345</v>
      </c>
      <c r="B3349" s="5">
        <v>140</v>
      </c>
      <c r="C3349" s="5">
        <v>5</v>
      </c>
      <c r="D3349" s="380">
        <v>52.025555555555556</v>
      </c>
      <c r="E3349" s="25">
        <v>24.99</v>
      </c>
      <c r="F3349" s="380">
        <v>0.47222222222222221</v>
      </c>
      <c r="G3349" s="25">
        <v>47.46</v>
      </c>
      <c r="H3349" s="380">
        <v>4.9810223806361457E-2</v>
      </c>
      <c r="I3349" s="25">
        <v>51.76</v>
      </c>
      <c r="J3349" s="380">
        <v>0.27777777777777779</v>
      </c>
    </row>
    <row r="3350" spans="1:10" x14ac:dyDescent="0.35">
      <c r="A3350" s="5">
        <v>3346</v>
      </c>
      <c r="B3350" s="5">
        <v>140</v>
      </c>
      <c r="C3350" s="5">
        <v>5</v>
      </c>
      <c r="D3350" s="380">
        <v>49.08</v>
      </c>
      <c r="E3350" s="25">
        <v>24.99</v>
      </c>
      <c r="F3350" s="380">
        <v>4.9697556922334192</v>
      </c>
      <c r="G3350" s="25">
        <v>43.56</v>
      </c>
      <c r="H3350" s="380">
        <v>0.40759217312923124</v>
      </c>
      <c r="I3350" s="25">
        <v>50.19</v>
      </c>
      <c r="J3350" s="380">
        <v>4.6818293603549561E-2</v>
      </c>
    </row>
    <row r="3351" spans="1:10" x14ac:dyDescent="0.35">
      <c r="A3351" s="5">
        <v>3347</v>
      </c>
      <c r="B3351" s="5">
        <v>140</v>
      </c>
      <c r="C3351" s="5">
        <v>5</v>
      </c>
      <c r="D3351" s="380">
        <v>47.892777777777773</v>
      </c>
      <c r="E3351" s="25">
        <v>24.84</v>
      </c>
      <c r="F3351" s="380">
        <v>2.9195463677415718</v>
      </c>
      <c r="G3351" s="25">
        <v>43.56</v>
      </c>
      <c r="H3351" s="380">
        <v>1.5057502952455617</v>
      </c>
      <c r="I3351" s="25">
        <v>47.31</v>
      </c>
      <c r="J3351" s="380">
        <v>2.777777777777778E-2</v>
      </c>
    </row>
    <row r="3352" spans="1:10" x14ac:dyDescent="0.35">
      <c r="A3352" s="5">
        <v>3348</v>
      </c>
      <c r="B3352" s="5">
        <v>140</v>
      </c>
      <c r="C3352" s="5">
        <v>5</v>
      </c>
      <c r="D3352" s="380">
        <v>47.109444444444442</v>
      </c>
      <c r="E3352" s="25">
        <v>24.84</v>
      </c>
      <c r="F3352" s="380">
        <v>5.0229419899625229</v>
      </c>
      <c r="G3352" s="25">
        <v>42.29</v>
      </c>
      <c r="H3352" s="380">
        <v>3.236487568164971</v>
      </c>
      <c r="I3352" s="25">
        <v>46.84</v>
      </c>
      <c r="J3352" s="380">
        <v>1.5109818540318887</v>
      </c>
    </row>
    <row r="3353" spans="1:10" x14ac:dyDescent="0.35">
      <c r="A3353" s="5">
        <v>3349</v>
      </c>
      <c r="B3353" s="5">
        <v>140</v>
      </c>
      <c r="C3353" s="5">
        <v>5</v>
      </c>
      <c r="D3353" s="380">
        <v>44.980555555555554</v>
      </c>
      <c r="E3353" s="25">
        <v>24.84</v>
      </c>
      <c r="F3353" s="380">
        <v>4.701979835842625</v>
      </c>
      <c r="G3353" s="25">
        <v>42.29</v>
      </c>
      <c r="H3353" s="380">
        <v>3.236487568164971</v>
      </c>
      <c r="I3353" s="25">
        <v>46.84</v>
      </c>
      <c r="J3353" s="380">
        <v>1.4994378273839373</v>
      </c>
    </row>
    <row r="3354" spans="1:10" x14ac:dyDescent="0.35">
      <c r="A3354" s="5">
        <v>3350</v>
      </c>
      <c r="B3354" s="5">
        <v>140</v>
      </c>
      <c r="C3354" s="5">
        <v>5</v>
      </c>
      <c r="D3354" s="380">
        <v>43.145555555555561</v>
      </c>
      <c r="E3354" s="25">
        <v>24.84</v>
      </c>
      <c r="F3354" s="380">
        <v>4.40217640134333</v>
      </c>
      <c r="G3354" s="25">
        <v>40.340000000000003</v>
      </c>
      <c r="H3354" s="380">
        <v>3.236487568164971</v>
      </c>
      <c r="I3354" s="25">
        <v>46.84</v>
      </c>
      <c r="J3354" s="380">
        <v>1.4994378273839373</v>
      </c>
    </row>
    <row r="3355" spans="1:10" x14ac:dyDescent="0.35">
      <c r="A3355" s="5">
        <v>3351</v>
      </c>
      <c r="B3355" s="5">
        <v>140</v>
      </c>
      <c r="C3355" s="5">
        <v>5</v>
      </c>
      <c r="D3355" s="380">
        <v>43.796666666666667</v>
      </c>
      <c r="E3355" s="25">
        <v>24.84</v>
      </c>
      <c r="F3355" s="380">
        <v>4.40217640134333</v>
      </c>
      <c r="G3355" s="25">
        <v>40.340000000000003</v>
      </c>
      <c r="H3355" s="380">
        <v>3.6629668929095152</v>
      </c>
      <c r="I3355" s="25">
        <v>44</v>
      </c>
      <c r="J3355" s="380">
        <v>1.4994378273839373</v>
      </c>
    </row>
    <row r="3356" spans="1:10" x14ac:dyDescent="0.35">
      <c r="A3356" s="5">
        <v>3352</v>
      </c>
      <c r="B3356" s="5">
        <v>140</v>
      </c>
      <c r="C3356" s="5">
        <v>5</v>
      </c>
      <c r="D3356" s="380">
        <v>45.114999999999995</v>
      </c>
      <c r="E3356" s="25">
        <v>24.84</v>
      </c>
      <c r="F3356" s="380">
        <v>4.701979835842625</v>
      </c>
      <c r="G3356" s="25">
        <v>42.29</v>
      </c>
      <c r="H3356" s="380">
        <v>3.7367565543623016</v>
      </c>
      <c r="I3356" s="25">
        <v>45.65</v>
      </c>
      <c r="J3356" s="380">
        <v>1.5404220542866622</v>
      </c>
    </row>
    <row r="3357" spans="1:10" x14ac:dyDescent="0.35">
      <c r="A3357" s="5">
        <v>3353</v>
      </c>
      <c r="B3357" s="5">
        <v>140</v>
      </c>
      <c r="C3357" s="5">
        <v>5</v>
      </c>
      <c r="D3357" s="380">
        <v>46.37</v>
      </c>
      <c r="E3357" s="25">
        <v>24.99</v>
      </c>
      <c r="F3357" s="380">
        <v>4.9340707791634753</v>
      </c>
      <c r="G3357" s="25">
        <v>43.56</v>
      </c>
      <c r="H3357" s="380">
        <v>3.8555433912236472</v>
      </c>
      <c r="I3357" s="25">
        <v>46.84</v>
      </c>
      <c r="J3357" s="380">
        <v>1.5404220542866622</v>
      </c>
    </row>
    <row r="3358" spans="1:10" x14ac:dyDescent="0.35">
      <c r="A3358" s="5">
        <v>3354</v>
      </c>
      <c r="B3358" s="5">
        <v>140</v>
      </c>
      <c r="C3358" s="5">
        <v>5</v>
      </c>
      <c r="D3358" s="380">
        <v>48.970555555555556</v>
      </c>
      <c r="E3358" s="25">
        <v>24.99</v>
      </c>
      <c r="F3358" s="380">
        <v>6.6741391490057875</v>
      </c>
      <c r="G3358" s="25">
        <v>47.46</v>
      </c>
      <c r="H3358" s="380">
        <v>4.799693804694658</v>
      </c>
      <c r="I3358" s="25">
        <v>47.31</v>
      </c>
      <c r="J3358" s="380">
        <v>0.27777777777777779</v>
      </c>
    </row>
    <row r="3359" spans="1:10" x14ac:dyDescent="0.35">
      <c r="A3359" s="5">
        <v>3355</v>
      </c>
      <c r="B3359" s="5">
        <v>140</v>
      </c>
      <c r="C3359" s="5">
        <v>5</v>
      </c>
      <c r="D3359" s="380">
        <v>49.498333333333335</v>
      </c>
      <c r="E3359" s="25">
        <v>25.74</v>
      </c>
      <c r="F3359" s="380">
        <v>8.5109432491587249</v>
      </c>
      <c r="G3359" s="25">
        <v>47.46</v>
      </c>
      <c r="H3359" s="380">
        <v>7.6965794182319041</v>
      </c>
      <c r="I3359" s="25">
        <v>53.71</v>
      </c>
      <c r="J3359" s="380">
        <v>6.0360234945616531</v>
      </c>
    </row>
    <row r="3360" spans="1:10" x14ac:dyDescent="0.35">
      <c r="A3360" s="5">
        <v>3356</v>
      </c>
      <c r="B3360" s="5">
        <v>140</v>
      </c>
      <c r="C3360" s="5">
        <v>5</v>
      </c>
      <c r="D3360" s="380">
        <v>49.534999999999997</v>
      </c>
      <c r="E3360" s="25">
        <v>25.74</v>
      </c>
      <c r="F3360" s="380">
        <v>8.4870169539454423</v>
      </c>
      <c r="G3360" s="25">
        <v>47.85</v>
      </c>
      <c r="H3360" s="380">
        <v>10.298890613422738</v>
      </c>
      <c r="I3360" s="25">
        <v>62.67</v>
      </c>
      <c r="J3360" s="380">
        <v>5.8269237149376076</v>
      </c>
    </row>
    <row r="3361" spans="1:10" x14ac:dyDescent="0.35">
      <c r="A3361" s="5">
        <v>3357</v>
      </c>
      <c r="B3361" s="5">
        <v>140</v>
      </c>
      <c r="C3361" s="5">
        <v>5</v>
      </c>
      <c r="D3361" s="380">
        <v>46.877222222222223</v>
      </c>
      <c r="E3361" s="25">
        <v>25.74</v>
      </c>
      <c r="F3361" s="380">
        <v>8.4626487713577934</v>
      </c>
      <c r="G3361" s="25">
        <v>47.85</v>
      </c>
      <c r="H3361" s="380">
        <v>10.480405505844098</v>
      </c>
      <c r="I3361" s="25">
        <v>68.05</v>
      </c>
      <c r="J3361" s="380">
        <v>6.1294550818090876</v>
      </c>
    </row>
    <row r="3362" spans="1:10" x14ac:dyDescent="0.35">
      <c r="A3362" s="5">
        <v>3358</v>
      </c>
      <c r="B3362" s="5">
        <v>140</v>
      </c>
      <c r="C3362" s="5">
        <v>5</v>
      </c>
      <c r="D3362" s="380">
        <v>44.357777777777777</v>
      </c>
      <c r="E3362" s="25">
        <v>25.74</v>
      </c>
      <c r="F3362" s="380">
        <v>8.4458434758430219</v>
      </c>
      <c r="G3362" s="25">
        <v>47.85</v>
      </c>
      <c r="H3362" s="380">
        <v>10.317403345586587</v>
      </c>
      <c r="I3362" s="25">
        <v>68.05</v>
      </c>
      <c r="J3362" s="380">
        <v>4.053366729797979</v>
      </c>
    </row>
    <row r="3363" spans="1:10" x14ac:dyDescent="0.35">
      <c r="A3363" s="5">
        <v>3359</v>
      </c>
      <c r="B3363" s="5">
        <v>140</v>
      </c>
      <c r="C3363" s="5">
        <v>5</v>
      </c>
      <c r="D3363" s="380">
        <v>40.145555555555561</v>
      </c>
      <c r="E3363" s="25">
        <v>25.59</v>
      </c>
      <c r="F3363" s="380">
        <v>8.4306250565022225</v>
      </c>
      <c r="G3363" s="25">
        <v>47.85</v>
      </c>
      <c r="H3363" s="380">
        <v>10.36120757931293</v>
      </c>
      <c r="I3363" s="25">
        <v>62.67</v>
      </c>
      <c r="J3363" s="380">
        <v>0.27777777777777779</v>
      </c>
    </row>
    <row r="3364" spans="1:10" x14ac:dyDescent="0.35">
      <c r="A3364" s="5">
        <v>3360</v>
      </c>
      <c r="B3364" s="5">
        <v>140</v>
      </c>
      <c r="C3364" s="5">
        <v>5</v>
      </c>
      <c r="D3364" s="380">
        <v>35.550555555555555</v>
      </c>
      <c r="E3364" s="25">
        <v>24.99</v>
      </c>
      <c r="F3364" s="380">
        <v>8.4735633856430645</v>
      </c>
      <c r="G3364" s="25">
        <v>47.85</v>
      </c>
      <c r="H3364" s="380">
        <v>8.2971800002741247</v>
      </c>
      <c r="I3364" s="25">
        <v>62.04</v>
      </c>
      <c r="J3364" s="380">
        <v>5.0797612339373526</v>
      </c>
    </row>
    <row r="3365" spans="1:10" x14ac:dyDescent="0.35">
      <c r="A3365" s="5">
        <v>3361</v>
      </c>
      <c r="B3365" s="5">
        <v>141</v>
      </c>
      <c r="C3365" s="5">
        <v>5</v>
      </c>
      <c r="D3365" s="380">
        <v>32.862222222222222</v>
      </c>
      <c r="E3365" s="25">
        <v>24.84</v>
      </c>
      <c r="F3365" s="380">
        <v>8.4490656882794326</v>
      </c>
      <c r="G3365" s="25">
        <v>44.86</v>
      </c>
      <c r="H3365" s="380">
        <v>10.238753084220514</v>
      </c>
      <c r="I3365" s="25">
        <v>53.71</v>
      </c>
      <c r="J3365" s="380">
        <v>5.7715994338088796</v>
      </c>
    </row>
    <row r="3366" spans="1:10" x14ac:dyDescent="0.35">
      <c r="A3366" s="5">
        <v>3362</v>
      </c>
      <c r="B3366" s="5">
        <v>141</v>
      </c>
      <c r="C3366" s="5">
        <v>5</v>
      </c>
      <c r="D3366" s="380">
        <v>26.293888888888883</v>
      </c>
      <c r="E3366" s="25">
        <v>24.84</v>
      </c>
      <c r="F3366" s="380">
        <v>8.4281271420293358</v>
      </c>
      <c r="G3366" s="25">
        <v>43.56</v>
      </c>
      <c r="H3366" s="380">
        <v>10.215290018256839</v>
      </c>
      <c r="I3366" s="25">
        <v>53.27</v>
      </c>
      <c r="J3366" s="380">
        <v>6.092947861957775</v>
      </c>
    </row>
    <row r="3367" spans="1:10" x14ac:dyDescent="0.35">
      <c r="A3367" s="5">
        <v>3363</v>
      </c>
      <c r="B3367" s="5">
        <v>141</v>
      </c>
      <c r="C3367" s="5">
        <v>5</v>
      </c>
      <c r="D3367" s="380">
        <v>25.068888888888889</v>
      </c>
      <c r="E3367" s="25">
        <v>24.84</v>
      </c>
      <c r="F3367" s="380">
        <v>8.4548108981456416</v>
      </c>
      <c r="G3367" s="25">
        <v>43.56</v>
      </c>
      <c r="H3367" s="380">
        <v>10.392974981951982</v>
      </c>
      <c r="I3367" s="25">
        <v>53.27</v>
      </c>
      <c r="J3367" s="380">
        <v>5.7509606767367325</v>
      </c>
    </row>
    <row r="3368" spans="1:10" x14ac:dyDescent="0.35">
      <c r="A3368" s="5">
        <v>3364</v>
      </c>
      <c r="B3368" s="5">
        <v>141</v>
      </c>
      <c r="C3368" s="5">
        <v>5</v>
      </c>
      <c r="D3368" s="380">
        <v>25.381666666666664</v>
      </c>
      <c r="E3368" s="25">
        <v>24.84</v>
      </c>
      <c r="F3368" s="380">
        <v>8.4559824781577611</v>
      </c>
      <c r="G3368" s="25">
        <v>43.56</v>
      </c>
      <c r="H3368" s="380">
        <v>10.258403419133657</v>
      </c>
      <c r="I3368" s="25">
        <v>53.71</v>
      </c>
      <c r="J3368" s="380">
        <v>5.900206096369712</v>
      </c>
    </row>
    <row r="3369" spans="1:10" x14ac:dyDescent="0.35">
      <c r="A3369" s="5">
        <v>3365</v>
      </c>
      <c r="B3369" s="5">
        <v>141</v>
      </c>
      <c r="C3369" s="5">
        <v>5</v>
      </c>
      <c r="D3369" s="380">
        <v>24.696666666666665</v>
      </c>
      <c r="E3369" s="25">
        <v>24.84</v>
      </c>
      <c r="F3369" s="380">
        <v>8.4858921827901579</v>
      </c>
      <c r="G3369" s="25">
        <v>46.51</v>
      </c>
      <c r="H3369" s="380">
        <v>10.170234256283848</v>
      </c>
      <c r="I3369" s="25">
        <v>53.71</v>
      </c>
      <c r="J3369" s="380">
        <v>3.7846228704489771</v>
      </c>
    </row>
    <row r="3370" spans="1:10" x14ac:dyDescent="0.35">
      <c r="A3370" s="5">
        <v>3366</v>
      </c>
      <c r="B3370" s="5">
        <v>141</v>
      </c>
      <c r="C3370" s="5">
        <v>5</v>
      </c>
      <c r="D3370" s="380">
        <v>29.746111111111112</v>
      </c>
      <c r="E3370" s="25">
        <v>25.59</v>
      </c>
      <c r="F3370" s="380">
        <v>8.4091090322460147</v>
      </c>
      <c r="G3370" s="25">
        <v>47.85</v>
      </c>
      <c r="H3370" s="380">
        <v>9.7290421489805379</v>
      </c>
      <c r="I3370" s="25">
        <v>62.67</v>
      </c>
      <c r="J3370" s="380">
        <v>4.2813022646793559</v>
      </c>
    </row>
    <row r="3371" spans="1:10" x14ac:dyDescent="0.35">
      <c r="A3371" s="5">
        <v>3367</v>
      </c>
      <c r="B3371" s="5">
        <v>141</v>
      </c>
      <c r="C3371" s="5">
        <v>5</v>
      </c>
      <c r="D3371" s="380">
        <v>32.608333333333334</v>
      </c>
      <c r="E3371" s="25">
        <v>25.74</v>
      </c>
      <c r="F3371" s="380">
        <v>8.3379387395981457</v>
      </c>
      <c r="G3371" s="25">
        <v>47.85</v>
      </c>
      <c r="H3371" s="380">
        <v>9.7551138821150012</v>
      </c>
      <c r="I3371" s="25">
        <v>64.14</v>
      </c>
      <c r="J3371" s="380">
        <v>4.0532764520202003</v>
      </c>
    </row>
    <row r="3372" spans="1:10" x14ac:dyDescent="0.35">
      <c r="A3372" s="5">
        <v>3368</v>
      </c>
      <c r="B3372" s="5">
        <v>141</v>
      </c>
      <c r="C3372" s="5">
        <v>5</v>
      </c>
      <c r="D3372" s="380">
        <v>32.136111111111113</v>
      </c>
      <c r="E3372" s="25">
        <v>25.74</v>
      </c>
      <c r="F3372" s="380">
        <v>8.1174834595959595</v>
      </c>
      <c r="G3372" s="25">
        <v>47.85</v>
      </c>
      <c r="H3372" s="380">
        <v>8.1135137818884111</v>
      </c>
      <c r="I3372" s="25">
        <v>66.06</v>
      </c>
      <c r="J3372" s="380">
        <v>4.0532764520202003</v>
      </c>
    </row>
    <row r="3373" spans="1:10" x14ac:dyDescent="0.35">
      <c r="A3373" s="5">
        <v>3369</v>
      </c>
      <c r="B3373" s="5">
        <v>141</v>
      </c>
      <c r="C3373" s="5">
        <v>5</v>
      </c>
      <c r="D3373" s="380">
        <v>32.827777777777776</v>
      </c>
      <c r="E3373" s="25">
        <v>25.74</v>
      </c>
      <c r="F3373" s="380">
        <v>5.9818998153686804</v>
      </c>
      <c r="G3373" s="25">
        <v>47.85</v>
      </c>
      <c r="H3373" s="380">
        <v>6.5305612314385275</v>
      </c>
      <c r="I3373" s="25">
        <v>62.67</v>
      </c>
      <c r="J3373" s="380">
        <v>2.8209219867937185</v>
      </c>
    </row>
    <row r="3374" spans="1:10" x14ac:dyDescent="0.35">
      <c r="A3374" s="5">
        <v>3370</v>
      </c>
      <c r="B3374" s="5">
        <v>141</v>
      </c>
      <c r="C3374" s="5">
        <v>5</v>
      </c>
      <c r="D3374" s="380">
        <v>34.881666666666668</v>
      </c>
      <c r="E3374" s="25">
        <v>25.59</v>
      </c>
      <c r="F3374" s="380">
        <v>0.47222222222222221</v>
      </c>
      <c r="G3374" s="25">
        <v>47.85</v>
      </c>
      <c r="H3374" s="380">
        <v>2.7573633021859654</v>
      </c>
      <c r="I3374" s="25">
        <v>53.71</v>
      </c>
      <c r="J3374" s="380">
        <v>0.45140398723709385</v>
      </c>
    </row>
    <row r="3375" spans="1:10" x14ac:dyDescent="0.35">
      <c r="A3375" s="5">
        <v>3371</v>
      </c>
      <c r="B3375" s="5">
        <v>141</v>
      </c>
      <c r="C3375" s="5">
        <v>5</v>
      </c>
      <c r="D3375" s="380">
        <v>29.406666666666663</v>
      </c>
      <c r="E3375" s="25">
        <v>25.59</v>
      </c>
      <c r="F3375" s="380">
        <v>3.3574767453524039</v>
      </c>
      <c r="G3375" s="25">
        <v>46.98</v>
      </c>
      <c r="H3375" s="380">
        <v>2.8833542842869275</v>
      </c>
      <c r="I3375" s="25">
        <v>48.86</v>
      </c>
      <c r="J3375" s="380">
        <v>0.3737758648599071</v>
      </c>
    </row>
    <row r="3376" spans="1:10" x14ac:dyDescent="0.35">
      <c r="A3376" s="5">
        <v>3372</v>
      </c>
      <c r="B3376" s="5">
        <v>141</v>
      </c>
      <c r="C3376" s="5">
        <v>5</v>
      </c>
      <c r="D3376" s="380">
        <v>25.476111111111113</v>
      </c>
      <c r="E3376" s="25">
        <v>24.99</v>
      </c>
      <c r="F3376" s="380">
        <v>5.3837097714493884</v>
      </c>
      <c r="G3376" s="25">
        <v>46.98</v>
      </c>
      <c r="H3376" s="380">
        <v>2.0898934774720637</v>
      </c>
      <c r="I3376" s="25">
        <v>48.86</v>
      </c>
      <c r="J3376" s="380">
        <v>0.48996202321828086</v>
      </c>
    </row>
    <row r="3377" spans="1:10" x14ac:dyDescent="0.35">
      <c r="A3377" s="5">
        <v>3373</v>
      </c>
      <c r="B3377" s="5">
        <v>141</v>
      </c>
      <c r="C3377" s="5">
        <v>5</v>
      </c>
      <c r="D3377" s="380">
        <v>21.359444444444446</v>
      </c>
      <c r="E3377" s="25">
        <v>24.84</v>
      </c>
      <c r="F3377" s="380">
        <v>5.3502084578459455</v>
      </c>
      <c r="G3377" s="25">
        <v>46.98</v>
      </c>
      <c r="H3377" s="380">
        <v>1.2915210210099746</v>
      </c>
      <c r="I3377" s="25">
        <v>48.86</v>
      </c>
      <c r="J3377" s="380">
        <v>0.59002011619914718</v>
      </c>
    </row>
    <row r="3378" spans="1:10" x14ac:dyDescent="0.35">
      <c r="A3378" s="5">
        <v>3374</v>
      </c>
      <c r="B3378" s="5">
        <v>141</v>
      </c>
      <c r="C3378" s="5">
        <v>5</v>
      </c>
      <c r="D3378" s="380">
        <v>21.608333333333331</v>
      </c>
      <c r="E3378" s="25">
        <v>24.84</v>
      </c>
      <c r="F3378" s="380">
        <v>4.9878763556967005</v>
      </c>
      <c r="G3378" s="25">
        <v>44.86</v>
      </c>
      <c r="H3378" s="380">
        <v>1.5569338314998113</v>
      </c>
      <c r="I3378" s="25">
        <v>45.28</v>
      </c>
      <c r="J3378" s="380">
        <v>1.94533224046164</v>
      </c>
    </row>
    <row r="3379" spans="1:10" x14ac:dyDescent="0.35">
      <c r="A3379" s="5">
        <v>3375</v>
      </c>
      <c r="B3379" s="5">
        <v>141</v>
      </c>
      <c r="C3379" s="5">
        <v>5</v>
      </c>
      <c r="D3379" s="380">
        <v>19.07833333333333</v>
      </c>
      <c r="E3379" s="25">
        <v>24.84</v>
      </c>
      <c r="F3379" s="380">
        <v>4.9866045240986567</v>
      </c>
      <c r="G3379" s="25">
        <v>44.86</v>
      </c>
      <c r="H3379" s="380">
        <v>2.6975597796143052</v>
      </c>
      <c r="I3379" s="25">
        <v>45.28</v>
      </c>
      <c r="J3379" s="380">
        <v>3.4747937724135496</v>
      </c>
    </row>
    <row r="3380" spans="1:10" x14ac:dyDescent="0.35">
      <c r="A3380" s="5">
        <v>3376</v>
      </c>
      <c r="B3380" s="5">
        <v>141</v>
      </c>
      <c r="C3380" s="5">
        <v>5</v>
      </c>
      <c r="D3380" s="380">
        <v>23.985555555555553</v>
      </c>
      <c r="E3380" s="25">
        <v>24.84</v>
      </c>
      <c r="F3380" s="380">
        <v>4.9866045240986567</v>
      </c>
      <c r="G3380" s="25">
        <v>44.86</v>
      </c>
      <c r="H3380" s="380">
        <v>2.4578044344027172</v>
      </c>
      <c r="I3380" s="25">
        <v>48.86</v>
      </c>
      <c r="J3380" s="380">
        <v>2.8318069479464119</v>
      </c>
    </row>
    <row r="3381" spans="1:10" x14ac:dyDescent="0.35">
      <c r="A3381" s="5">
        <v>3377</v>
      </c>
      <c r="B3381" s="5">
        <v>141</v>
      </c>
      <c r="C3381" s="5">
        <v>5</v>
      </c>
      <c r="D3381" s="380">
        <v>32.163333333333334</v>
      </c>
      <c r="E3381" s="25">
        <v>24.99</v>
      </c>
      <c r="F3381" s="380">
        <v>1.4469563129714997</v>
      </c>
      <c r="G3381" s="25">
        <v>45.31</v>
      </c>
      <c r="H3381" s="380">
        <v>2.3851498252791759</v>
      </c>
      <c r="I3381" s="25">
        <v>48.86</v>
      </c>
      <c r="J3381" s="380">
        <v>2.7426995542448078</v>
      </c>
    </row>
    <row r="3382" spans="1:10" x14ac:dyDescent="0.35">
      <c r="A3382" s="5">
        <v>3378</v>
      </c>
      <c r="B3382" s="5">
        <v>141</v>
      </c>
      <c r="C3382" s="5">
        <v>5</v>
      </c>
      <c r="D3382" s="380">
        <v>39.702777777777776</v>
      </c>
      <c r="E3382" s="25">
        <v>24.99</v>
      </c>
      <c r="F3382" s="380">
        <v>8.1174834595959613</v>
      </c>
      <c r="G3382" s="25">
        <v>46.98</v>
      </c>
      <c r="H3382" s="380">
        <v>7.5111372995233205</v>
      </c>
      <c r="I3382" s="25">
        <v>48.86</v>
      </c>
      <c r="J3382" s="380">
        <v>6.1281229676637441</v>
      </c>
    </row>
    <row r="3383" spans="1:10" x14ac:dyDescent="0.35">
      <c r="A3383" s="5">
        <v>3379</v>
      </c>
      <c r="B3383" s="5">
        <v>141</v>
      </c>
      <c r="C3383" s="5">
        <v>5</v>
      </c>
      <c r="D3383" s="380">
        <v>44.38333333333334</v>
      </c>
      <c r="E3383" s="25">
        <v>24.99</v>
      </c>
      <c r="F3383" s="380">
        <v>12.381335137935183</v>
      </c>
      <c r="G3383" s="25">
        <v>47.46</v>
      </c>
      <c r="H3383" s="380">
        <v>8.7425888633095177</v>
      </c>
      <c r="I3383" s="25">
        <v>48.86</v>
      </c>
      <c r="J3383" s="380">
        <v>6.7516532931177791</v>
      </c>
    </row>
    <row r="3384" spans="1:10" x14ac:dyDescent="0.35">
      <c r="A3384" s="5">
        <v>3380</v>
      </c>
      <c r="B3384" s="5">
        <v>141</v>
      </c>
      <c r="C3384" s="5">
        <v>5</v>
      </c>
      <c r="D3384" s="380">
        <v>46.611666666666665</v>
      </c>
      <c r="E3384" s="25">
        <v>24.99</v>
      </c>
      <c r="F3384" s="380">
        <v>17.00011615727939</v>
      </c>
      <c r="G3384" s="25">
        <v>47.46</v>
      </c>
      <c r="H3384" s="380">
        <v>8.8066247938749562</v>
      </c>
      <c r="I3384" s="25">
        <v>49.36</v>
      </c>
      <c r="J3384" s="380">
        <v>6.7300272070928662</v>
      </c>
    </row>
    <row r="3385" spans="1:10" x14ac:dyDescent="0.35">
      <c r="A3385" s="5">
        <v>3381</v>
      </c>
      <c r="B3385" s="5">
        <v>141</v>
      </c>
      <c r="C3385" s="5">
        <v>5</v>
      </c>
      <c r="D3385" s="380">
        <v>48.474444444444444</v>
      </c>
      <c r="E3385" s="25">
        <v>24.99</v>
      </c>
      <c r="F3385" s="380">
        <v>16.279789657699894</v>
      </c>
      <c r="G3385" s="25">
        <v>47.46</v>
      </c>
      <c r="H3385" s="380">
        <v>9.4643084473304402</v>
      </c>
      <c r="I3385" s="25">
        <v>51.76</v>
      </c>
      <c r="J3385" s="380">
        <v>6.3724312359900015</v>
      </c>
    </row>
    <row r="3386" spans="1:10" x14ac:dyDescent="0.35">
      <c r="A3386" s="5">
        <v>3382</v>
      </c>
      <c r="B3386" s="5">
        <v>141</v>
      </c>
      <c r="C3386" s="5">
        <v>5</v>
      </c>
      <c r="D3386" s="380">
        <v>46.221666666666664</v>
      </c>
      <c r="E3386" s="25">
        <v>25.59</v>
      </c>
      <c r="F3386" s="380">
        <v>17.44043145140683</v>
      </c>
      <c r="G3386" s="25">
        <v>46.98</v>
      </c>
      <c r="H3386" s="380">
        <v>8.9155193021222772</v>
      </c>
      <c r="I3386" s="25">
        <v>53.27</v>
      </c>
      <c r="J3386" s="380">
        <v>6.760212624636754</v>
      </c>
    </row>
    <row r="3387" spans="1:10" x14ac:dyDescent="0.35">
      <c r="A3387" s="5">
        <v>3383</v>
      </c>
      <c r="B3387" s="5">
        <v>141</v>
      </c>
      <c r="C3387" s="5">
        <v>5</v>
      </c>
      <c r="D3387" s="380">
        <v>46.467777777777783</v>
      </c>
      <c r="E3387" s="25">
        <v>24.84</v>
      </c>
      <c r="F3387" s="380">
        <v>16.453746598083391</v>
      </c>
      <c r="G3387" s="25">
        <v>46.98</v>
      </c>
      <c r="H3387" s="380">
        <v>7.9371447522959251</v>
      </c>
      <c r="I3387" s="25">
        <v>51.02</v>
      </c>
      <c r="J3387" s="380">
        <v>4.7096744921114722</v>
      </c>
    </row>
    <row r="3388" spans="1:10" x14ac:dyDescent="0.35">
      <c r="A3388" s="5">
        <v>3384</v>
      </c>
      <c r="B3388" s="5">
        <v>141</v>
      </c>
      <c r="C3388" s="5">
        <v>5</v>
      </c>
      <c r="D3388" s="380">
        <v>43.056666666666665</v>
      </c>
      <c r="E3388" s="25">
        <v>24.84</v>
      </c>
      <c r="F3388" s="380">
        <v>15.41964718276094</v>
      </c>
      <c r="G3388" s="25">
        <v>44.86</v>
      </c>
      <c r="H3388" s="380">
        <v>7.1711970318194798</v>
      </c>
      <c r="I3388" s="25">
        <v>48.86</v>
      </c>
      <c r="J3388" s="380">
        <v>4.3234619825498024</v>
      </c>
    </row>
    <row r="3389" spans="1:10" x14ac:dyDescent="0.35">
      <c r="A3389" s="5">
        <v>3385</v>
      </c>
      <c r="B3389" s="5">
        <v>142</v>
      </c>
      <c r="C3389" s="5">
        <v>5</v>
      </c>
      <c r="D3389" s="380">
        <v>42.929444444444442</v>
      </c>
      <c r="E3389" s="25">
        <v>24.84</v>
      </c>
      <c r="F3389" s="380">
        <v>13.829646502395081</v>
      </c>
      <c r="G3389" s="25">
        <v>35.94</v>
      </c>
      <c r="H3389" s="380">
        <v>8.9250378153071033</v>
      </c>
      <c r="I3389" s="25">
        <v>37.57</v>
      </c>
      <c r="J3389" s="380">
        <v>3.591801584790165</v>
      </c>
    </row>
    <row r="3390" spans="1:10" x14ac:dyDescent="0.35">
      <c r="A3390" s="5">
        <v>3386</v>
      </c>
      <c r="B3390" s="5">
        <v>142</v>
      </c>
      <c r="C3390" s="5">
        <v>5</v>
      </c>
      <c r="D3390" s="380">
        <v>41.388888888888886</v>
      </c>
      <c r="E3390" s="25">
        <v>24.84</v>
      </c>
      <c r="F3390" s="380">
        <v>13.829646502395081</v>
      </c>
      <c r="G3390" s="25">
        <v>35.94</v>
      </c>
      <c r="H3390" s="380">
        <v>9.3209211663762197</v>
      </c>
      <c r="I3390" s="25">
        <v>35.72</v>
      </c>
      <c r="J3390" s="380">
        <v>3.7818003795605555</v>
      </c>
    </row>
    <row r="3391" spans="1:10" x14ac:dyDescent="0.35">
      <c r="A3391" s="5">
        <v>3387</v>
      </c>
      <c r="B3391" s="5">
        <v>142</v>
      </c>
      <c r="C3391" s="5">
        <v>5</v>
      </c>
      <c r="D3391" s="380">
        <v>39.481111111111112</v>
      </c>
      <c r="E3391" s="25">
        <v>24.84</v>
      </c>
      <c r="F3391" s="380">
        <v>14.578080443321852</v>
      </c>
      <c r="G3391" s="25">
        <v>35.94</v>
      </c>
      <c r="H3391" s="380">
        <v>9.1131096085358099</v>
      </c>
      <c r="I3391" s="25">
        <v>35.72</v>
      </c>
      <c r="J3391" s="380">
        <v>4.2846622688289777</v>
      </c>
    </row>
    <row r="3392" spans="1:10" x14ac:dyDescent="0.35">
      <c r="A3392" s="5">
        <v>3388</v>
      </c>
      <c r="B3392" s="5">
        <v>142</v>
      </c>
      <c r="C3392" s="5">
        <v>5</v>
      </c>
      <c r="D3392" s="380">
        <v>39.407222222222217</v>
      </c>
      <c r="E3392" s="25">
        <v>24.84</v>
      </c>
      <c r="F3392" s="380">
        <v>14.497543088728692</v>
      </c>
      <c r="G3392" s="25">
        <v>35.94</v>
      </c>
      <c r="H3392" s="380">
        <v>7.7758515216574686</v>
      </c>
      <c r="I3392" s="25">
        <v>35.72</v>
      </c>
      <c r="J3392" s="380">
        <v>2.8751319279377414</v>
      </c>
    </row>
    <row r="3393" spans="1:10" x14ac:dyDescent="0.35">
      <c r="A3393" s="5">
        <v>3389</v>
      </c>
      <c r="B3393" s="5">
        <v>142</v>
      </c>
      <c r="C3393" s="5">
        <v>5</v>
      </c>
      <c r="D3393" s="380">
        <v>40.934999999999995</v>
      </c>
      <c r="E3393" s="25">
        <v>24.84</v>
      </c>
      <c r="F3393" s="380">
        <v>11.999069313857758</v>
      </c>
      <c r="G3393" s="25">
        <v>35.94</v>
      </c>
      <c r="H3393" s="380">
        <v>9.1651613235031704</v>
      </c>
      <c r="I3393" s="25">
        <v>35.72</v>
      </c>
      <c r="J3393" s="380">
        <v>4.8111686150134938</v>
      </c>
    </row>
    <row r="3394" spans="1:10" x14ac:dyDescent="0.35">
      <c r="A3394" s="5">
        <v>3390</v>
      </c>
      <c r="B3394" s="5">
        <v>142</v>
      </c>
      <c r="C3394" s="5">
        <v>5</v>
      </c>
      <c r="D3394" s="380">
        <v>41.096666666666671</v>
      </c>
      <c r="E3394" s="25">
        <v>24.84</v>
      </c>
      <c r="F3394" s="380">
        <v>12.730235253268727</v>
      </c>
      <c r="G3394" s="25">
        <v>35.94</v>
      </c>
      <c r="H3394" s="380">
        <v>9.2641297515136678</v>
      </c>
      <c r="I3394" s="25">
        <v>35.72</v>
      </c>
      <c r="J3394" s="380">
        <v>6.8296591567552092</v>
      </c>
    </row>
    <row r="3395" spans="1:10" x14ac:dyDescent="0.35">
      <c r="A3395" s="5">
        <v>3391</v>
      </c>
      <c r="B3395" s="5">
        <v>142</v>
      </c>
      <c r="C3395" s="5">
        <v>5</v>
      </c>
      <c r="D3395" s="380">
        <v>41.909444444444439</v>
      </c>
      <c r="E3395" s="25">
        <v>24.84</v>
      </c>
      <c r="F3395" s="380">
        <v>15.564863218388165</v>
      </c>
      <c r="G3395" s="25">
        <v>42.29</v>
      </c>
      <c r="H3395" s="380">
        <v>9.8463915380783877</v>
      </c>
      <c r="I3395" s="25">
        <v>42.03</v>
      </c>
      <c r="J3395" s="380">
        <v>7.1222514328902591</v>
      </c>
    </row>
    <row r="3396" spans="1:10" x14ac:dyDescent="0.35">
      <c r="A3396" s="5">
        <v>3392</v>
      </c>
      <c r="B3396" s="5">
        <v>142</v>
      </c>
      <c r="C3396" s="5">
        <v>5</v>
      </c>
      <c r="D3396" s="380">
        <v>40.029444444444444</v>
      </c>
      <c r="E3396" s="25">
        <v>24.84</v>
      </c>
      <c r="F3396" s="380">
        <v>11.962390149505014</v>
      </c>
      <c r="G3396" s="25">
        <v>42.29</v>
      </c>
      <c r="H3396" s="380">
        <v>8.5747353346845845</v>
      </c>
      <c r="I3396" s="25">
        <v>42.03</v>
      </c>
      <c r="J3396" s="380">
        <v>7.07475724317454</v>
      </c>
    </row>
    <row r="3397" spans="1:10" x14ac:dyDescent="0.35">
      <c r="A3397" s="5">
        <v>3393</v>
      </c>
      <c r="B3397" s="5">
        <v>142</v>
      </c>
      <c r="C3397" s="5">
        <v>5</v>
      </c>
      <c r="D3397" s="380">
        <v>38.635000000000005</v>
      </c>
      <c r="E3397" s="25">
        <v>24.84</v>
      </c>
      <c r="F3397" s="380">
        <v>8.1174834595959613</v>
      </c>
      <c r="G3397" s="25">
        <v>42.29</v>
      </c>
      <c r="H3397" s="380">
        <v>7.7351715578123699</v>
      </c>
      <c r="I3397" s="25">
        <v>36.08</v>
      </c>
      <c r="J3397" s="380">
        <v>6.1780687798672904</v>
      </c>
    </row>
    <row r="3398" spans="1:10" x14ac:dyDescent="0.35">
      <c r="A3398" s="5">
        <v>3394</v>
      </c>
      <c r="B3398" s="5">
        <v>142</v>
      </c>
      <c r="C3398" s="5">
        <v>5</v>
      </c>
      <c r="D3398" s="380">
        <v>36.647777777777776</v>
      </c>
      <c r="E3398" s="25">
        <v>24.84</v>
      </c>
      <c r="F3398" s="380">
        <v>5.3837097714493884</v>
      </c>
      <c r="G3398" s="25">
        <v>35.94</v>
      </c>
      <c r="H3398" s="380">
        <v>1.6421721764068982</v>
      </c>
      <c r="I3398" s="25">
        <v>35.409999999999997</v>
      </c>
      <c r="J3398" s="380">
        <v>0.59031006119463714</v>
      </c>
    </row>
    <row r="3399" spans="1:10" x14ac:dyDescent="0.35">
      <c r="A3399" s="5">
        <v>3395</v>
      </c>
      <c r="B3399" s="5">
        <v>142</v>
      </c>
      <c r="C3399" s="5">
        <v>5</v>
      </c>
      <c r="D3399" s="380">
        <v>36.727222222222217</v>
      </c>
      <c r="E3399" s="25">
        <v>24.84</v>
      </c>
      <c r="F3399" s="380">
        <v>5.1017781748723623</v>
      </c>
      <c r="G3399" s="25">
        <v>35.94</v>
      </c>
      <c r="H3399" s="380">
        <v>0.47222222222222221</v>
      </c>
      <c r="I3399" s="25">
        <v>34.89</v>
      </c>
      <c r="J3399" s="380">
        <v>4.1312523793436501E-2</v>
      </c>
    </row>
    <row r="3400" spans="1:10" x14ac:dyDescent="0.35">
      <c r="A3400" s="5">
        <v>3396</v>
      </c>
      <c r="B3400" s="5">
        <v>142</v>
      </c>
      <c r="C3400" s="5">
        <v>5</v>
      </c>
      <c r="D3400" s="380">
        <v>35.729444444444447</v>
      </c>
      <c r="E3400" s="25">
        <v>24.84</v>
      </c>
      <c r="F3400" s="380">
        <v>5.1017781748723623</v>
      </c>
      <c r="G3400" s="25">
        <v>35.94</v>
      </c>
      <c r="H3400" s="380">
        <v>0.47222222222222215</v>
      </c>
      <c r="I3400" s="25">
        <v>34.89</v>
      </c>
      <c r="J3400" s="380">
        <v>9.4440184140251099E-2</v>
      </c>
    </row>
    <row r="3401" spans="1:10" x14ac:dyDescent="0.35">
      <c r="A3401" s="5">
        <v>3397</v>
      </c>
      <c r="B3401" s="5">
        <v>142</v>
      </c>
      <c r="C3401" s="5">
        <v>5</v>
      </c>
      <c r="D3401" s="380">
        <v>31.560555555555556</v>
      </c>
      <c r="E3401" s="25">
        <v>23.84</v>
      </c>
      <c r="F3401" s="380">
        <v>4.3412321933631874</v>
      </c>
      <c r="G3401" s="25">
        <v>35.58</v>
      </c>
      <c r="H3401" s="380">
        <v>0.47222222222222221</v>
      </c>
      <c r="I3401" s="25">
        <v>34.89</v>
      </c>
      <c r="J3401" s="380">
        <v>2.777777777777778E-2</v>
      </c>
    </row>
    <row r="3402" spans="1:10" x14ac:dyDescent="0.35">
      <c r="A3402" s="5">
        <v>3398</v>
      </c>
      <c r="B3402" s="5">
        <v>142</v>
      </c>
      <c r="C3402" s="5">
        <v>5</v>
      </c>
      <c r="D3402" s="380">
        <v>30.098333333333333</v>
      </c>
      <c r="E3402" s="25">
        <v>23.84</v>
      </c>
      <c r="F3402" s="380">
        <v>4.3412321933631874</v>
      </c>
      <c r="G3402" s="25">
        <v>31.84</v>
      </c>
      <c r="H3402" s="380">
        <v>0.21415928762574954</v>
      </c>
      <c r="I3402" s="25">
        <v>34.89</v>
      </c>
      <c r="J3402" s="380">
        <v>2.777777777777778E-2</v>
      </c>
    </row>
    <row r="3403" spans="1:10" x14ac:dyDescent="0.35">
      <c r="A3403" s="5">
        <v>3399</v>
      </c>
      <c r="B3403" s="5">
        <v>142</v>
      </c>
      <c r="C3403" s="5">
        <v>5</v>
      </c>
      <c r="D3403" s="380">
        <v>32.485555555555557</v>
      </c>
      <c r="E3403" s="25">
        <v>23.84</v>
      </c>
      <c r="F3403" s="380">
        <v>0.47222222222222221</v>
      </c>
      <c r="G3403" s="25">
        <v>35.58</v>
      </c>
      <c r="H3403" s="380">
        <v>6.0134721208133318E-2</v>
      </c>
      <c r="I3403" s="25">
        <v>34.89</v>
      </c>
      <c r="J3403" s="380">
        <v>2.777777777777778E-2</v>
      </c>
    </row>
    <row r="3404" spans="1:10" x14ac:dyDescent="0.35">
      <c r="A3404" s="5">
        <v>3400</v>
      </c>
      <c r="B3404" s="5">
        <v>142</v>
      </c>
      <c r="C3404" s="5">
        <v>5</v>
      </c>
      <c r="D3404" s="380">
        <v>38.675555555555555</v>
      </c>
      <c r="E3404" s="25">
        <v>24</v>
      </c>
      <c r="F3404" s="380">
        <v>6.3954429474873775</v>
      </c>
      <c r="G3404" s="25">
        <v>35.58</v>
      </c>
      <c r="H3404" s="380">
        <v>0.47222222222222221</v>
      </c>
      <c r="I3404" s="25">
        <v>34.89</v>
      </c>
      <c r="J3404" s="380">
        <v>2.777777777777778E-2</v>
      </c>
    </row>
    <row r="3405" spans="1:10" x14ac:dyDescent="0.35">
      <c r="A3405" s="5">
        <v>3401</v>
      </c>
      <c r="B3405" s="5">
        <v>142</v>
      </c>
      <c r="C3405" s="5">
        <v>5</v>
      </c>
      <c r="D3405" s="380">
        <v>40.048888888888882</v>
      </c>
      <c r="E3405" s="25">
        <v>24.84</v>
      </c>
      <c r="F3405" s="380">
        <v>6.6544271103158357</v>
      </c>
      <c r="G3405" s="25">
        <v>35.94</v>
      </c>
      <c r="H3405" s="380">
        <v>3.7006095037917435</v>
      </c>
      <c r="I3405" s="25">
        <v>34.89</v>
      </c>
      <c r="J3405" s="380">
        <v>2.0728362146127219</v>
      </c>
    </row>
    <row r="3406" spans="1:10" x14ac:dyDescent="0.35">
      <c r="A3406" s="5">
        <v>3402</v>
      </c>
      <c r="B3406" s="5">
        <v>142</v>
      </c>
      <c r="C3406" s="5">
        <v>5</v>
      </c>
      <c r="D3406" s="380">
        <v>46.405555555555559</v>
      </c>
      <c r="E3406" s="25">
        <v>24.84</v>
      </c>
      <c r="F3406" s="380">
        <v>9.2875392513407693</v>
      </c>
      <c r="G3406" s="25">
        <v>42.29</v>
      </c>
      <c r="H3406" s="380">
        <v>5.0885738855611944</v>
      </c>
      <c r="I3406" s="25">
        <v>35.409999999999997</v>
      </c>
      <c r="J3406" s="380">
        <v>2.3983735978685963</v>
      </c>
    </row>
    <row r="3407" spans="1:10" x14ac:dyDescent="0.35">
      <c r="A3407" s="5">
        <v>3403</v>
      </c>
      <c r="B3407" s="5">
        <v>142</v>
      </c>
      <c r="C3407" s="5">
        <v>5</v>
      </c>
      <c r="D3407" s="380">
        <v>48.965555555555554</v>
      </c>
      <c r="E3407" s="25">
        <v>24.84</v>
      </c>
      <c r="F3407" s="380">
        <v>13.394070203419243</v>
      </c>
      <c r="G3407" s="25">
        <v>42.29</v>
      </c>
      <c r="H3407" s="380">
        <v>2.9628522759029705</v>
      </c>
      <c r="I3407" s="25">
        <v>37.85</v>
      </c>
      <c r="J3407" s="380">
        <v>5.8297732435470397</v>
      </c>
    </row>
    <row r="3408" spans="1:10" x14ac:dyDescent="0.35">
      <c r="A3408" s="5">
        <v>3404</v>
      </c>
      <c r="B3408" s="5">
        <v>142</v>
      </c>
      <c r="C3408" s="5">
        <v>5</v>
      </c>
      <c r="D3408" s="380">
        <v>50.533888888888889</v>
      </c>
      <c r="E3408" s="25">
        <v>24.84</v>
      </c>
      <c r="F3408" s="380">
        <v>14.169403859848773</v>
      </c>
      <c r="G3408" s="25">
        <v>42.29</v>
      </c>
      <c r="H3408" s="380">
        <v>3.8262918375467665</v>
      </c>
      <c r="I3408" s="25">
        <v>41.24</v>
      </c>
      <c r="J3408" s="380">
        <v>4.3017174007132706</v>
      </c>
    </row>
    <row r="3409" spans="1:10" x14ac:dyDescent="0.35">
      <c r="A3409" s="5">
        <v>3405</v>
      </c>
      <c r="B3409" s="5">
        <v>142</v>
      </c>
      <c r="C3409" s="5">
        <v>5</v>
      </c>
      <c r="D3409" s="380">
        <v>51.48833333333333</v>
      </c>
      <c r="E3409" s="25">
        <v>24.84</v>
      </c>
      <c r="F3409" s="380">
        <v>12.578081485193763</v>
      </c>
      <c r="G3409" s="25">
        <v>42.29</v>
      </c>
      <c r="H3409" s="380">
        <v>4.7305398230949365</v>
      </c>
      <c r="I3409" s="25">
        <v>41.24</v>
      </c>
      <c r="J3409" s="380">
        <v>3.4446544383328122</v>
      </c>
    </row>
    <row r="3410" spans="1:10" x14ac:dyDescent="0.35">
      <c r="A3410" s="5">
        <v>3406</v>
      </c>
      <c r="B3410" s="5">
        <v>142</v>
      </c>
      <c r="C3410" s="5">
        <v>5</v>
      </c>
      <c r="D3410" s="380">
        <v>49.624444444444435</v>
      </c>
      <c r="E3410" s="25">
        <v>24.84</v>
      </c>
      <c r="F3410" s="380">
        <v>14.521552536626668</v>
      </c>
      <c r="G3410" s="25">
        <v>42.29</v>
      </c>
      <c r="H3410" s="380">
        <v>7.6344048813308367</v>
      </c>
      <c r="I3410" s="25">
        <v>44.53</v>
      </c>
      <c r="J3410" s="380">
        <v>4.9885565588510561</v>
      </c>
    </row>
    <row r="3411" spans="1:10" x14ac:dyDescent="0.35">
      <c r="A3411" s="5">
        <v>3407</v>
      </c>
      <c r="B3411" s="5">
        <v>142</v>
      </c>
      <c r="C3411" s="5">
        <v>5</v>
      </c>
      <c r="D3411" s="380">
        <v>44.719444444444449</v>
      </c>
      <c r="E3411" s="25">
        <v>24.84</v>
      </c>
      <c r="F3411" s="380">
        <v>15.347954736821466</v>
      </c>
      <c r="G3411" s="25">
        <v>42.29</v>
      </c>
      <c r="H3411" s="380">
        <v>7.1100584768179047</v>
      </c>
      <c r="I3411" s="25">
        <v>41.24</v>
      </c>
      <c r="J3411" s="380">
        <v>4.7846485931255502</v>
      </c>
    </row>
    <row r="3412" spans="1:10" x14ac:dyDescent="0.35">
      <c r="A3412" s="5">
        <v>3408</v>
      </c>
      <c r="B3412" s="5">
        <v>142</v>
      </c>
      <c r="C3412" s="5">
        <v>5</v>
      </c>
      <c r="D3412" s="380">
        <v>42.416666666666664</v>
      </c>
      <c r="E3412" s="25">
        <v>24.84</v>
      </c>
      <c r="F3412" s="380">
        <v>14.161819026008478</v>
      </c>
      <c r="G3412" s="25">
        <v>39.93</v>
      </c>
      <c r="H3412" s="380">
        <v>7.8772113412293185</v>
      </c>
      <c r="I3412" s="25">
        <v>37.85</v>
      </c>
      <c r="J3412" s="380">
        <v>4.7418906669816741</v>
      </c>
    </row>
    <row r="3413" spans="1:10" x14ac:dyDescent="0.35">
      <c r="A3413" s="5">
        <v>3409</v>
      </c>
      <c r="B3413" s="5">
        <v>143</v>
      </c>
      <c r="C3413" s="5">
        <v>5</v>
      </c>
      <c r="D3413" s="380">
        <v>39.422222222222217</v>
      </c>
      <c r="E3413" s="25">
        <v>24.84</v>
      </c>
      <c r="F3413" s="380">
        <v>14.907469503765313</v>
      </c>
      <c r="G3413" s="25">
        <v>39.93</v>
      </c>
      <c r="H3413" s="380">
        <v>6.7371253684010561</v>
      </c>
      <c r="I3413" s="25">
        <v>41.24</v>
      </c>
      <c r="J3413" s="380">
        <v>4.814622188959012</v>
      </c>
    </row>
    <row r="3414" spans="1:10" x14ac:dyDescent="0.35">
      <c r="A3414" s="5">
        <v>3410</v>
      </c>
      <c r="B3414" s="5">
        <v>143</v>
      </c>
      <c r="C3414" s="5">
        <v>5</v>
      </c>
      <c r="D3414" s="380">
        <v>38.384999999999991</v>
      </c>
      <c r="E3414" s="25">
        <v>24.84</v>
      </c>
      <c r="F3414" s="380">
        <v>14.656492402055886</v>
      </c>
      <c r="G3414" s="25">
        <v>38.61</v>
      </c>
      <c r="H3414" s="380">
        <v>6.393361420698918</v>
      </c>
      <c r="I3414" s="25">
        <v>41.24</v>
      </c>
      <c r="J3414" s="380">
        <v>4.9000322510851682</v>
      </c>
    </row>
    <row r="3415" spans="1:10" x14ac:dyDescent="0.35">
      <c r="A3415" s="5">
        <v>3411</v>
      </c>
      <c r="B3415" s="5">
        <v>143</v>
      </c>
      <c r="C3415" s="5">
        <v>5</v>
      </c>
      <c r="D3415" s="380">
        <v>38.141666666666666</v>
      </c>
      <c r="E3415" s="25">
        <v>24.84</v>
      </c>
      <c r="F3415" s="380">
        <v>13.872781206755818</v>
      </c>
      <c r="G3415" s="25">
        <v>38.61</v>
      </c>
      <c r="H3415" s="380">
        <v>6.5417850522507131</v>
      </c>
      <c r="I3415" s="25">
        <v>41.24</v>
      </c>
      <c r="J3415" s="380">
        <v>4.814622188959012</v>
      </c>
    </row>
    <row r="3416" spans="1:10" x14ac:dyDescent="0.35">
      <c r="A3416" s="5">
        <v>3412</v>
      </c>
      <c r="B3416" s="5">
        <v>143</v>
      </c>
      <c r="C3416" s="5">
        <v>5</v>
      </c>
      <c r="D3416" s="380">
        <v>39.454444444444441</v>
      </c>
      <c r="E3416" s="25">
        <v>24.84</v>
      </c>
      <c r="F3416" s="380">
        <v>13.519238014535347</v>
      </c>
      <c r="G3416" s="25">
        <v>38.61</v>
      </c>
      <c r="H3416" s="380">
        <v>7.0984541401853685</v>
      </c>
      <c r="I3416" s="25">
        <v>41.24</v>
      </c>
      <c r="J3416" s="380">
        <v>4.7970100403984803</v>
      </c>
    </row>
    <row r="3417" spans="1:10" x14ac:dyDescent="0.35">
      <c r="A3417" s="5">
        <v>3413</v>
      </c>
      <c r="B3417" s="5">
        <v>143</v>
      </c>
      <c r="C3417" s="5">
        <v>5</v>
      </c>
      <c r="D3417" s="380">
        <v>41.190555555555555</v>
      </c>
      <c r="E3417" s="25">
        <v>24.84</v>
      </c>
      <c r="F3417" s="380">
        <v>12.656561454962237</v>
      </c>
      <c r="G3417" s="25">
        <v>38.61</v>
      </c>
      <c r="H3417" s="380">
        <v>6.0064718845284046</v>
      </c>
      <c r="I3417" s="25">
        <v>41.24</v>
      </c>
      <c r="J3417" s="380">
        <v>4.8141063042512062</v>
      </c>
    </row>
    <row r="3418" spans="1:10" x14ac:dyDescent="0.35">
      <c r="A3418" s="5">
        <v>3414</v>
      </c>
      <c r="B3418" s="5">
        <v>143</v>
      </c>
      <c r="C3418" s="5">
        <v>5</v>
      </c>
      <c r="D3418" s="380">
        <v>48.748888888888892</v>
      </c>
      <c r="E3418" s="25">
        <v>24.84</v>
      </c>
      <c r="F3418" s="380">
        <v>14.609457572610065</v>
      </c>
      <c r="G3418" s="25">
        <v>38.61</v>
      </c>
      <c r="H3418" s="380">
        <v>5.9876129113539607</v>
      </c>
      <c r="I3418" s="25">
        <v>41.24</v>
      </c>
      <c r="J3418" s="380">
        <v>5.3255457324084778</v>
      </c>
    </row>
    <row r="3419" spans="1:10" x14ac:dyDescent="0.35">
      <c r="A3419" s="5">
        <v>3415</v>
      </c>
      <c r="B3419" s="5">
        <v>143</v>
      </c>
      <c r="C3419" s="5">
        <v>5</v>
      </c>
      <c r="D3419" s="380">
        <v>51.115000000000002</v>
      </c>
      <c r="E3419" s="25">
        <v>24.84</v>
      </c>
      <c r="F3419" s="380">
        <v>15.17960019259429</v>
      </c>
      <c r="G3419" s="25">
        <v>38.61</v>
      </c>
      <c r="H3419" s="380">
        <v>8.9675293937425771</v>
      </c>
      <c r="I3419" s="25">
        <v>41.24</v>
      </c>
      <c r="J3419" s="380">
        <v>6.0516014270611347</v>
      </c>
    </row>
    <row r="3420" spans="1:10" x14ac:dyDescent="0.35">
      <c r="A3420" s="5">
        <v>3416</v>
      </c>
      <c r="B3420" s="5">
        <v>143</v>
      </c>
      <c r="C3420" s="5">
        <v>5</v>
      </c>
      <c r="D3420" s="380">
        <v>53.44222222222222</v>
      </c>
      <c r="E3420" s="25">
        <v>24.84</v>
      </c>
      <c r="F3420" s="380">
        <v>15.194478434685452</v>
      </c>
      <c r="G3420" s="25">
        <v>39</v>
      </c>
      <c r="H3420" s="380">
        <v>8.4944684051307071</v>
      </c>
      <c r="I3420" s="25">
        <v>41.24</v>
      </c>
      <c r="J3420" s="380">
        <v>6.6587555729612919</v>
      </c>
    </row>
    <row r="3421" spans="1:10" x14ac:dyDescent="0.35">
      <c r="A3421" s="5">
        <v>3417</v>
      </c>
      <c r="B3421" s="5">
        <v>143</v>
      </c>
      <c r="C3421" s="5">
        <v>5</v>
      </c>
      <c r="D3421" s="380">
        <v>51.73833333333333</v>
      </c>
      <c r="E3421" s="25">
        <v>24.84</v>
      </c>
      <c r="F3421" s="380">
        <v>9.3877237015351511</v>
      </c>
      <c r="G3421" s="25">
        <v>39</v>
      </c>
      <c r="H3421" s="380">
        <v>9.5571866899195026</v>
      </c>
      <c r="I3421" s="25">
        <v>35.72</v>
      </c>
      <c r="J3421" s="380">
        <v>6.027841283165003</v>
      </c>
    </row>
    <row r="3422" spans="1:10" x14ac:dyDescent="0.35">
      <c r="A3422" s="5">
        <v>3418</v>
      </c>
      <c r="B3422" s="5">
        <v>143</v>
      </c>
      <c r="C3422" s="5">
        <v>5</v>
      </c>
      <c r="D3422" s="380">
        <v>50.473333333333336</v>
      </c>
      <c r="E3422" s="25">
        <v>24.84</v>
      </c>
      <c r="F3422" s="380">
        <v>8.6360142808638329</v>
      </c>
      <c r="G3422" s="25">
        <v>39</v>
      </c>
      <c r="H3422" s="380">
        <v>9.0719332143499667</v>
      </c>
      <c r="I3422" s="25">
        <v>34.89</v>
      </c>
      <c r="J3422" s="380">
        <v>6.0478121089258332</v>
      </c>
    </row>
    <row r="3423" spans="1:10" x14ac:dyDescent="0.35">
      <c r="A3423" s="5">
        <v>3419</v>
      </c>
      <c r="B3423" s="5">
        <v>143</v>
      </c>
      <c r="C3423" s="5">
        <v>5</v>
      </c>
      <c r="D3423" s="380">
        <v>47.49111111111111</v>
      </c>
      <c r="E3423" s="25">
        <v>24.84</v>
      </c>
      <c r="F3423" s="380">
        <v>8.1174834595959595</v>
      </c>
      <c r="G3423" s="25">
        <v>39.93</v>
      </c>
      <c r="H3423" s="380">
        <v>8.7543493964569254</v>
      </c>
      <c r="I3423" s="25">
        <v>34.89</v>
      </c>
      <c r="J3423" s="380">
        <v>6.1670161744858589</v>
      </c>
    </row>
    <row r="3424" spans="1:10" x14ac:dyDescent="0.35">
      <c r="A3424" s="5">
        <v>3420</v>
      </c>
      <c r="B3424" s="5">
        <v>143</v>
      </c>
      <c r="C3424" s="5">
        <v>5</v>
      </c>
      <c r="D3424" s="380">
        <v>45.693333333333335</v>
      </c>
      <c r="E3424" s="25">
        <v>24.84</v>
      </c>
      <c r="F3424" s="380">
        <v>8.1174834595959595</v>
      </c>
      <c r="G3424" s="25">
        <v>39</v>
      </c>
      <c r="H3424" s="380">
        <v>8.6988522274384792</v>
      </c>
      <c r="I3424" s="25">
        <v>34.89</v>
      </c>
      <c r="J3424" s="380">
        <v>3.9312867283150754</v>
      </c>
    </row>
    <row r="3425" spans="1:10" x14ac:dyDescent="0.35">
      <c r="A3425" s="5">
        <v>3421</v>
      </c>
      <c r="B3425" s="5">
        <v>143</v>
      </c>
      <c r="C3425" s="5">
        <v>5</v>
      </c>
      <c r="D3425" s="380">
        <v>44.911111111111111</v>
      </c>
      <c r="E3425" s="25">
        <v>24.84</v>
      </c>
      <c r="F3425" s="380">
        <v>8.1174834595959595</v>
      </c>
      <c r="G3425" s="25">
        <v>38.229999999999997</v>
      </c>
      <c r="H3425" s="380">
        <v>6.8340217296560741</v>
      </c>
      <c r="I3425" s="25">
        <v>34.89</v>
      </c>
      <c r="J3425" s="380">
        <v>2.8328441802972564</v>
      </c>
    </row>
    <row r="3426" spans="1:10" x14ac:dyDescent="0.35">
      <c r="A3426" s="5">
        <v>3422</v>
      </c>
      <c r="B3426" s="5">
        <v>143</v>
      </c>
      <c r="C3426" s="5">
        <v>5</v>
      </c>
      <c r="D3426" s="380">
        <v>44.081111111111113</v>
      </c>
      <c r="E3426" s="25">
        <v>24.84</v>
      </c>
      <c r="F3426" s="380">
        <v>8.1174834595959595</v>
      </c>
      <c r="G3426" s="25">
        <v>35.94</v>
      </c>
      <c r="H3426" s="380">
        <v>6.8340217296560741</v>
      </c>
      <c r="I3426" s="25">
        <v>34.89</v>
      </c>
      <c r="J3426" s="380">
        <v>2.8328441802972564</v>
      </c>
    </row>
    <row r="3427" spans="1:10" x14ac:dyDescent="0.35">
      <c r="A3427" s="5">
        <v>3423</v>
      </c>
      <c r="B3427" s="5">
        <v>143</v>
      </c>
      <c r="C3427" s="5">
        <v>5</v>
      </c>
      <c r="D3427" s="380">
        <v>44.016111111111115</v>
      </c>
      <c r="E3427" s="25">
        <v>24.84</v>
      </c>
      <c r="F3427" s="380">
        <v>8.1174834595959577</v>
      </c>
      <c r="G3427" s="25">
        <v>35.94</v>
      </c>
      <c r="H3427" s="380">
        <v>5.9089076144739847</v>
      </c>
      <c r="I3427" s="25">
        <v>34.89</v>
      </c>
      <c r="J3427" s="380">
        <v>2.8107875759732721</v>
      </c>
    </row>
    <row r="3428" spans="1:10" x14ac:dyDescent="0.35">
      <c r="A3428" s="5">
        <v>3424</v>
      </c>
      <c r="B3428" s="5">
        <v>143</v>
      </c>
      <c r="C3428" s="5">
        <v>5</v>
      </c>
      <c r="D3428" s="380">
        <v>46.165555555555557</v>
      </c>
      <c r="E3428" s="25">
        <v>24.84</v>
      </c>
      <c r="F3428" s="380">
        <v>8.1174834595959577</v>
      </c>
      <c r="G3428" s="25">
        <v>35.94</v>
      </c>
      <c r="H3428" s="380">
        <v>7.4423383572902173</v>
      </c>
      <c r="I3428" s="25">
        <v>34.89</v>
      </c>
      <c r="J3428" s="380">
        <v>3.2715061241472672</v>
      </c>
    </row>
    <row r="3429" spans="1:10" x14ac:dyDescent="0.35">
      <c r="A3429" s="5">
        <v>3425</v>
      </c>
      <c r="B3429" s="5">
        <v>143</v>
      </c>
      <c r="C3429" s="5">
        <v>5</v>
      </c>
      <c r="D3429" s="380">
        <v>50.62</v>
      </c>
      <c r="E3429" s="25">
        <v>24.84</v>
      </c>
      <c r="F3429" s="380">
        <v>8.2911379509493752</v>
      </c>
      <c r="G3429" s="25">
        <v>35.94</v>
      </c>
      <c r="H3429" s="380">
        <v>8.4565718165812935</v>
      </c>
      <c r="I3429" s="25">
        <v>34.89</v>
      </c>
      <c r="J3429" s="380">
        <v>4.8365625549547469</v>
      </c>
    </row>
    <row r="3430" spans="1:10" x14ac:dyDescent="0.35">
      <c r="A3430" s="5">
        <v>3426</v>
      </c>
      <c r="B3430" s="5">
        <v>143</v>
      </c>
      <c r="C3430" s="5">
        <v>5</v>
      </c>
      <c r="D3430" s="380">
        <v>51.206111111111106</v>
      </c>
      <c r="E3430" s="25">
        <v>24.84</v>
      </c>
      <c r="F3430" s="380">
        <v>13.824512405199277</v>
      </c>
      <c r="G3430" s="25">
        <v>38.229999999999997</v>
      </c>
      <c r="H3430" s="380">
        <v>8.3928843270042019</v>
      </c>
      <c r="I3430" s="25">
        <v>35.130000000000003</v>
      </c>
      <c r="J3430" s="380">
        <v>6.8160641729724611</v>
      </c>
    </row>
    <row r="3431" spans="1:10" x14ac:dyDescent="0.35">
      <c r="A3431" s="5">
        <v>3427</v>
      </c>
      <c r="B3431" s="5">
        <v>143</v>
      </c>
      <c r="C3431" s="5">
        <v>5</v>
      </c>
      <c r="D3431" s="380">
        <v>50.452222222222218</v>
      </c>
      <c r="E3431" s="25">
        <v>24.84</v>
      </c>
      <c r="F3431" s="380">
        <v>16.761987217756428</v>
      </c>
      <c r="G3431" s="25">
        <v>42.29</v>
      </c>
      <c r="H3431" s="380">
        <v>10.960916886793969</v>
      </c>
      <c r="I3431" s="25">
        <v>36.619999999999997</v>
      </c>
      <c r="J3431" s="380">
        <v>7.3175955306942297</v>
      </c>
    </row>
    <row r="3432" spans="1:10" x14ac:dyDescent="0.35">
      <c r="A3432" s="5">
        <v>3428</v>
      </c>
      <c r="B3432" s="5">
        <v>143</v>
      </c>
      <c r="C3432" s="5">
        <v>5</v>
      </c>
      <c r="D3432" s="380">
        <v>48.662777777777777</v>
      </c>
      <c r="E3432" s="25">
        <v>24.84</v>
      </c>
      <c r="F3432" s="380">
        <v>16.47115977398747</v>
      </c>
      <c r="G3432" s="25">
        <v>42.29</v>
      </c>
      <c r="H3432" s="380">
        <v>12.29423543564457</v>
      </c>
      <c r="I3432" s="25">
        <v>37.979999999999997</v>
      </c>
      <c r="J3432" s="380">
        <v>7.5142704782452272</v>
      </c>
    </row>
    <row r="3433" spans="1:10" x14ac:dyDescent="0.35">
      <c r="A3433" s="5">
        <v>3429</v>
      </c>
      <c r="B3433" s="5">
        <v>143</v>
      </c>
      <c r="C3433" s="5">
        <v>5</v>
      </c>
      <c r="D3433" s="380">
        <v>47.96</v>
      </c>
      <c r="E3433" s="25">
        <v>24.84</v>
      </c>
      <c r="F3433" s="380">
        <v>17.14836046111563</v>
      </c>
      <c r="G3433" s="25">
        <v>42.29</v>
      </c>
      <c r="H3433" s="380">
        <v>11.875260362732799</v>
      </c>
      <c r="I3433" s="25">
        <v>48.86</v>
      </c>
      <c r="J3433" s="380">
        <v>7.4584928166607432</v>
      </c>
    </row>
    <row r="3434" spans="1:10" x14ac:dyDescent="0.35">
      <c r="A3434" s="5">
        <v>3430</v>
      </c>
      <c r="B3434" s="5">
        <v>143</v>
      </c>
      <c r="C3434" s="5">
        <v>5</v>
      </c>
      <c r="D3434" s="380">
        <v>45.719444444444441</v>
      </c>
      <c r="E3434" s="25">
        <v>24.84</v>
      </c>
      <c r="F3434" s="380">
        <v>18.555305192375997</v>
      </c>
      <c r="G3434" s="25">
        <v>43.56</v>
      </c>
      <c r="H3434" s="380">
        <v>11.263682836825046</v>
      </c>
      <c r="I3434" s="25">
        <v>48.86</v>
      </c>
      <c r="J3434" s="380">
        <v>7.4584928166607432</v>
      </c>
    </row>
    <row r="3435" spans="1:10" x14ac:dyDescent="0.35">
      <c r="A3435" s="5">
        <v>3431</v>
      </c>
      <c r="B3435" s="5">
        <v>143</v>
      </c>
      <c r="C3435" s="5">
        <v>5</v>
      </c>
      <c r="D3435" s="380">
        <v>41.733333333333334</v>
      </c>
      <c r="E3435" s="25">
        <v>24.84</v>
      </c>
      <c r="F3435" s="380">
        <v>18.551257714336099</v>
      </c>
      <c r="G3435" s="25">
        <v>42.29</v>
      </c>
      <c r="H3435" s="380">
        <v>11.549136293801306</v>
      </c>
      <c r="I3435" s="25">
        <v>48.86</v>
      </c>
      <c r="J3435" s="380">
        <v>7.4149360064589507</v>
      </c>
    </row>
    <row r="3436" spans="1:10" x14ac:dyDescent="0.35">
      <c r="A3436" s="5">
        <v>3432</v>
      </c>
      <c r="B3436" s="5">
        <v>143</v>
      </c>
      <c r="C3436" s="5">
        <v>5</v>
      </c>
      <c r="D3436" s="380">
        <v>34.33</v>
      </c>
      <c r="E3436" s="25">
        <v>24.84</v>
      </c>
      <c r="F3436" s="380">
        <v>17.883457378667043</v>
      </c>
      <c r="G3436" s="25">
        <v>42.29</v>
      </c>
      <c r="H3436" s="380">
        <v>11.670927908807176</v>
      </c>
      <c r="I3436" s="25">
        <v>44.02</v>
      </c>
      <c r="J3436" s="380">
        <v>7.4123838748456574</v>
      </c>
    </row>
    <row r="3437" spans="1:10" x14ac:dyDescent="0.35">
      <c r="A3437" s="5">
        <v>3433</v>
      </c>
      <c r="B3437" s="5">
        <v>144</v>
      </c>
      <c r="C3437" s="5">
        <v>5</v>
      </c>
      <c r="D3437" s="380">
        <v>31.476666666666667</v>
      </c>
      <c r="E3437" s="25">
        <v>24.84</v>
      </c>
      <c r="F3437" s="380">
        <v>18.327749547546723</v>
      </c>
      <c r="G3437" s="25">
        <v>42.29</v>
      </c>
      <c r="H3437" s="380">
        <v>12.027060285981188</v>
      </c>
      <c r="I3437" s="25">
        <v>53.71</v>
      </c>
      <c r="J3437" s="380">
        <v>7.3821782825937401</v>
      </c>
    </row>
    <row r="3438" spans="1:10" x14ac:dyDescent="0.35">
      <c r="A3438" s="5">
        <v>3434</v>
      </c>
      <c r="B3438" s="5">
        <v>144</v>
      </c>
      <c r="C3438" s="5">
        <v>5</v>
      </c>
      <c r="D3438" s="380">
        <v>29.86333333333333</v>
      </c>
      <c r="E3438" s="25">
        <v>24.84</v>
      </c>
      <c r="F3438" s="380">
        <v>17.670231028153481</v>
      </c>
      <c r="G3438" s="25">
        <v>42.29</v>
      </c>
      <c r="H3438" s="380">
        <v>12.108522803094761</v>
      </c>
      <c r="I3438" s="25">
        <v>53.71</v>
      </c>
      <c r="J3438" s="380">
        <v>7.4196676897285663</v>
      </c>
    </row>
    <row r="3439" spans="1:10" x14ac:dyDescent="0.35">
      <c r="A3439" s="5">
        <v>3435</v>
      </c>
      <c r="B3439" s="5">
        <v>144</v>
      </c>
      <c r="C3439" s="5">
        <v>5</v>
      </c>
      <c r="D3439" s="380">
        <v>27.905555555555559</v>
      </c>
      <c r="E3439" s="25">
        <v>24.84</v>
      </c>
      <c r="F3439" s="380">
        <v>18.507495920044388</v>
      </c>
      <c r="G3439" s="25">
        <v>42.29</v>
      </c>
      <c r="H3439" s="380">
        <v>11.38323199836368</v>
      </c>
      <c r="I3439" s="25">
        <v>53.71</v>
      </c>
      <c r="J3439" s="380">
        <v>7.4387133640519076</v>
      </c>
    </row>
    <row r="3440" spans="1:10" x14ac:dyDescent="0.35">
      <c r="A3440" s="5">
        <v>3436</v>
      </c>
      <c r="B3440" s="5">
        <v>144</v>
      </c>
      <c r="C3440" s="5">
        <v>5</v>
      </c>
      <c r="D3440" s="380">
        <v>26.387777777777774</v>
      </c>
      <c r="E3440" s="25">
        <v>24.84</v>
      </c>
      <c r="F3440" s="380">
        <v>17.730808967782906</v>
      </c>
      <c r="G3440" s="25">
        <v>42.29</v>
      </c>
      <c r="H3440" s="380">
        <v>11.917060344874452</v>
      </c>
      <c r="I3440" s="25">
        <v>53.71</v>
      </c>
      <c r="J3440" s="380">
        <v>7.442515813071287</v>
      </c>
    </row>
    <row r="3441" spans="1:10" x14ac:dyDescent="0.35">
      <c r="A3441" s="5">
        <v>3437</v>
      </c>
      <c r="B3441" s="5">
        <v>144</v>
      </c>
      <c r="C3441" s="5">
        <v>5</v>
      </c>
      <c r="D3441" s="380">
        <v>26.240555555555556</v>
      </c>
      <c r="E3441" s="25">
        <v>24.84</v>
      </c>
      <c r="F3441" s="380">
        <v>17.456669509072647</v>
      </c>
      <c r="G3441" s="25">
        <v>46.98</v>
      </c>
      <c r="H3441" s="380">
        <v>10.351070751040439</v>
      </c>
      <c r="I3441" s="25">
        <v>54.25</v>
      </c>
      <c r="J3441" s="380">
        <v>7.4327415286861438</v>
      </c>
    </row>
    <row r="3442" spans="1:10" x14ac:dyDescent="0.35">
      <c r="A3442" s="5">
        <v>3438</v>
      </c>
      <c r="B3442" s="5">
        <v>144</v>
      </c>
      <c r="C3442" s="5">
        <v>5</v>
      </c>
      <c r="D3442" s="380">
        <v>32.385000000000005</v>
      </c>
      <c r="E3442" s="25">
        <v>25.59</v>
      </c>
      <c r="F3442" s="380">
        <v>14.486885650163845</v>
      </c>
      <c r="G3442" s="25">
        <v>47.85</v>
      </c>
      <c r="H3442" s="380">
        <v>7.9314820365699488</v>
      </c>
      <c r="I3442" s="25">
        <v>63.19</v>
      </c>
      <c r="J3442" s="380">
        <v>7.2987498160704565</v>
      </c>
    </row>
    <row r="3443" spans="1:10" x14ac:dyDescent="0.35">
      <c r="A3443" s="5">
        <v>3439</v>
      </c>
      <c r="B3443" s="5">
        <v>144</v>
      </c>
      <c r="C3443" s="5">
        <v>5</v>
      </c>
      <c r="D3443" s="380">
        <v>45.583333333333329</v>
      </c>
      <c r="E3443" s="25">
        <v>25.74</v>
      </c>
      <c r="F3443" s="380">
        <v>11.277917707622292</v>
      </c>
      <c r="G3443" s="25">
        <v>52.2</v>
      </c>
      <c r="H3443" s="380">
        <v>7.7803607877898306</v>
      </c>
      <c r="I3443" s="25">
        <v>603.30999999999995</v>
      </c>
      <c r="J3443" s="380">
        <v>6.3759672886371401</v>
      </c>
    </row>
    <row r="3444" spans="1:10" x14ac:dyDescent="0.35">
      <c r="A3444" s="5">
        <v>3440</v>
      </c>
      <c r="B3444" s="5">
        <v>144</v>
      </c>
      <c r="C3444" s="5">
        <v>5</v>
      </c>
      <c r="D3444" s="380">
        <v>46.162777777777777</v>
      </c>
      <c r="E3444" s="25">
        <v>25.74</v>
      </c>
      <c r="F3444" s="380">
        <v>8.1174834595959595</v>
      </c>
      <c r="G3444" s="25">
        <v>52.2</v>
      </c>
      <c r="H3444" s="380">
        <v>7.7588889848518718</v>
      </c>
      <c r="I3444" s="25">
        <v>603.30999999999995</v>
      </c>
      <c r="J3444" s="380">
        <v>0.56307956544549309</v>
      </c>
    </row>
    <row r="3445" spans="1:10" x14ac:dyDescent="0.35">
      <c r="A3445" s="5">
        <v>3441</v>
      </c>
      <c r="B3445" s="5">
        <v>144</v>
      </c>
      <c r="C3445" s="5">
        <v>5</v>
      </c>
      <c r="D3445" s="380">
        <v>43.894999999999996</v>
      </c>
      <c r="E3445" s="25">
        <v>25.74</v>
      </c>
      <c r="F3445" s="380">
        <v>8.1174834595959613</v>
      </c>
      <c r="G3445" s="25">
        <v>50.35</v>
      </c>
      <c r="H3445" s="380">
        <v>8.5250960737011248</v>
      </c>
      <c r="I3445" s="25">
        <v>88.08</v>
      </c>
      <c r="J3445" s="380">
        <v>0.27777777777777779</v>
      </c>
    </row>
    <row r="3446" spans="1:10" x14ac:dyDescent="0.35">
      <c r="A3446" s="5">
        <v>3442</v>
      </c>
      <c r="B3446" s="5">
        <v>144</v>
      </c>
      <c r="C3446" s="5">
        <v>5</v>
      </c>
      <c r="D3446" s="380">
        <v>41.875</v>
      </c>
      <c r="E3446" s="25">
        <v>25.74</v>
      </c>
      <c r="F3446" s="380">
        <v>8.1174834595959577</v>
      </c>
      <c r="G3446" s="25">
        <v>47.85</v>
      </c>
      <c r="H3446" s="380">
        <v>4.4200206410135046</v>
      </c>
      <c r="I3446" s="25">
        <v>63.19</v>
      </c>
      <c r="J3446" s="380">
        <v>2.4235140136146573</v>
      </c>
    </row>
    <row r="3447" spans="1:10" x14ac:dyDescent="0.35">
      <c r="A3447" s="5">
        <v>3443</v>
      </c>
      <c r="B3447" s="5">
        <v>144</v>
      </c>
      <c r="C3447" s="5">
        <v>5</v>
      </c>
      <c r="D3447" s="380">
        <v>40.417777777777772</v>
      </c>
      <c r="E3447" s="25">
        <v>25.59</v>
      </c>
      <c r="F3447" s="380">
        <v>5.3837097714493884</v>
      </c>
      <c r="G3447" s="25">
        <v>47.85</v>
      </c>
      <c r="H3447" s="380">
        <v>3.5674843108711318</v>
      </c>
      <c r="I3447" s="25">
        <v>53.71</v>
      </c>
      <c r="J3447" s="380">
        <v>1.3170851316523804</v>
      </c>
    </row>
    <row r="3448" spans="1:10" x14ac:dyDescent="0.35">
      <c r="A3448" s="5">
        <v>3444</v>
      </c>
      <c r="B3448" s="5">
        <v>144</v>
      </c>
      <c r="C3448" s="5">
        <v>5</v>
      </c>
      <c r="D3448" s="380">
        <v>38.784444444444439</v>
      </c>
      <c r="E3448" s="25">
        <v>24.99</v>
      </c>
      <c r="F3448" s="380">
        <v>5.2083306482968252</v>
      </c>
      <c r="G3448" s="25">
        <v>47.45</v>
      </c>
      <c r="H3448" s="380">
        <v>3.4965327133203745</v>
      </c>
      <c r="I3448" s="25">
        <v>53.71</v>
      </c>
      <c r="J3448" s="380">
        <v>1.1759958338801941</v>
      </c>
    </row>
    <row r="3449" spans="1:10" x14ac:dyDescent="0.35">
      <c r="A3449" s="5">
        <v>3445</v>
      </c>
      <c r="B3449" s="5">
        <v>144</v>
      </c>
      <c r="C3449" s="5">
        <v>5</v>
      </c>
      <c r="D3449" s="380">
        <v>32.882222222222225</v>
      </c>
      <c r="E3449" s="25">
        <v>24.99</v>
      </c>
      <c r="F3449" s="380">
        <v>5.0217212752743734</v>
      </c>
      <c r="G3449" s="25">
        <v>46.98</v>
      </c>
      <c r="H3449" s="380">
        <v>3.4965327133203754</v>
      </c>
      <c r="I3449" s="25">
        <v>53.71</v>
      </c>
      <c r="J3449" s="380">
        <v>1.1672627303838623</v>
      </c>
    </row>
    <row r="3450" spans="1:10" x14ac:dyDescent="0.35">
      <c r="A3450" s="5">
        <v>3446</v>
      </c>
      <c r="B3450" s="5">
        <v>144</v>
      </c>
      <c r="C3450" s="5">
        <v>5</v>
      </c>
      <c r="D3450" s="380">
        <v>30.525555555555556</v>
      </c>
      <c r="E3450" s="25">
        <v>24.99</v>
      </c>
      <c r="F3450" s="380">
        <v>5.0217212752743734</v>
      </c>
      <c r="G3450" s="25">
        <v>46.98</v>
      </c>
      <c r="H3450" s="380">
        <v>3.4965327133203754</v>
      </c>
      <c r="I3450" s="25">
        <v>53.71</v>
      </c>
      <c r="J3450" s="380">
        <v>1.1672627303838625</v>
      </c>
    </row>
    <row r="3451" spans="1:10" x14ac:dyDescent="0.35">
      <c r="A3451" s="5">
        <v>3447</v>
      </c>
      <c r="B3451" s="5">
        <v>144</v>
      </c>
      <c r="C3451" s="5">
        <v>5</v>
      </c>
      <c r="D3451" s="380">
        <v>34.912777777777777</v>
      </c>
      <c r="E3451" s="25">
        <v>24.99</v>
      </c>
      <c r="F3451" s="380">
        <v>5.0217212752743734</v>
      </c>
      <c r="G3451" s="25">
        <v>46.98</v>
      </c>
      <c r="H3451" s="380">
        <v>3.5892139473031204</v>
      </c>
      <c r="I3451" s="25">
        <v>53.71</v>
      </c>
      <c r="J3451" s="380">
        <v>1.1672627303838625</v>
      </c>
    </row>
    <row r="3452" spans="1:10" x14ac:dyDescent="0.35">
      <c r="A3452" s="5">
        <v>3448</v>
      </c>
      <c r="B3452" s="5">
        <v>144</v>
      </c>
      <c r="C3452" s="5">
        <v>5</v>
      </c>
      <c r="D3452" s="380">
        <v>37.578888888888891</v>
      </c>
      <c r="E3452" s="25">
        <v>24.99</v>
      </c>
      <c r="F3452" s="380">
        <v>5.1909568040159471</v>
      </c>
      <c r="G3452" s="25">
        <v>47.45</v>
      </c>
      <c r="H3452" s="380">
        <v>7.7098708454907943</v>
      </c>
      <c r="I3452" s="25">
        <v>53.71</v>
      </c>
      <c r="J3452" s="380">
        <v>0.23306303927532393</v>
      </c>
    </row>
    <row r="3453" spans="1:10" x14ac:dyDescent="0.35">
      <c r="A3453" s="5">
        <v>3449</v>
      </c>
      <c r="B3453" s="5">
        <v>144</v>
      </c>
      <c r="C3453" s="5">
        <v>5</v>
      </c>
      <c r="D3453" s="380">
        <v>39.248888888888885</v>
      </c>
      <c r="E3453" s="25">
        <v>25.59</v>
      </c>
      <c r="F3453" s="380">
        <v>8.1174834595959595</v>
      </c>
      <c r="G3453" s="25">
        <v>47.46</v>
      </c>
      <c r="H3453" s="380">
        <v>3.7346939929343055</v>
      </c>
      <c r="I3453" s="25">
        <v>53.71</v>
      </c>
      <c r="J3453" s="380">
        <v>2.2567768616773578</v>
      </c>
    </row>
    <row r="3454" spans="1:10" x14ac:dyDescent="0.35">
      <c r="A3454" s="5">
        <v>3450</v>
      </c>
      <c r="B3454" s="5">
        <v>144</v>
      </c>
      <c r="C3454" s="5">
        <v>5</v>
      </c>
      <c r="D3454" s="380">
        <v>42.849999999999994</v>
      </c>
      <c r="E3454" s="25">
        <v>25.74</v>
      </c>
      <c r="F3454" s="380">
        <v>8.4118735727240459</v>
      </c>
      <c r="G3454" s="25">
        <v>52.2</v>
      </c>
      <c r="H3454" s="380">
        <v>8.0115357622938852</v>
      </c>
      <c r="I3454" s="25">
        <v>53.71</v>
      </c>
      <c r="J3454" s="380">
        <v>4.0386263349642109</v>
      </c>
    </row>
    <row r="3455" spans="1:10" x14ac:dyDescent="0.35">
      <c r="A3455" s="5">
        <v>3451</v>
      </c>
      <c r="B3455" s="5">
        <v>144</v>
      </c>
      <c r="C3455" s="5">
        <v>5</v>
      </c>
      <c r="D3455" s="380">
        <v>43.816111111111113</v>
      </c>
      <c r="E3455" s="25">
        <v>25.74</v>
      </c>
      <c r="F3455" s="380">
        <v>16.201398922345025</v>
      </c>
      <c r="G3455" s="25">
        <v>52.2</v>
      </c>
      <c r="H3455" s="380">
        <v>9.4504763215628582</v>
      </c>
      <c r="I3455" s="25">
        <v>63.19</v>
      </c>
      <c r="J3455" s="380">
        <v>7.0905553420349845</v>
      </c>
    </row>
    <row r="3456" spans="1:10" x14ac:dyDescent="0.35">
      <c r="A3456" s="5">
        <v>3452</v>
      </c>
      <c r="B3456" s="5">
        <v>144</v>
      </c>
      <c r="C3456" s="5">
        <v>5</v>
      </c>
      <c r="D3456" s="380">
        <v>44.087222222222223</v>
      </c>
      <c r="E3456" s="25">
        <v>25.74</v>
      </c>
      <c r="F3456" s="380">
        <v>15.714921353159948</v>
      </c>
      <c r="G3456" s="25">
        <v>52.2</v>
      </c>
      <c r="H3456" s="380">
        <v>10.412273802082559</v>
      </c>
      <c r="I3456" s="25">
        <v>63.19</v>
      </c>
      <c r="J3456" s="380">
        <v>7.3066051841267008</v>
      </c>
    </row>
    <row r="3457" spans="1:10" x14ac:dyDescent="0.35">
      <c r="A3457" s="5">
        <v>3453</v>
      </c>
      <c r="B3457" s="5">
        <v>144</v>
      </c>
      <c r="C3457" s="5">
        <v>5</v>
      </c>
      <c r="D3457" s="380">
        <v>42.38666666666667</v>
      </c>
      <c r="E3457" s="25">
        <v>25.74</v>
      </c>
      <c r="F3457" s="380">
        <v>14.235346601943935</v>
      </c>
      <c r="G3457" s="25">
        <v>52.2</v>
      </c>
      <c r="H3457" s="380">
        <v>9.6372370121948681</v>
      </c>
      <c r="I3457" s="25">
        <v>63.19</v>
      </c>
      <c r="J3457" s="380">
        <v>7.2905934017452108</v>
      </c>
    </row>
    <row r="3458" spans="1:10" x14ac:dyDescent="0.35">
      <c r="A3458" s="5">
        <v>3454</v>
      </c>
      <c r="B3458" s="5">
        <v>144</v>
      </c>
      <c r="C3458" s="5">
        <v>5</v>
      </c>
      <c r="D3458" s="380">
        <v>39.38111111111111</v>
      </c>
      <c r="E3458" s="25">
        <v>25.74</v>
      </c>
      <c r="F3458" s="380">
        <v>16.588260155822095</v>
      </c>
      <c r="G3458" s="25">
        <v>47.85</v>
      </c>
      <c r="H3458" s="380">
        <v>10.407153393695625</v>
      </c>
      <c r="I3458" s="25">
        <v>63.19</v>
      </c>
      <c r="J3458" s="380">
        <v>7.3154563882410617</v>
      </c>
    </row>
    <row r="3459" spans="1:10" x14ac:dyDescent="0.35">
      <c r="A3459" s="5">
        <v>3455</v>
      </c>
      <c r="B3459" s="5">
        <v>144</v>
      </c>
      <c r="C3459" s="5">
        <v>5</v>
      </c>
      <c r="D3459" s="380">
        <v>37.80777777777778</v>
      </c>
      <c r="E3459" s="25">
        <v>25.59</v>
      </c>
      <c r="F3459" s="380">
        <v>17.496886417733677</v>
      </c>
      <c r="G3459" s="25">
        <v>47.85</v>
      </c>
      <c r="H3459" s="380">
        <v>11.627972185614775</v>
      </c>
      <c r="I3459" s="25">
        <v>62.67</v>
      </c>
      <c r="J3459" s="380">
        <v>7.1420000944913511</v>
      </c>
    </row>
    <row r="3460" spans="1:10" x14ac:dyDescent="0.35">
      <c r="A3460" s="5">
        <v>3456</v>
      </c>
      <c r="B3460" s="5">
        <v>144</v>
      </c>
      <c r="C3460" s="5">
        <v>5</v>
      </c>
      <c r="D3460" s="380">
        <v>39.44166666666667</v>
      </c>
      <c r="E3460" s="25">
        <v>24.84</v>
      </c>
      <c r="F3460" s="380">
        <v>17.255134605558698</v>
      </c>
      <c r="G3460" s="25">
        <v>46.98</v>
      </c>
      <c r="H3460" s="380">
        <v>11.205363475981022</v>
      </c>
      <c r="I3460" s="25">
        <v>53.71</v>
      </c>
      <c r="J3460" s="380">
        <v>7.126620475044521</v>
      </c>
    </row>
    <row r="3461" spans="1:10" x14ac:dyDescent="0.35">
      <c r="A3461" s="5">
        <v>3457</v>
      </c>
      <c r="B3461" s="5">
        <v>145</v>
      </c>
      <c r="C3461" s="5">
        <v>5</v>
      </c>
      <c r="D3461" s="380">
        <v>37.152777777777779</v>
      </c>
      <c r="E3461" s="25">
        <v>24.84</v>
      </c>
      <c r="F3461" s="380">
        <v>17.279348214106957</v>
      </c>
      <c r="G3461" s="25">
        <v>46.98</v>
      </c>
      <c r="H3461" s="380">
        <v>11.392001048259806</v>
      </c>
      <c r="I3461" s="25">
        <v>53.71</v>
      </c>
      <c r="J3461" s="380">
        <v>7.3467158272082971</v>
      </c>
    </row>
    <row r="3462" spans="1:10" x14ac:dyDescent="0.35">
      <c r="A3462" s="5">
        <v>3458</v>
      </c>
      <c r="B3462" s="5">
        <v>145</v>
      </c>
      <c r="C3462" s="5">
        <v>5</v>
      </c>
      <c r="D3462" s="380">
        <v>36.013888888888893</v>
      </c>
      <c r="E3462" s="25">
        <v>24.84</v>
      </c>
      <c r="F3462" s="380">
        <v>17.897674276096485</v>
      </c>
      <c r="G3462" s="25">
        <v>46.98</v>
      </c>
      <c r="H3462" s="380">
        <v>9.7951681168484939</v>
      </c>
      <c r="I3462" s="25">
        <v>53.71</v>
      </c>
      <c r="J3462" s="380">
        <v>7.3487202179175215</v>
      </c>
    </row>
    <row r="3463" spans="1:10" x14ac:dyDescent="0.35">
      <c r="A3463" s="5">
        <v>3459</v>
      </c>
      <c r="B3463" s="5">
        <v>145</v>
      </c>
      <c r="C3463" s="5">
        <v>5</v>
      </c>
      <c r="D3463" s="380">
        <v>35.057222222222215</v>
      </c>
      <c r="E3463" s="25">
        <v>24.84</v>
      </c>
      <c r="F3463" s="380">
        <v>17.342088558359706</v>
      </c>
      <c r="G3463" s="25">
        <v>46.98</v>
      </c>
      <c r="H3463" s="380">
        <v>9.9800594011851214</v>
      </c>
      <c r="I3463" s="25">
        <v>53.71</v>
      </c>
      <c r="J3463" s="380">
        <v>7.3487317839890238</v>
      </c>
    </row>
    <row r="3464" spans="1:10" x14ac:dyDescent="0.35">
      <c r="A3464" s="5">
        <v>3460</v>
      </c>
      <c r="B3464" s="5">
        <v>145</v>
      </c>
      <c r="C3464" s="5">
        <v>5</v>
      </c>
      <c r="D3464" s="380">
        <v>33.534444444444446</v>
      </c>
      <c r="E3464" s="25">
        <v>24.84</v>
      </c>
      <c r="F3464" s="380">
        <v>17.527120493863674</v>
      </c>
      <c r="G3464" s="25">
        <v>46.98</v>
      </c>
      <c r="H3464" s="380">
        <v>11.55480786835717</v>
      </c>
      <c r="I3464" s="25">
        <v>53.71</v>
      </c>
      <c r="J3464" s="380">
        <v>7.3487317839890238</v>
      </c>
    </row>
    <row r="3465" spans="1:10" x14ac:dyDescent="0.35">
      <c r="A3465" s="5">
        <v>3461</v>
      </c>
      <c r="B3465" s="5">
        <v>145</v>
      </c>
      <c r="C3465" s="5">
        <v>5</v>
      </c>
      <c r="D3465" s="380">
        <v>34.672777777777767</v>
      </c>
      <c r="E3465" s="25">
        <v>24.84</v>
      </c>
      <c r="F3465" s="380">
        <v>17.500294663686141</v>
      </c>
      <c r="G3465" s="25">
        <v>46.98</v>
      </c>
      <c r="H3465" s="380">
        <v>11.072940356419997</v>
      </c>
      <c r="I3465" s="25">
        <v>53.81</v>
      </c>
      <c r="J3465" s="380">
        <v>7.2986503249295271</v>
      </c>
    </row>
    <row r="3466" spans="1:10" x14ac:dyDescent="0.35">
      <c r="A3466" s="5">
        <v>3462</v>
      </c>
      <c r="B3466" s="5">
        <v>145</v>
      </c>
      <c r="C3466" s="5">
        <v>5</v>
      </c>
      <c r="D3466" s="380">
        <v>40.643333333333331</v>
      </c>
      <c r="E3466" s="25">
        <v>25.59</v>
      </c>
      <c r="F3466" s="380">
        <v>14.081019523097964</v>
      </c>
      <c r="G3466" s="25">
        <v>47.85</v>
      </c>
      <c r="H3466" s="380">
        <v>10.420477562685347</v>
      </c>
      <c r="I3466" s="25">
        <v>63.19</v>
      </c>
      <c r="J3466" s="380">
        <v>7.3489630947140752</v>
      </c>
    </row>
    <row r="3467" spans="1:10" x14ac:dyDescent="0.35">
      <c r="A3467" s="5">
        <v>3463</v>
      </c>
      <c r="B3467" s="5">
        <v>145</v>
      </c>
      <c r="C3467" s="5">
        <v>5</v>
      </c>
      <c r="D3467" s="380">
        <v>44.364444444444437</v>
      </c>
      <c r="E3467" s="25">
        <v>25.74</v>
      </c>
      <c r="F3467" s="380">
        <v>12.675288959982847</v>
      </c>
      <c r="G3467" s="25">
        <v>52.2</v>
      </c>
      <c r="H3467" s="380">
        <v>11.333235464638797</v>
      </c>
      <c r="I3467" s="25">
        <v>603.30999999999995</v>
      </c>
      <c r="J3467" s="380">
        <v>7.2688588055551717</v>
      </c>
    </row>
    <row r="3468" spans="1:10" x14ac:dyDescent="0.35">
      <c r="A3468" s="5">
        <v>3464</v>
      </c>
      <c r="B3468" s="5">
        <v>145</v>
      </c>
      <c r="C3468" s="5">
        <v>5</v>
      </c>
      <c r="D3468" s="380">
        <v>43.92722222222222</v>
      </c>
      <c r="E3468" s="25">
        <v>25.74</v>
      </c>
      <c r="F3468" s="380">
        <v>9.7648165317404345</v>
      </c>
      <c r="G3468" s="25">
        <v>53.77</v>
      </c>
      <c r="H3468" s="380">
        <v>10.860013647180283</v>
      </c>
      <c r="I3468" s="25">
        <v>603.30999999999995</v>
      </c>
      <c r="J3468" s="380">
        <v>6.987601014736712</v>
      </c>
    </row>
    <row r="3469" spans="1:10" x14ac:dyDescent="0.35">
      <c r="A3469" s="5">
        <v>3465</v>
      </c>
      <c r="B3469" s="5">
        <v>145</v>
      </c>
      <c r="C3469" s="5">
        <v>5</v>
      </c>
      <c r="D3469" s="380">
        <v>38.56666666666667</v>
      </c>
      <c r="E3469" s="25">
        <v>25.74</v>
      </c>
      <c r="F3469" s="380">
        <v>14.726750004362083</v>
      </c>
      <c r="G3469" s="25">
        <v>52.2</v>
      </c>
      <c r="H3469" s="380">
        <v>11.705311191496433</v>
      </c>
      <c r="I3469" s="25">
        <v>603.30999999999995</v>
      </c>
      <c r="J3469" s="380">
        <v>7.0947086404285784</v>
      </c>
    </row>
    <row r="3470" spans="1:10" x14ac:dyDescent="0.35">
      <c r="A3470" s="5">
        <v>3466</v>
      </c>
      <c r="B3470" s="5">
        <v>145</v>
      </c>
      <c r="C3470" s="5">
        <v>5</v>
      </c>
      <c r="D3470" s="380">
        <v>33.956111111111113</v>
      </c>
      <c r="E3470" s="25">
        <v>25.74</v>
      </c>
      <c r="F3470" s="380">
        <v>8.1174834595959613</v>
      </c>
      <c r="G3470" s="25">
        <v>47.85</v>
      </c>
      <c r="H3470" s="380">
        <v>9.7670756458842138</v>
      </c>
      <c r="I3470" s="25">
        <v>63.19</v>
      </c>
      <c r="J3470" s="380">
        <v>3.673509453590353</v>
      </c>
    </row>
    <row r="3471" spans="1:10" x14ac:dyDescent="0.35">
      <c r="A3471" s="5">
        <v>3467</v>
      </c>
      <c r="B3471" s="5">
        <v>145</v>
      </c>
      <c r="C3471" s="5">
        <v>5</v>
      </c>
      <c r="D3471" s="380">
        <v>32.737777777777772</v>
      </c>
      <c r="E3471" s="25">
        <v>25.59</v>
      </c>
      <c r="F3471" s="380">
        <v>8.1174834595959613</v>
      </c>
      <c r="G3471" s="25">
        <v>47.85</v>
      </c>
      <c r="H3471" s="380">
        <v>9.9802862310373612</v>
      </c>
      <c r="I3471" s="25">
        <v>53.81</v>
      </c>
      <c r="J3471" s="380">
        <v>6.3110834971500651</v>
      </c>
    </row>
    <row r="3472" spans="1:10" x14ac:dyDescent="0.35">
      <c r="A3472" s="5">
        <v>3468</v>
      </c>
      <c r="B3472" s="5">
        <v>145</v>
      </c>
      <c r="C3472" s="5">
        <v>5</v>
      </c>
      <c r="D3472" s="380">
        <v>33.11888888888889</v>
      </c>
      <c r="E3472" s="25">
        <v>24.99</v>
      </c>
      <c r="F3472" s="380">
        <v>8.1174834595959613</v>
      </c>
      <c r="G3472" s="25">
        <v>47.46</v>
      </c>
      <c r="H3472" s="380">
        <v>9.6042949677238614</v>
      </c>
      <c r="I3472" s="25">
        <v>53.27</v>
      </c>
      <c r="J3472" s="380">
        <v>5.9873501100618958</v>
      </c>
    </row>
    <row r="3473" spans="1:10" x14ac:dyDescent="0.35">
      <c r="A3473" s="5">
        <v>3469</v>
      </c>
      <c r="B3473" s="5">
        <v>145</v>
      </c>
      <c r="C3473" s="5">
        <v>5</v>
      </c>
      <c r="D3473" s="380">
        <v>28.252222222222223</v>
      </c>
      <c r="E3473" s="25">
        <v>24.99</v>
      </c>
      <c r="F3473" s="380">
        <v>8.1174834595959595</v>
      </c>
      <c r="G3473" s="25">
        <v>47.45</v>
      </c>
      <c r="H3473" s="380">
        <v>9.8362548589320262</v>
      </c>
      <c r="I3473" s="25">
        <v>53.27</v>
      </c>
      <c r="J3473" s="380">
        <v>6.2419077414187143</v>
      </c>
    </row>
    <row r="3474" spans="1:10" x14ac:dyDescent="0.35">
      <c r="A3474" s="5">
        <v>3470</v>
      </c>
      <c r="B3474" s="5">
        <v>145</v>
      </c>
      <c r="C3474" s="5">
        <v>5</v>
      </c>
      <c r="D3474" s="380">
        <v>23.131111111111107</v>
      </c>
      <c r="E3474" s="25">
        <v>24.99</v>
      </c>
      <c r="F3474" s="380">
        <v>8.1174834595959595</v>
      </c>
      <c r="G3474" s="25">
        <v>46.98</v>
      </c>
      <c r="H3474" s="380">
        <v>10.012977202320812</v>
      </c>
      <c r="I3474" s="25">
        <v>53.27</v>
      </c>
      <c r="J3474" s="380">
        <v>6.6355248911000997</v>
      </c>
    </row>
    <row r="3475" spans="1:10" x14ac:dyDescent="0.35">
      <c r="A3475" s="5">
        <v>3471</v>
      </c>
      <c r="B3475" s="5">
        <v>145</v>
      </c>
      <c r="C3475" s="5">
        <v>5</v>
      </c>
      <c r="D3475" s="380">
        <v>24.927222222222216</v>
      </c>
      <c r="E3475" s="25">
        <v>24.99</v>
      </c>
      <c r="F3475" s="380">
        <v>8.1174834595959577</v>
      </c>
      <c r="G3475" s="25">
        <v>46.98</v>
      </c>
      <c r="H3475" s="380">
        <v>9.8446812923648803</v>
      </c>
      <c r="I3475" s="25">
        <v>53.27</v>
      </c>
      <c r="J3475" s="380">
        <v>6.4582233644916389</v>
      </c>
    </row>
    <row r="3476" spans="1:10" x14ac:dyDescent="0.35">
      <c r="A3476" s="5">
        <v>3472</v>
      </c>
      <c r="B3476" s="5">
        <v>145</v>
      </c>
      <c r="C3476" s="5">
        <v>5</v>
      </c>
      <c r="D3476" s="380">
        <v>26.894999999999996</v>
      </c>
      <c r="E3476" s="25">
        <v>24.99</v>
      </c>
      <c r="F3476" s="380">
        <v>8.1174834595959595</v>
      </c>
      <c r="G3476" s="25">
        <v>46.98</v>
      </c>
      <c r="H3476" s="380">
        <v>10.290178494607451</v>
      </c>
      <c r="I3476" s="25">
        <v>53.27</v>
      </c>
      <c r="J3476" s="380">
        <v>6.4058390685728854</v>
      </c>
    </row>
    <row r="3477" spans="1:10" x14ac:dyDescent="0.35">
      <c r="A3477" s="5">
        <v>3473</v>
      </c>
      <c r="B3477" s="5">
        <v>145</v>
      </c>
      <c r="C3477" s="5">
        <v>5</v>
      </c>
      <c r="D3477" s="380">
        <v>30.065555555555559</v>
      </c>
      <c r="E3477" s="25">
        <v>24.99</v>
      </c>
      <c r="F3477" s="380">
        <v>8.1591908291992308</v>
      </c>
      <c r="G3477" s="25">
        <v>47.45</v>
      </c>
      <c r="H3477" s="380">
        <v>10.691400027596139</v>
      </c>
      <c r="I3477" s="25">
        <v>53.27</v>
      </c>
      <c r="J3477" s="380">
        <v>6.28463847361588</v>
      </c>
    </row>
    <row r="3478" spans="1:10" x14ac:dyDescent="0.35">
      <c r="A3478" s="5">
        <v>3474</v>
      </c>
      <c r="B3478" s="5">
        <v>145</v>
      </c>
      <c r="C3478" s="5">
        <v>5</v>
      </c>
      <c r="D3478" s="380">
        <v>35.910555555555554</v>
      </c>
      <c r="E3478" s="25">
        <v>24.99</v>
      </c>
      <c r="F3478" s="380">
        <v>8.4626847886701366</v>
      </c>
      <c r="G3478" s="25">
        <v>47.46</v>
      </c>
      <c r="H3478" s="380">
        <v>10.916004509880713</v>
      </c>
      <c r="I3478" s="25">
        <v>53.71</v>
      </c>
      <c r="J3478" s="380">
        <v>7.103953831634815</v>
      </c>
    </row>
    <row r="3479" spans="1:10" x14ac:dyDescent="0.35">
      <c r="A3479" s="5">
        <v>3475</v>
      </c>
      <c r="B3479" s="5">
        <v>145</v>
      </c>
      <c r="C3479" s="5">
        <v>5</v>
      </c>
      <c r="D3479" s="380">
        <v>36.999999999999993</v>
      </c>
      <c r="E3479" s="25">
        <v>25.74</v>
      </c>
      <c r="F3479" s="380">
        <v>10.038390592512107</v>
      </c>
      <c r="G3479" s="25">
        <v>47.46</v>
      </c>
      <c r="H3479" s="380">
        <v>10.822223655485169</v>
      </c>
      <c r="I3479" s="25">
        <v>53.71</v>
      </c>
      <c r="J3479" s="380">
        <v>7.162189678630221</v>
      </c>
    </row>
    <row r="3480" spans="1:10" x14ac:dyDescent="0.35">
      <c r="A3480" s="5">
        <v>3476</v>
      </c>
      <c r="B3480" s="5">
        <v>145</v>
      </c>
      <c r="C3480" s="5">
        <v>5</v>
      </c>
      <c r="D3480" s="380">
        <v>38.153333333333336</v>
      </c>
      <c r="E3480" s="25">
        <v>25.74</v>
      </c>
      <c r="F3480" s="380">
        <v>11.844070330288496</v>
      </c>
      <c r="G3480" s="25">
        <v>47.46</v>
      </c>
      <c r="H3480" s="380">
        <v>11.232182212222035</v>
      </c>
      <c r="I3480" s="25">
        <v>62.67</v>
      </c>
      <c r="J3480" s="380">
        <v>7.162189678630221</v>
      </c>
    </row>
    <row r="3481" spans="1:10" x14ac:dyDescent="0.35">
      <c r="A3481" s="5">
        <v>3477</v>
      </c>
      <c r="B3481" s="5">
        <v>145</v>
      </c>
      <c r="C3481" s="5">
        <v>5</v>
      </c>
      <c r="D3481" s="380">
        <v>38.801666666666662</v>
      </c>
      <c r="E3481" s="25">
        <v>25.74</v>
      </c>
      <c r="F3481" s="380">
        <v>9.0238283723704651</v>
      </c>
      <c r="G3481" s="25">
        <v>47.85</v>
      </c>
      <c r="H3481" s="380">
        <v>11.322745223642398</v>
      </c>
      <c r="I3481" s="25">
        <v>62.67</v>
      </c>
      <c r="J3481" s="380">
        <v>7.0188245918518577</v>
      </c>
    </row>
    <row r="3482" spans="1:10" x14ac:dyDescent="0.35">
      <c r="A3482" s="5">
        <v>3478</v>
      </c>
      <c r="B3482" s="5">
        <v>145</v>
      </c>
      <c r="C3482" s="5">
        <v>5</v>
      </c>
      <c r="D3482" s="380">
        <v>34.960555555555551</v>
      </c>
      <c r="E3482" s="25">
        <v>25.74</v>
      </c>
      <c r="F3482" s="380">
        <v>9.7784583345058884</v>
      </c>
      <c r="G3482" s="25">
        <v>47.85</v>
      </c>
      <c r="H3482" s="380">
        <v>11.261295773905038</v>
      </c>
      <c r="I3482" s="25">
        <v>62.67</v>
      </c>
      <c r="J3482" s="380">
        <v>6.9905941208981295</v>
      </c>
    </row>
    <row r="3483" spans="1:10" x14ac:dyDescent="0.35">
      <c r="A3483" s="5">
        <v>3479</v>
      </c>
      <c r="B3483" s="5">
        <v>145</v>
      </c>
      <c r="C3483" s="5">
        <v>5</v>
      </c>
      <c r="D3483" s="380">
        <v>28.272777777777776</v>
      </c>
      <c r="E3483" s="25">
        <v>25.29</v>
      </c>
      <c r="F3483" s="380">
        <v>10.328540083407585</v>
      </c>
      <c r="G3483" s="25">
        <v>47.85</v>
      </c>
      <c r="H3483" s="380">
        <v>11.454497324081549</v>
      </c>
      <c r="I3483" s="25">
        <v>62.67</v>
      </c>
      <c r="J3483" s="380">
        <v>6.9876211318136789</v>
      </c>
    </row>
    <row r="3484" spans="1:10" x14ac:dyDescent="0.35">
      <c r="A3484" s="5">
        <v>3480</v>
      </c>
      <c r="B3484" s="5">
        <v>145</v>
      </c>
      <c r="C3484" s="5">
        <v>5</v>
      </c>
      <c r="D3484" s="380">
        <v>22.803333333333331</v>
      </c>
      <c r="E3484" s="25">
        <v>24.84</v>
      </c>
      <c r="F3484" s="380">
        <v>10.467827985791123</v>
      </c>
      <c r="G3484" s="25">
        <v>46.98</v>
      </c>
      <c r="H3484" s="380">
        <v>11.266571877964738</v>
      </c>
      <c r="I3484" s="25">
        <v>62.67</v>
      </c>
      <c r="J3484" s="380">
        <v>6.9886594438850018</v>
      </c>
    </row>
    <row r="3485" spans="1:10" x14ac:dyDescent="0.35">
      <c r="A3485" s="5">
        <v>3481</v>
      </c>
      <c r="B3485" s="5">
        <v>146</v>
      </c>
      <c r="C3485" s="5">
        <v>5</v>
      </c>
      <c r="D3485" s="380">
        <v>19.265555555555554</v>
      </c>
      <c r="E3485" s="25">
        <v>24.84</v>
      </c>
      <c r="F3485" s="380">
        <v>10.024328904082807</v>
      </c>
      <c r="G3485" s="25">
        <v>43.56</v>
      </c>
      <c r="H3485" s="380">
        <v>11.04287246848242</v>
      </c>
      <c r="I3485" s="25">
        <v>53.27</v>
      </c>
      <c r="J3485" s="380">
        <v>7.0895281259080569</v>
      </c>
    </row>
    <row r="3486" spans="1:10" x14ac:dyDescent="0.35">
      <c r="A3486" s="5">
        <v>3482</v>
      </c>
      <c r="B3486" s="5">
        <v>146</v>
      </c>
      <c r="C3486" s="5">
        <v>5</v>
      </c>
      <c r="D3486" s="380">
        <v>17.036666666666665</v>
      </c>
      <c r="E3486" s="25">
        <v>24.84</v>
      </c>
      <c r="F3486" s="380">
        <v>9.0058928536201446</v>
      </c>
      <c r="G3486" s="25">
        <v>43.56</v>
      </c>
      <c r="H3486" s="380">
        <v>11.200826981972117</v>
      </c>
      <c r="I3486" s="25">
        <v>53.27</v>
      </c>
      <c r="J3486" s="380">
        <v>7.0383756275334477</v>
      </c>
    </row>
    <row r="3487" spans="1:10" x14ac:dyDescent="0.35">
      <c r="A3487" s="5">
        <v>3483</v>
      </c>
      <c r="B3487" s="5">
        <v>146</v>
      </c>
      <c r="C3487" s="5">
        <v>5</v>
      </c>
      <c r="D3487" s="380">
        <v>17.151111111111113</v>
      </c>
      <c r="E3487" s="25">
        <v>24.84</v>
      </c>
      <c r="F3487" s="380">
        <v>8.5082803106361418</v>
      </c>
      <c r="G3487" s="25">
        <v>43.56</v>
      </c>
      <c r="H3487" s="380">
        <v>11.257758296050433</v>
      </c>
      <c r="I3487" s="25">
        <v>53.27</v>
      </c>
      <c r="J3487" s="380">
        <v>7.0872735359288201</v>
      </c>
    </row>
    <row r="3488" spans="1:10" x14ac:dyDescent="0.35">
      <c r="A3488" s="5">
        <v>3484</v>
      </c>
      <c r="B3488" s="5">
        <v>146</v>
      </c>
      <c r="C3488" s="5">
        <v>5</v>
      </c>
      <c r="D3488" s="380">
        <v>15.628888888888888</v>
      </c>
      <c r="E3488" s="25">
        <v>24.84</v>
      </c>
      <c r="F3488" s="380">
        <v>8.499941081015054</v>
      </c>
      <c r="G3488" s="25">
        <v>43.56</v>
      </c>
      <c r="H3488" s="380">
        <v>11.151069302191869</v>
      </c>
      <c r="I3488" s="25">
        <v>53.27</v>
      </c>
      <c r="J3488" s="380">
        <v>7.1427226197407681</v>
      </c>
    </row>
    <row r="3489" spans="1:10" x14ac:dyDescent="0.35">
      <c r="A3489" s="5">
        <v>3485</v>
      </c>
      <c r="B3489" s="5">
        <v>146</v>
      </c>
      <c r="C3489" s="5">
        <v>5</v>
      </c>
      <c r="D3489" s="380">
        <v>15.018333333333331</v>
      </c>
      <c r="E3489" s="25">
        <v>24.84</v>
      </c>
      <c r="F3489" s="380">
        <v>8.9508908216193728</v>
      </c>
      <c r="G3489" s="25">
        <v>43.56</v>
      </c>
      <c r="H3489" s="380">
        <v>10.861213811688298</v>
      </c>
      <c r="I3489" s="25">
        <v>53.27</v>
      </c>
      <c r="J3489" s="380">
        <v>7.162189678630221</v>
      </c>
    </row>
    <row r="3490" spans="1:10" x14ac:dyDescent="0.35">
      <c r="A3490" s="5">
        <v>3486</v>
      </c>
      <c r="B3490" s="5">
        <v>146</v>
      </c>
      <c r="C3490" s="5">
        <v>5</v>
      </c>
      <c r="D3490" s="380">
        <v>15.241666666666667</v>
      </c>
      <c r="E3490" s="25">
        <v>25.59</v>
      </c>
      <c r="F3490" s="380">
        <v>8.8831319249216758</v>
      </c>
      <c r="G3490" s="25">
        <v>47.85</v>
      </c>
      <c r="H3490" s="380">
        <v>10.404514002299726</v>
      </c>
      <c r="I3490" s="25">
        <v>62.67</v>
      </c>
      <c r="J3490" s="380">
        <v>7.0904069089729491</v>
      </c>
    </row>
    <row r="3491" spans="1:10" x14ac:dyDescent="0.35">
      <c r="A3491" s="5">
        <v>3487</v>
      </c>
      <c r="B3491" s="5">
        <v>146</v>
      </c>
      <c r="C3491" s="5">
        <v>5</v>
      </c>
      <c r="D3491" s="380">
        <v>18.632222222222222</v>
      </c>
      <c r="E3491" s="25">
        <v>25.74</v>
      </c>
      <c r="F3491" s="380">
        <v>8.4081930367757725</v>
      </c>
      <c r="G3491" s="25">
        <v>50.35</v>
      </c>
      <c r="H3491" s="380">
        <v>10.157571932668612</v>
      </c>
      <c r="I3491" s="25">
        <v>64.14</v>
      </c>
      <c r="J3491" s="380">
        <v>6.6821535616121022</v>
      </c>
    </row>
    <row r="3492" spans="1:10" x14ac:dyDescent="0.35">
      <c r="A3492" s="5">
        <v>3488</v>
      </c>
      <c r="B3492" s="5">
        <v>146</v>
      </c>
      <c r="C3492" s="5">
        <v>5</v>
      </c>
      <c r="D3492" s="380">
        <v>18.345555555555553</v>
      </c>
      <c r="E3492" s="25">
        <v>25.74</v>
      </c>
      <c r="F3492" s="380">
        <v>8.1174834595959613</v>
      </c>
      <c r="G3492" s="25">
        <v>50.35</v>
      </c>
      <c r="H3492" s="380">
        <v>7.2232837075375214</v>
      </c>
      <c r="I3492" s="25">
        <v>64.14</v>
      </c>
      <c r="J3492" s="380">
        <v>0.27777777777777779</v>
      </c>
    </row>
    <row r="3493" spans="1:10" x14ac:dyDescent="0.35">
      <c r="A3493" s="5">
        <v>3489</v>
      </c>
      <c r="B3493" s="5">
        <v>146</v>
      </c>
      <c r="C3493" s="5">
        <v>5</v>
      </c>
      <c r="D3493" s="380">
        <v>14.363888888888889</v>
      </c>
      <c r="E3493" s="25">
        <v>25.74</v>
      </c>
      <c r="F3493" s="380">
        <v>5.9818998153686787</v>
      </c>
      <c r="G3493" s="25">
        <v>47.85</v>
      </c>
      <c r="H3493" s="380">
        <v>5.6614784577155719</v>
      </c>
      <c r="I3493" s="25">
        <v>62.67</v>
      </c>
      <c r="J3493" s="380">
        <v>0.27777777777777779</v>
      </c>
    </row>
    <row r="3494" spans="1:10" x14ac:dyDescent="0.35">
      <c r="A3494" s="5">
        <v>3490</v>
      </c>
      <c r="B3494" s="5">
        <v>146</v>
      </c>
      <c r="C3494" s="5">
        <v>5</v>
      </c>
      <c r="D3494" s="380">
        <v>8.9722222222222214</v>
      </c>
      <c r="E3494" s="25">
        <v>25.59</v>
      </c>
      <c r="F3494" s="380">
        <v>5.2083306482968252</v>
      </c>
      <c r="G3494" s="25">
        <v>47.85</v>
      </c>
      <c r="H3494" s="380">
        <v>5.3997726201788954</v>
      </c>
      <c r="I3494" s="25">
        <v>53.71</v>
      </c>
      <c r="J3494" s="380">
        <v>3.2144434506372693E-2</v>
      </c>
    </row>
    <row r="3495" spans="1:10" x14ac:dyDescent="0.35">
      <c r="A3495" s="5">
        <v>3491</v>
      </c>
      <c r="B3495" s="5">
        <v>146</v>
      </c>
      <c r="C3495" s="5">
        <v>5</v>
      </c>
      <c r="D3495" s="380">
        <v>8.7449999999999992</v>
      </c>
      <c r="E3495" s="25">
        <v>25.59</v>
      </c>
      <c r="F3495" s="380">
        <v>5.2083306482968252</v>
      </c>
      <c r="G3495" s="25">
        <v>47.85</v>
      </c>
      <c r="H3495" s="380">
        <v>3.8324644542397537</v>
      </c>
      <c r="I3495" s="25">
        <v>53.71</v>
      </c>
      <c r="J3495" s="380">
        <v>3.6044098970235264E-2</v>
      </c>
    </row>
    <row r="3496" spans="1:10" x14ac:dyDescent="0.35">
      <c r="A3496" s="5">
        <v>3492</v>
      </c>
      <c r="B3496" s="5">
        <v>146</v>
      </c>
      <c r="C3496" s="5">
        <v>5</v>
      </c>
      <c r="D3496" s="380">
        <v>5.6544444444444446</v>
      </c>
      <c r="E3496" s="25">
        <v>24.84</v>
      </c>
      <c r="F3496" s="380">
        <v>5.2083306482968252</v>
      </c>
      <c r="G3496" s="25">
        <v>43.99</v>
      </c>
      <c r="H3496" s="380">
        <v>0.48613682200008451</v>
      </c>
      <c r="I3496" s="25">
        <v>52.74</v>
      </c>
      <c r="J3496" s="380">
        <v>2.777777777777778E-2</v>
      </c>
    </row>
    <row r="3497" spans="1:10" x14ac:dyDescent="0.35">
      <c r="A3497" s="5">
        <v>3493</v>
      </c>
      <c r="B3497" s="5">
        <v>146</v>
      </c>
      <c r="C3497" s="5">
        <v>5</v>
      </c>
      <c r="D3497" s="380">
        <v>4.6683333333333339</v>
      </c>
      <c r="E3497" s="25">
        <v>24.84</v>
      </c>
      <c r="F3497" s="380">
        <v>5.0223450944473758</v>
      </c>
      <c r="G3497" s="25">
        <v>43.56</v>
      </c>
      <c r="H3497" s="380">
        <v>0.47041388688272295</v>
      </c>
      <c r="I3497" s="25">
        <v>52.74</v>
      </c>
      <c r="J3497" s="380">
        <v>3.1422400008593795E-2</v>
      </c>
    </row>
    <row r="3498" spans="1:10" x14ac:dyDescent="0.35">
      <c r="A3498" s="5">
        <v>3494</v>
      </c>
      <c r="B3498" s="5">
        <v>146</v>
      </c>
      <c r="C3498" s="5">
        <v>5</v>
      </c>
      <c r="D3498" s="380">
        <v>4.6272222222222226</v>
      </c>
      <c r="E3498" s="25">
        <v>24.84</v>
      </c>
      <c r="F3498" s="380">
        <v>5.0217212752743734</v>
      </c>
      <c r="G3498" s="25">
        <v>43.56</v>
      </c>
      <c r="H3498" s="380">
        <v>2.3103363154038137</v>
      </c>
      <c r="I3498" s="25">
        <v>48.86</v>
      </c>
      <c r="J3498" s="380">
        <v>0.2332824548834222</v>
      </c>
    </row>
    <row r="3499" spans="1:10" x14ac:dyDescent="0.35">
      <c r="A3499" s="5">
        <v>3495</v>
      </c>
      <c r="B3499" s="5">
        <v>146</v>
      </c>
      <c r="C3499" s="5">
        <v>5</v>
      </c>
      <c r="D3499" s="380">
        <v>4.0133333333333328</v>
      </c>
      <c r="E3499" s="25">
        <v>24.84</v>
      </c>
      <c r="F3499" s="380">
        <v>4.8281339104553194</v>
      </c>
      <c r="G3499" s="25">
        <v>43.56</v>
      </c>
      <c r="H3499" s="380">
        <v>2.3103363154038137</v>
      </c>
      <c r="I3499" s="25">
        <v>48.86</v>
      </c>
      <c r="J3499" s="380">
        <v>5.5974498055886342E-2</v>
      </c>
    </row>
    <row r="3500" spans="1:10" x14ac:dyDescent="0.35">
      <c r="A3500" s="5">
        <v>3496</v>
      </c>
      <c r="B3500" s="5">
        <v>146</v>
      </c>
      <c r="C3500" s="5">
        <v>5</v>
      </c>
      <c r="D3500" s="380">
        <v>4.927777777777778</v>
      </c>
      <c r="E3500" s="25">
        <v>24.84</v>
      </c>
      <c r="F3500" s="380">
        <v>5.0217212752743734</v>
      </c>
      <c r="G3500" s="25">
        <v>43.56</v>
      </c>
      <c r="H3500" s="380">
        <v>0.11982139001822267</v>
      </c>
      <c r="I3500" s="25">
        <v>48.86</v>
      </c>
      <c r="J3500" s="380">
        <v>2.777777777777778E-2</v>
      </c>
    </row>
    <row r="3501" spans="1:10" x14ac:dyDescent="0.35">
      <c r="A3501" s="5">
        <v>3497</v>
      </c>
      <c r="B3501" s="5">
        <v>146</v>
      </c>
      <c r="C3501" s="5">
        <v>5</v>
      </c>
      <c r="D3501" s="380">
        <v>8.3766666666666669</v>
      </c>
      <c r="E3501" s="25">
        <v>24.84</v>
      </c>
      <c r="F3501" s="380">
        <v>5.0217212752743734</v>
      </c>
      <c r="G3501" s="25">
        <v>43.56</v>
      </c>
      <c r="H3501" s="380">
        <v>0.56261011289598695</v>
      </c>
      <c r="I3501" s="25">
        <v>52.74</v>
      </c>
      <c r="J3501" s="380">
        <v>0.15749082689632252</v>
      </c>
    </row>
    <row r="3502" spans="1:10" x14ac:dyDescent="0.35">
      <c r="A3502" s="5">
        <v>3498</v>
      </c>
      <c r="B3502" s="5">
        <v>146</v>
      </c>
      <c r="C3502" s="5">
        <v>5</v>
      </c>
      <c r="D3502" s="380">
        <v>24.427777777777781</v>
      </c>
      <c r="E3502" s="25">
        <v>24.84</v>
      </c>
      <c r="F3502" s="380">
        <v>4.513724389948405</v>
      </c>
      <c r="G3502" s="25">
        <v>43.56</v>
      </c>
      <c r="H3502" s="380">
        <v>1.9538158875161749</v>
      </c>
      <c r="I3502" s="25">
        <v>53.27</v>
      </c>
      <c r="J3502" s="380">
        <v>4.6808457899033609E-2</v>
      </c>
    </row>
    <row r="3503" spans="1:10" x14ac:dyDescent="0.35">
      <c r="A3503" s="5">
        <v>3499</v>
      </c>
      <c r="B3503" s="5">
        <v>146</v>
      </c>
      <c r="C3503" s="5">
        <v>5</v>
      </c>
      <c r="D3503" s="380">
        <v>28.90388888888889</v>
      </c>
      <c r="E3503" s="25">
        <v>25.29</v>
      </c>
      <c r="F3503" s="380">
        <v>7.9264587376243885</v>
      </c>
      <c r="G3503" s="25">
        <v>44.69</v>
      </c>
      <c r="H3503" s="380">
        <v>5.504522369886149</v>
      </c>
      <c r="I3503" s="25">
        <v>53.27</v>
      </c>
      <c r="J3503" s="380">
        <v>4.4293874851641215</v>
      </c>
    </row>
    <row r="3504" spans="1:10" x14ac:dyDescent="0.35">
      <c r="A3504" s="5">
        <v>3500</v>
      </c>
      <c r="B3504" s="5">
        <v>146</v>
      </c>
      <c r="C3504" s="5">
        <v>5</v>
      </c>
      <c r="D3504" s="380">
        <v>31.756666666666675</v>
      </c>
      <c r="E3504" s="25">
        <v>25.74</v>
      </c>
      <c r="F3504" s="380">
        <v>8.5335449114484287</v>
      </c>
      <c r="G3504" s="25">
        <v>46.21</v>
      </c>
      <c r="H3504" s="380">
        <v>7.8977497696532133</v>
      </c>
      <c r="I3504" s="25">
        <v>53.71</v>
      </c>
      <c r="J3504" s="380">
        <v>6.5307398986000962</v>
      </c>
    </row>
    <row r="3505" spans="1:10" x14ac:dyDescent="0.35">
      <c r="A3505" s="5">
        <v>3501</v>
      </c>
      <c r="B3505" s="5">
        <v>146</v>
      </c>
      <c r="C3505" s="5">
        <v>5</v>
      </c>
      <c r="D3505" s="380">
        <v>32.75</v>
      </c>
      <c r="E3505" s="25">
        <v>25.74</v>
      </c>
      <c r="F3505" s="380">
        <v>8.5119652510192694</v>
      </c>
      <c r="G3505" s="25">
        <v>46.21</v>
      </c>
      <c r="H3505" s="380">
        <v>7.8979947165483679</v>
      </c>
      <c r="I3505" s="25">
        <v>56.52</v>
      </c>
      <c r="J3505" s="380">
        <v>6.4235524802809003</v>
      </c>
    </row>
    <row r="3506" spans="1:10" x14ac:dyDescent="0.35">
      <c r="A3506" s="5">
        <v>3502</v>
      </c>
      <c r="B3506" s="5">
        <v>146</v>
      </c>
      <c r="C3506" s="5">
        <v>5</v>
      </c>
      <c r="D3506" s="380">
        <v>29.886666666666663</v>
      </c>
      <c r="E3506" s="25">
        <v>25.74</v>
      </c>
      <c r="F3506" s="380">
        <v>8.5123016420990041</v>
      </c>
      <c r="G3506" s="25">
        <v>47.85</v>
      </c>
      <c r="H3506" s="380">
        <v>7.9039725124123912</v>
      </c>
      <c r="I3506" s="25">
        <v>57.49</v>
      </c>
      <c r="J3506" s="380">
        <v>6.5561512516051925</v>
      </c>
    </row>
    <row r="3507" spans="1:10" x14ac:dyDescent="0.35">
      <c r="A3507" s="5">
        <v>3503</v>
      </c>
      <c r="B3507" s="5">
        <v>146</v>
      </c>
      <c r="C3507" s="5">
        <v>5</v>
      </c>
      <c r="D3507" s="380">
        <v>24.029444444444444</v>
      </c>
      <c r="E3507" s="25">
        <v>25.29</v>
      </c>
      <c r="F3507" s="380">
        <v>8.4784231219796951</v>
      </c>
      <c r="G3507" s="25">
        <v>44.86</v>
      </c>
      <c r="H3507" s="380">
        <v>7.9051009028604291</v>
      </c>
      <c r="I3507" s="25">
        <v>55.95</v>
      </c>
      <c r="J3507" s="380">
        <v>6.6451789693637124</v>
      </c>
    </row>
    <row r="3508" spans="1:10" x14ac:dyDescent="0.35">
      <c r="A3508" s="5">
        <v>3504</v>
      </c>
      <c r="B3508" s="5">
        <v>146</v>
      </c>
      <c r="C3508" s="5">
        <v>5</v>
      </c>
      <c r="D3508" s="380">
        <v>19.40055555555556</v>
      </c>
      <c r="E3508" s="25">
        <v>24.84</v>
      </c>
      <c r="F3508" s="380">
        <v>8.1725533954908993</v>
      </c>
      <c r="G3508" s="25">
        <v>43.99</v>
      </c>
      <c r="H3508" s="380">
        <v>7.90374458928442</v>
      </c>
      <c r="I3508" s="25">
        <v>53.71</v>
      </c>
      <c r="J3508" s="380">
        <v>6.5011523159704252</v>
      </c>
    </row>
    <row r="3509" spans="1:10" x14ac:dyDescent="0.35">
      <c r="A3509" s="5">
        <v>3505</v>
      </c>
      <c r="B3509" s="5">
        <v>147</v>
      </c>
      <c r="C3509" s="5">
        <v>5</v>
      </c>
      <c r="D3509" s="380">
        <v>18.783888888888885</v>
      </c>
      <c r="E3509" s="25">
        <v>24.84</v>
      </c>
      <c r="F3509" s="380">
        <v>8.0672333175607971</v>
      </c>
      <c r="G3509" s="25">
        <v>38.130000000000003</v>
      </c>
      <c r="H3509" s="380">
        <v>7.9022678313019421</v>
      </c>
      <c r="I3509" s="25">
        <v>48.04</v>
      </c>
      <c r="J3509" s="380">
        <v>6.0235140051628742</v>
      </c>
    </row>
    <row r="3510" spans="1:10" x14ac:dyDescent="0.35">
      <c r="A3510" s="5">
        <v>3506</v>
      </c>
      <c r="B3510" s="5">
        <v>147</v>
      </c>
      <c r="C3510" s="5">
        <v>5</v>
      </c>
      <c r="D3510" s="380">
        <v>17.134999999999998</v>
      </c>
      <c r="E3510" s="25">
        <v>24.84</v>
      </c>
      <c r="F3510" s="380">
        <v>8.1325313923149594</v>
      </c>
      <c r="G3510" s="25">
        <v>37.979999999999997</v>
      </c>
      <c r="H3510" s="380">
        <v>7.8637502114909648</v>
      </c>
      <c r="I3510" s="25">
        <v>48.04</v>
      </c>
      <c r="J3510" s="380">
        <v>6.3419221047760921</v>
      </c>
    </row>
    <row r="3511" spans="1:10" x14ac:dyDescent="0.35">
      <c r="A3511" s="5">
        <v>3507</v>
      </c>
      <c r="B3511" s="5">
        <v>147</v>
      </c>
      <c r="C3511" s="5">
        <v>5</v>
      </c>
      <c r="D3511" s="380">
        <v>18.464444444444446</v>
      </c>
      <c r="E3511" s="25">
        <v>24.84</v>
      </c>
      <c r="F3511" s="380">
        <v>8.1246569563047544</v>
      </c>
      <c r="G3511" s="25">
        <v>37.979999999999997</v>
      </c>
      <c r="H3511" s="380">
        <v>7.8529130207549533</v>
      </c>
      <c r="I3511" s="25">
        <v>48.04</v>
      </c>
      <c r="J3511" s="380">
        <v>6.5561973990244491</v>
      </c>
    </row>
    <row r="3512" spans="1:10" x14ac:dyDescent="0.35">
      <c r="A3512" s="5">
        <v>3508</v>
      </c>
      <c r="B3512" s="5">
        <v>147</v>
      </c>
      <c r="C3512" s="5">
        <v>5</v>
      </c>
      <c r="D3512" s="380">
        <v>21.801111111111112</v>
      </c>
      <c r="E3512" s="25">
        <v>24.84</v>
      </c>
      <c r="F3512" s="380">
        <v>8.3123057789665964</v>
      </c>
      <c r="G3512" s="25">
        <v>37.979999999999997</v>
      </c>
      <c r="H3512" s="380">
        <v>7.880599684421659</v>
      </c>
      <c r="I3512" s="25">
        <v>45.28</v>
      </c>
      <c r="J3512" s="380">
        <v>6.6288486127412947</v>
      </c>
    </row>
    <row r="3513" spans="1:10" x14ac:dyDescent="0.35">
      <c r="A3513" s="5">
        <v>3509</v>
      </c>
      <c r="B3513" s="5">
        <v>147</v>
      </c>
      <c r="C3513" s="5">
        <v>5</v>
      </c>
      <c r="D3513" s="380">
        <v>25.261111111111109</v>
      </c>
      <c r="E3513" s="25">
        <v>24.84</v>
      </c>
      <c r="F3513" s="380">
        <v>8.3609847863533115</v>
      </c>
      <c r="G3513" s="25">
        <v>37.979999999999997</v>
      </c>
      <c r="H3513" s="380">
        <v>7.9274429466714684</v>
      </c>
      <c r="I3513" s="25">
        <v>48.04</v>
      </c>
      <c r="J3513" s="380">
        <v>6.6451789693637124</v>
      </c>
    </row>
    <row r="3514" spans="1:10" x14ac:dyDescent="0.35">
      <c r="A3514" s="5">
        <v>3510</v>
      </c>
      <c r="B3514" s="5">
        <v>147</v>
      </c>
      <c r="C3514" s="5">
        <v>5</v>
      </c>
      <c r="D3514" s="380">
        <v>28.766111111111108</v>
      </c>
      <c r="E3514" s="25">
        <v>24.84</v>
      </c>
      <c r="F3514" s="380">
        <v>8.3566737012705197</v>
      </c>
      <c r="G3514" s="25">
        <v>38.130000000000003</v>
      </c>
      <c r="H3514" s="380">
        <v>7.8832685519155197</v>
      </c>
      <c r="I3514" s="25">
        <v>48.52</v>
      </c>
      <c r="J3514" s="380">
        <v>6.5912720250154111</v>
      </c>
    </row>
    <row r="3515" spans="1:10" x14ac:dyDescent="0.35">
      <c r="A3515" s="5">
        <v>3511</v>
      </c>
      <c r="B3515" s="5">
        <v>147</v>
      </c>
      <c r="C3515" s="5">
        <v>5</v>
      </c>
      <c r="D3515" s="380">
        <v>32.910000000000004</v>
      </c>
      <c r="E3515" s="25">
        <v>24.84</v>
      </c>
      <c r="F3515" s="380">
        <v>8.4977946597213485</v>
      </c>
      <c r="G3515" s="25">
        <v>44.69</v>
      </c>
      <c r="H3515" s="380">
        <v>7.7950201022081451</v>
      </c>
      <c r="I3515" s="25">
        <v>50.33</v>
      </c>
      <c r="J3515" s="380">
        <v>6.5054737253614423</v>
      </c>
    </row>
    <row r="3516" spans="1:10" x14ac:dyDescent="0.35">
      <c r="A3516" s="5">
        <v>3512</v>
      </c>
      <c r="B3516" s="5">
        <v>147</v>
      </c>
      <c r="C3516" s="5">
        <v>5</v>
      </c>
      <c r="D3516" s="380">
        <v>25.93333333333333</v>
      </c>
      <c r="E3516" s="25">
        <v>24.84</v>
      </c>
      <c r="F3516" s="380">
        <v>8.1174834595959577</v>
      </c>
      <c r="G3516" s="25">
        <v>44.69</v>
      </c>
      <c r="H3516" s="380">
        <v>7.7940651136225707</v>
      </c>
      <c r="I3516" s="25">
        <v>50.33</v>
      </c>
      <c r="J3516" s="380">
        <v>6.2939778040869676</v>
      </c>
    </row>
    <row r="3517" spans="1:10" x14ac:dyDescent="0.35">
      <c r="A3517" s="5">
        <v>3513</v>
      </c>
      <c r="B3517" s="5">
        <v>147</v>
      </c>
      <c r="C3517" s="5">
        <v>5</v>
      </c>
      <c r="D3517" s="380">
        <v>20.541111111111114</v>
      </c>
      <c r="E3517" s="25">
        <v>24.84</v>
      </c>
      <c r="F3517" s="380">
        <v>0.84670637008489491</v>
      </c>
      <c r="G3517" s="25">
        <v>41.05</v>
      </c>
      <c r="H3517" s="380">
        <v>2.6983148505077095</v>
      </c>
      <c r="I3517" s="25">
        <v>50.19</v>
      </c>
      <c r="J3517" s="380">
        <v>3.3061316289062153</v>
      </c>
    </row>
    <row r="3518" spans="1:10" x14ac:dyDescent="0.35">
      <c r="A3518" s="5">
        <v>3514</v>
      </c>
      <c r="B3518" s="5">
        <v>147</v>
      </c>
      <c r="C3518" s="5">
        <v>5</v>
      </c>
      <c r="D3518" s="380">
        <v>11.493333333333332</v>
      </c>
      <c r="E3518" s="25">
        <v>24.84</v>
      </c>
      <c r="F3518" s="380">
        <v>4.9008081404698096</v>
      </c>
      <c r="G3518" s="25">
        <v>39.770000000000003</v>
      </c>
      <c r="H3518" s="380">
        <v>3.3973093212541547</v>
      </c>
      <c r="I3518" s="25">
        <v>44.77</v>
      </c>
      <c r="J3518" s="380">
        <v>2.5833457070085895</v>
      </c>
    </row>
    <row r="3519" spans="1:10" x14ac:dyDescent="0.35">
      <c r="A3519" s="5">
        <v>3515</v>
      </c>
      <c r="B3519" s="5">
        <v>147</v>
      </c>
      <c r="C3519" s="5">
        <v>5</v>
      </c>
      <c r="D3519" s="380">
        <v>10.332222222222223</v>
      </c>
      <c r="E3519" s="25">
        <v>24.84</v>
      </c>
      <c r="F3519" s="380">
        <v>3.3819604998048347</v>
      </c>
      <c r="G3519" s="25">
        <v>38.520000000000003</v>
      </c>
      <c r="H3519" s="380">
        <v>0.3012269021302022</v>
      </c>
      <c r="I3519" s="25">
        <v>42.66</v>
      </c>
      <c r="J3519" s="380">
        <v>2.2840341988090058</v>
      </c>
    </row>
    <row r="3520" spans="1:10" x14ac:dyDescent="0.35">
      <c r="A3520" s="5">
        <v>3516</v>
      </c>
      <c r="B3520" s="5">
        <v>147</v>
      </c>
      <c r="C3520" s="5">
        <v>5</v>
      </c>
      <c r="D3520" s="380">
        <v>6.3849999999999998</v>
      </c>
      <c r="E3520" s="25">
        <v>24.84</v>
      </c>
      <c r="F3520" s="380">
        <v>3.3675305881911477</v>
      </c>
      <c r="G3520" s="25">
        <v>35.94</v>
      </c>
      <c r="H3520" s="380">
        <v>0.3012269021302022</v>
      </c>
      <c r="I3520" s="25">
        <v>42.24</v>
      </c>
      <c r="J3520" s="380">
        <v>0.53969340184923209</v>
      </c>
    </row>
    <row r="3521" spans="1:10" x14ac:dyDescent="0.35">
      <c r="A3521" s="5">
        <v>3517</v>
      </c>
      <c r="B3521" s="5">
        <v>147</v>
      </c>
      <c r="C3521" s="5">
        <v>5</v>
      </c>
      <c r="D3521" s="380">
        <v>4.7611111111111111</v>
      </c>
      <c r="E3521" s="25">
        <v>24.84</v>
      </c>
      <c r="F3521" s="380">
        <v>2.4321039986688295</v>
      </c>
      <c r="G3521" s="25">
        <v>35.94</v>
      </c>
      <c r="H3521" s="380">
        <v>0.3012269021302022</v>
      </c>
      <c r="I3521" s="25">
        <v>40.21</v>
      </c>
      <c r="J3521" s="380">
        <v>0.43211457815305526</v>
      </c>
    </row>
    <row r="3522" spans="1:10" x14ac:dyDescent="0.35">
      <c r="A3522" s="5">
        <v>3518</v>
      </c>
      <c r="B3522" s="5">
        <v>147</v>
      </c>
      <c r="C3522" s="5">
        <v>5</v>
      </c>
      <c r="D3522" s="380">
        <v>6.3011111111111111</v>
      </c>
      <c r="E3522" s="25">
        <v>24.12</v>
      </c>
      <c r="F3522" s="380">
        <v>0.17822817371146224</v>
      </c>
      <c r="G3522" s="25">
        <v>35.94</v>
      </c>
      <c r="H3522" s="380">
        <v>0.3012269021302022</v>
      </c>
      <c r="I3522" s="25">
        <v>40.21</v>
      </c>
      <c r="J3522" s="380">
        <v>0.28769766942925673</v>
      </c>
    </row>
    <row r="3523" spans="1:10" x14ac:dyDescent="0.35">
      <c r="A3523" s="5">
        <v>3519</v>
      </c>
      <c r="B3523" s="5">
        <v>147</v>
      </c>
      <c r="C3523" s="5">
        <v>5</v>
      </c>
      <c r="D3523" s="380">
        <v>7.9483333333333324</v>
      </c>
      <c r="E3523" s="25">
        <v>24.12</v>
      </c>
      <c r="F3523" s="380">
        <v>1.7421830625039447</v>
      </c>
      <c r="G3523" s="25">
        <v>35.94</v>
      </c>
      <c r="H3523" s="380">
        <v>0.3012269021302022</v>
      </c>
      <c r="I3523" s="25">
        <v>40.21</v>
      </c>
      <c r="J3523" s="380">
        <v>0.26117697159458853</v>
      </c>
    </row>
    <row r="3524" spans="1:10" x14ac:dyDescent="0.35">
      <c r="A3524" s="5">
        <v>3520</v>
      </c>
      <c r="B3524" s="5">
        <v>147</v>
      </c>
      <c r="C3524" s="5">
        <v>5</v>
      </c>
      <c r="D3524" s="380">
        <v>8.7827777777777776</v>
      </c>
      <c r="E3524" s="25">
        <v>24.84</v>
      </c>
      <c r="F3524" s="380">
        <v>0.27546296296296297</v>
      </c>
      <c r="G3524" s="25">
        <v>35.94</v>
      </c>
      <c r="H3524" s="380">
        <v>0.3012269021302022</v>
      </c>
      <c r="I3524" s="25">
        <v>40.619999999999997</v>
      </c>
      <c r="J3524" s="380">
        <v>0.34115425293541179</v>
      </c>
    </row>
    <row r="3525" spans="1:10" x14ac:dyDescent="0.35">
      <c r="A3525" s="5">
        <v>3521</v>
      </c>
      <c r="B3525" s="5">
        <v>147</v>
      </c>
      <c r="C3525" s="5">
        <v>5</v>
      </c>
      <c r="D3525" s="380">
        <v>11.963888888888889</v>
      </c>
      <c r="E3525" s="25">
        <v>24.84</v>
      </c>
      <c r="F3525" s="380">
        <v>3.0478831089201153</v>
      </c>
      <c r="G3525" s="25">
        <v>38.61</v>
      </c>
      <c r="H3525" s="380">
        <v>0.47222222222222227</v>
      </c>
      <c r="I3525" s="25">
        <v>42.24</v>
      </c>
      <c r="J3525" s="380">
        <v>0.43211457815305515</v>
      </c>
    </row>
    <row r="3526" spans="1:10" x14ac:dyDescent="0.35">
      <c r="A3526" s="5">
        <v>3522</v>
      </c>
      <c r="B3526" s="5">
        <v>147</v>
      </c>
      <c r="C3526" s="5">
        <v>5</v>
      </c>
      <c r="D3526" s="380">
        <v>13.188333333333331</v>
      </c>
      <c r="E3526" s="25">
        <v>24.84</v>
      </c>
      <c r="F3526" s="380">
        <v>6.1139878941353336</v>
      </c>
      <c r="G3526" s="25">
        <v>42.29</v>
      </c>
      <c r="H3526" s="380">
        <v>4.6465907118500596</v>
      </c>
      <c r="I3526" s="25">
        <v>44.77</v>
      </c>
      <c r="J3526" s="380">
        <v>3.1720166589979</v>
      </c>
    </row>
    <row r="3527" spans="1:10" x14ac:dyDescent="0.35">
      <c r="A3527" s="5">
        <v>3523</v>
      </c>
      <c r="B3527" s="5">
        <v>147</v>
      </c>
      <c r="C3527" s="5">
        <v>5</v>
      </c>
      <c r="D3527" s="380">
        <v>23.148888888888884</v>
      </c>
      <c r="E3527" s="25">
        <v>24.84</v>
      </c>
      <c r="F3527" s="380">
        <v>7.5450713194703223</v>
      </c>
      <c r="G3527" s="25">
        <v>42.29</v>
      </c>
      <c r="H3527" s="380">
        <v>5.3657800024884272</v>
      </c>
      <c r="I3527" s="25">
        <v>48.86</v>
      </c>
      <c r="J3527" s="380">
        <v>2.5248492381903538</v>
      </c>
    </row>
    <row r="3528" spans="1:10" x14ac:dyDescent="0.35">
      <c r="A3528" s="5">
        <v>3524</v>
      </c>
      <c r="B3528" s="5">
        <v>147</v>
      </c>
      <c r="C3528" s="5">
        <v>5</v>
      </c>
      <c r="D3528" s="380">
        <v>26.230000000000004</v>
      </c>
      <c r="E3528" s="25">
        <v>24.84</v>
      </c>
      <c r="F3528" s="380">
        <v>11.763077882560305</v>
      </c>
      <c r="G3528" s="25">
        <v>42.29</v>
      </c>
      <c r="H3528" s="380">
        <v>5.2900861026089547</v>
      </c>
      <c r="I3528" s="25">
        <v>48.86</v>
      </c>
      <c r="J3528" s="380">
        <v>3.647505840114889</v>
      </c>
    </row>
    <row r="3529" spans="1:10" x14ac:dyDescent="0.35">
      <c r="A3529" s="5">
        <v>3525</v>
      </c>
      <c r="B3529" s="5">
        <v>147</v>
      </c>
      <c r="C3529" s="5">
        <v>5</v>
      </c>
      <c r="D3529" s="380">
        <v>30.00333333333333</v>
      </c>
      <c r="E3529" s="25">
        <v>24.84</v>
      </c>
      <c r="F3529" s="380">
        <v>10.972865089626913</v>
      </c>
      <c r="G3529" s="25">
        <v>42.29</v>
      </c>
      <c r="H3529" s="380">
        <v>5.5935256459053173</v>
      </c>
      <c r="I3529" s="25">
        <v>50.13</v>
      </c>
      <c r="J3529" s="380">
        <v>2.6371185511852366</v>
      </c>
    </row>
    <row r="3530" spans="1:10" x14ac:dyDescent="0.35">
      <c r="A3530" s="5">
        <v>3526</v>
      </c>
      <c r="B3530" s="5">
        <v>147</v>
      </c>
      <c r="C3530" s="5">
        <v>5</v>
      </c>
      <c r="D3530" s="380">
        <v>30.14777777777778</v>
      </c>
      <c r="E3530" s="25">
        <v>24.84</v>
      </c>
      <c r="F3530" s="380">
        <v>7.5409182618944737</v>
      </c>
      <c r="G3530" s="25">
        <v>42.29</v>
      </c>
      <c r="H3530" s="380">
        <v>5.1029316126900737</v>
      </c>
      <c r="I3530" s="25">
        <v>53.27</v>
      </c>
      <c r="J3530" s="380">
        <v>3.1426399630449589</v>
      </c>
    </row>
    <row r="3531" spans="1:10" x14ac:dyDescent="0.35">
      <c r="A3531" s="5">
        <v>3527</v>
      </c>
      <c r="B3531" s="5">
        <v>147</v>
      </c>
      <c r="C3531" s="5">
        <v>5</v>
      </c>
      <c r="D3531" s="380">
        <v>26.972222222222221</v>
      </c>
      <c r="E3531" s="25">
        <v>24.84</v>
      </c>
      <c r="F3531" s="380">
        <v>7.0680766600175149</v>
      </c>
      <c r="G3531" s="25">
        <v>42.29</v>
      </c>
      <c r="H3531" s="380">
        <v>5.2073192558373202</v>
      </c>
      <c r="I3531" s="25">
        <v>48.86</v>
      </c>
      <c r="J3531" s="380">
        <v>1.0855584205277449</v>
      </c>
    </row>
    <row r="3532" spans="1:10" x14ac:dyDescent="0.35">
      <c r="A3532" s="5">
        <v>3528</v>
      </c>
      <c r="B3532" s="5">
        <v>147</v>
      </c>
      <c r="C3532" s="5">
        <v>5</v>
      </c>
      <c r="D3532" s="380">
        <v>25.511666666666667</v>
      </c>
      <c r="E3532" s="25">
        <v>24.84</v>
      </c>
      <c r="F3532" s="380">
        <v>5.8627858701983762</v>
      </c>
      <c r="G3532" s="25">
        <v>37.6</v>
      </c>
      <c r="H3532" s="380">
        <v>5.123007155702302</v>
      </c>
      <c r="I3532" s="25">
        <v>47.44</v>
      </c>
      <c r="J3532" s="380">
        <v>2.3089094822972158</v>
      </c>
    </row>
    <row r="3533" spans="1:10" x14ac:dyDescent="0.35">
      <c r="A3533" s="5">
        <v>3529</v>
      </c>
      <c r="B3533" s="5">
        <v>148</v>
      </c>
      <c r="C3533" s="5">
        <v>5</v>
      </c>
      <c r="D3533" s="380">
        <v>22.256666666666664</v>
      </c>
      <c r="E3533" s="25">
        <v>24.73</v>
      </c>
      <c r="F3533" s="380">
        <v>4.5519709590413653</v>
      </c>
      <c r="G3533" s="25">
        <v>32.43</v>
      </c>
      <c r="H3533" s="380">
        <v>5.591564739026631</v>
      </c>
      <c r="I3533" s="25">
        <v>39.06</v>
      </c>
      <c r="J3533" s="380">
        <v>3.0713316153315535</v>
      </c>
    </row>
    <row r="3534" spans="1:10" x14ac:dyDescent="0.35">
      <c r="A3534" s="5">
        <v>3530</v>
      </c>
      <c r="B3534" s="5">
        <v>148</v>
      </c>
      <c r="C3534" s="5">
        <v>5</v>
      </c>
      <c r="D3534" s="380">
        <v>20.545555555555556</v>
      </c>
      <c r="E3534" s="25">
        <v>23.41</v>
      </c>
      <c r="F3534" s="380">
        <v>4.0333186030647399</v>
      </c>
      <c r="G3534" s="25">
        <v>32.43</v>
      </c>
      <c r="H3534" s="380">
        <v>4.0158543422782529</v>
      </c>
      <c r="I3534" s="25">
        <v>38.67</v>
      </c>
      <c r="J3534" s="380">
        <v>3.8122433110772525</v>
      </c>
    </row>
    <row r="3535" spans="1:10" x14ac:dyDescent="0.35">
      <c r="A3535" s="5">
        <v>3531</v>
      </c>
      <c r="B3535" s="5">
        <v>148</v>
      </c>
      <c r="C3535" s="5">
        <v>5</v>
      </c>
      <c r="D3535" s="380">
        <v>19.918888888888887</v>
      </c>
      <c r="E3535" s="25">
        <v>23.41</v>
      </c>
      <c r="F3535" s="380">
        <v>3.5783975681955198</v>
      </c>
      <c r="G3535" s="25">
        <v>31.11</v>
      </c>
      <c r="H3535" s="380">
        <v>0.47222222222222215</v>
      </c>
      <c r="I3535" s="25">
        <v>38.67</v>
      </c>
      <c r="J3535" s="380">
        <v>3.8055218077600332</v>
      </c>
    </row>
    <row r="3536" spans="1:10" x14ac:dyDescent="0.35">
      <c r="A3536" s="5">
        <v>3532</v>
      </c>
      <c r="B3536" s="5">
        <v>148</v>
      </c>
      <c r="C3536" s="5">
        <v>5</v>
      </c>
      <c r="D3536" s="380">
        <v>19.772222222222219</v>
      </c>
      <c r="E3536" s="25">
        <v>23.41</v>
      </c>
      <c r="F3536" s="380">
        <v>1.1894697909033725</v>
      </c>
      <c r="G3536" s="25">
        <v>31.11</v>
      </c>
      <c r="H3536" s="380">
        <v>0.47222222222222215</v>
      </c>
      <c r="I3536" s="25">
        <v>38.67</v>
      </c>
      <c r="J3536" s="380">
        <v>8.0860128729819875E-2</v>
      </c>
    </row>
    <row r="3537" spans="1:10" x14ac:dyDescent="0.35">
      <c r="A3537" s="5">
        <v>3533</v>
      </c>
      <c r="B3537" s="5">
        <v>148</v>
      </c>
      <c r="C3537" s="5">
        <v>5</v>
      </c>
      <c r="D3537" s="380">
        <v>19.058888888888891</v>
      </c>
      <c r="E3537" s="25">
        <v>23.41</v>
      </c>
      <c r="F3537" s="380">
        <v>2.6867844833115235</v>
      </c>
      <c r="G3537" s="25">
        <v>31.86</v>
      </c>
      <c r="H3537" s="380">
        <v>0.47222222222222221</v>
      </c>
      <c r="I3537" s="25">
        <v>38.67</v>
      </c>
      <c r="J3537" s="380">
        <v>3.868389872414514</v>
      </c>
    </row>
    <row r="3538" spans="1:10" x14ac:dyDescent="0.35">
      <c r="A3538" s="5">
        <v>3534</v>
      </c>
      <c r="B3538" s="5">
        <v>148</v>
      </c>
      <c r="C3538" s="5">
        <v>5</v>
      </c>
      <c r="D3538" s="380">
        <v>20.355555555555554</v>
      </c>
      <c r="E3538" s="25">
        <v>24</v>
      </c>
      <c r="F3538" s="380">
        <v>3.264308780155825</v>
      </c>
      <c r="G3538" s="25">
        <v>32.43</v>
      </c>
      <c r="H3538" s="380">
        <v>0.47222222222222221</v>
      </c>
      <c r="I3538" s="25">
        <v>43.96</v>
      </c>
      <c r="J3538" s="380">
        <v>3.8917690816750952</v>
      </c>
    </row>
    <row r="3539" spans="1:10" x14ac:dyDescent="0.35">
      <c r="A3539" s="5">
        <v>3535</v>
      </c>
      <c r="B3539" s="5">
        <v>148</v>
      </c>
      <c r="C3539" s="5">
        <v>5</v>
      </c>
      <c r="D3539" s="380">
        <v>20.009999999999994</v>
      </c>
      <c r="E3539" s="25">
        <v>24.84</v>
      </c>
      <c r="F3539" s="380">
        <v>4.0418928210827927</v>
      </c>
      <c r="G3539" s="25">
        <v>35.1</v>
      </c>
      <c r="H3539" s="380">
        <v>0.47222222222222215</v>
      </c>
      <c r="I3539" s="25">
        <v>46.06</v>
      </c>
      <c r="J3539" s="380">
        <v>1.6156005546835905</v>
      </c>
    </row>
    <row r="3540" spans="1:10" x14ac:dyDescent="0.35">
      <c r="A3540" s="5">
        <v>3536</v>
      </c>
      <c r="B3540" s="5">
        <v>148</v>
      </c>
      <c r="C3540" s="5">
        <v>5</v>
      </c>
      <c r="D3540" s="380">
        <v>20.18</v>
      </c>
      <c r="E3540" s="25">
        <v>24.84</v>
      </c>
      <c r="F3540" s="380">
        <v>0.34853601787882388</v>
      </c>
      <c r="G3540" s="25">
        <v>38.15</v>
      </c>
      <c r="H3540" s="380">
        <v>2.0133769221268643</v>
      </c>
      <c r="I3540" s="25">
        <v>47.44</v>
      </c>
      <c r="J3540" s="380">
        <v>1.4038326489785364</v>
      </c>
    </row>
    <row r="3541" spans="1:10" x14ac:dyDescent="0.35">
      <c r="A3541" s="5">
        <v>3537</v>
      </c>
      <c r="B3541" s="5">
        <v>148</v>
      </c>
      <c r="C3541" s="5">
        <v>5</v>
      </c>
      <c r="D3541" s="380">
        <v>17.319444444444443</v>
      </c>
      <c r="E3541" s="25">
        <v>24.84</v>
      </c>
      <c r="F3541" s="380">
        <v>2.777777777777778E-2</v>
      </c>
      <c r="G3541" s="25">
        <v>38.15</v>
      </c>
      <c r="H3541" s="380">
        <v>2.0133769221268643</v>
      </c>
      <c r="I3541" s="25">
        <v>45.28</v>
      </c>
      <c r="J3541" s="380">
        <v>2.777777777777778E-2</v>
      </c>
    </row>
    <row r="3542" spans="1:10" x14ac:dyDescent="0.35">
      <c r="A3542" s="5">
        <v>3538</v>
      </c>
      <c r="B3542" s="5">
        <v>148</v>
      </c>
      <c r="C3542" s="5">
        <v>5</v>
      </c>
      <c r="D3542" s="380">
        <v>15.61611111111111</v>
      </c>
      <c r="E3542" s="25">
        <v>24.84</v>
      </c>
      <c r="F3542" s="380">
        <v>3.2727733956087586</v>
      </c>
      <c r="G3542" s="25">
        <v>37.020000000000003</v>
      </c>
      <c r="H3542" s="380">
        <v>1.8457190916956596</v>
      </c>
      <c r="I3542" s="25">
        <v>39.06</v>
      </c>
      <c r="J3542" s="380">
        <v>2.777777777777778E-2</v>
      </c>
    </row>
    <row r="3543" spans="1:10" x14ac:dyDescent="0.35">
      <c r="A3543" s="5">
        <v>3539</v>
      </c>
      <c r="B3543" s="5">
        <v>148</v>
      </c>
      <c r="C3543" s="5">
        <v>5</v>
      </c>
      <c r="D3543" s="380">
        <v>14.408333333333335</v>
      </c>
      <c r="E3543" s="25">
        <v>24.84</v>
      </c>
      <c r="F3543" s="380">
        <v>3.2727733956087586</v>
      </c>
      <c r="G3543" s="25">
        <v>35.25</v>
      </c>
      <c r="H3543" s="380">
        <v>1.2655816667086657</v>
      </c>
      <c r="I3543" s="25">
        <v>38.67</v>
      </c>
      <c r="J3543" s="380">
        <v>2.777777777777778E-2</v>
      </c>
    </row>
    <row r="3544" spans="1:10" x14ac:dyDescent="0.35">
      <c r="A3544" s="5">
        <v>3540</v>
      </c>
      <c r="B3544" s="5">
        <v>148</v>
      </c>
      <c r="C3544" s="5">
        <v>5</v>
      </c>
      <c r="D3544" s="380">
        <v>12.734444444444444</v>
      </c>
      <c r="E3544" s="25">
        <v>24.11</v>
      </c>
      <c r="F3544" s="380">
        <v>3.2727733956087586</v>
      </c>
      <c r="G3544" s="25">
        <v>32.79</v>
      </c>
      <c r="H3544" s="380">
        <v>1.2655816667086657</v>
      </c>
      <c r="I3544" s="25">
        <v>38.67</v>
      </c>
      <c r="J3544" s="380">
        <v>2.777777777777778E-2</v>
      </c>
    </row>
    <row r="3545" spans="1:10" x14ac:dyDescent="0.35">
      <c r="A3545" s="5">
        <v>3541</v>
      </c>
      <c r="B3545" s="5">
        <v>148</v>
      </c>
      <c r="C3545" s="5">
        <v>5</v>
      </c>
      <c r="D3545" s="380">
        <v>11.406666666666666</v>
      </c>
      <c r="E3545" s="25">
        <v>24.84</v>
      </c>
      <c r="F3545" s="380">
        <v>3.2727733956087586</v>
      </c>
      <c r="G3545" s="25">
        <v>32.43</v>
      </c>
      <c r="H3545" s="380">
        <v>2.777777777777778E-2</v>
      </c>
      <c r="I3545" s="25">
        <v>38.67</v>
      </c>
      <c r="J3545" s="380">
        <v>2.777777777777778E-2</v>
      </c>
    </row>
    <row r="3546" spans="1:10" x14ac:dyDescent="0.35">
      <c r="A3546" s="5">
        <v>3542</v>
      </c>
      <c r="B3546" s="5">
        <v>148</v>
      </c>
      <c r="C3546" s="5">
        <v>5</v>
      </c>
      <c r="D3546" s="380">
        <v>8.26</v>
      </c>
      <c r="E3546" s="25">
        <v>24.84</v>
      </c>
      <c r="F3546" s="380">
        <v>3.2727733956087586</v>
      </c>
      <c r="G3546" s="25">
        <v>32.43</v>
      </c>
      <c r="H3546" s="380">
        <v>2.777777777777778E-2</v>
      </c>
      <c r="I3546" s="25">
        <v>35.72</v>
      </c>
      <c r="J3546" s="380">
        <v>2.777777777777778E-2</v>
      </c>
    </row>
    <row r="3547" spans="1:10" x14ac:dyDescent="0.35">
      <c r="A3547" s="5">
        <v>3543</v>
      </c>
      <c r="B3547" s="5">
        <v>148</v>
      </c>
      <c r="C3547" s="5">
        <v>5</v>
      </c>
      <c r="D3547" s="380">
        <v>11.825555555555557</v>
      </c>
      <c r="E3547" s="25">
        <v>24.84</v>
      </c>
      <c r="F3547" s="380">
        <v>3.2727733956087586</v>
      </c>
      <c r="G3547" s="25">
        <v>32.43</v>
      </c>
      <c r="H3547" s="380">
        <v>2.777777777777778E-2</v>
      </c>
      <c r="I3547" s="25">
        <v>37.549999999999997</v>
      </c>
      <c r="J3547" s="380">
        <v>2.777777777777778E-2</v>
      </c>
    </row>
    <row r="3548" spans="1:10" x14ac:dyDescent="0.35">
      <c r="A3548" s="5">
        <v>3544</v>
      </c>
      <c r="B3548" s="5">
        <v>148</v>
      </c>
      <c r="C3548" s="5">
        <v>5</v>
      </c>
      <c r="D3548" s="380">
        <v>12.325555555555555</v>
      </c>
      <c r="E3548" s="25">
        <v>24.84</v>
      </c>
      <c r="F3548" s="380">
        <v>3.2727733956087586</v>
      </c>
      <c r="G3548" s="25">
        <v>32.76</v>
      </c>
      <c r="H3548" s="380">
        <v>2.777777777777778E-2</v>
      </c>
      <c r="I3548" s="25">
        <v>38.67</v>
      </c>
      <c r="J3548" s="380">
        <v>2.777777777777778E-2</v>
      </c>
    </row>
    <row r="3549" spans="1:10" x14ac:dyDescent="0.35">
      <c r="A3549" s="5">
        <v>3545</v>
      </c>
      <c r="B3549" s="5">
        <v>148</v>
      </c>
      <c r="C3549" s="5">
        <v>5</v>
      </c>
      <c r="D3549" s="380">
        <v>14.751111111111111</v>
      </c>
      <c r="E3549" s="25">
        <v>24.84</v>
      </c>
      <c r="F3549" s="380">
        <v>3.2727733956087586</v>
      </c>
      <c r="G3549" s="25">
        <v>35.94</v>
      </c>
      <c r="H3549" s="380">
        <v>1.3365332642594223</v>
      </c>
      <c r="I3549" s="25">
        <v>39.06</v>
      </c>
      <c r="J3549" s="380">
        <v>5.1162482169034962E-2</v>
      </c>
    </row>
    <row r="3550" spans="1:10" x14ac:dyDescent="0.35">
      <c r="A3550" s="5">
        <v>3546</v>
      </c>
      <c r="B3550" s="5">
        <v>148</v>
      </c>
      <c r="C3550" s="5">
        <v>5</v>
      </c>
      <c r="D3550" s="380">
        <v>26.727222222222217</v>
      </c>
      <c r="E3550" s="25">
        <v>24.84</v>
      </c>
      <c r="F3550" s="380">
        <v>3.8515394578648023</v>
      </c>
      <c r="G3550" s="25">
        <v>39.770000000000003</v>
      </c>
      <c r="H3550" s="380">
        <v>1.9166706892464163</v>
      </c>
      <c r="I3550" s="25">
        <v>45.35</v>
      </c>
      <c r="J3550" s="380">
        <v>5.1162482169034955E-2</v>
      </c>
    </row>
    <row r="3551" spans="1:10" x14ac:dyDescent="0.35">
      <c r="A3551" s="5">
        <v>3547</v>
      </c>
      <c r="B3551" s="5">
        <v>148</v>
      </c>
      <c r="C3551" s="5">
        <v>5</v>
      </c>
      <c r="D3551" s="380">
        <v>36.641111111111108</v>
      </c>
      <c r="E3551" s="25">
        <v>24.84</v>
      </c>
      <c r="F3551" s="380">
        <v>6.4486376698406866</v>
      </c>
      <c r="G3551" s="25">
        <v>42.29</v>
      </c>
      <c r="H3551" s="380">
        <v>7.0892911703286066</v>
      </c>
      <c r="I3551" s="25">
        <v>49.53</v>
      </c>
      <c r="J3551" s="380">
        <v>4.3733754958888031</v>
      </c>
    </row>
    <row r="3552" spans="1:10" x14ac:dyDescent="0.35">
      <c r="A3552" s="5">
        <v>3548</v>
      </c>
      <c r="B3552" s="5">
        <v>148</v>
      </c>
      <c r="C3552" s="5">
        <v>5</v>
      </c>
      <c r="D3552" s="380">
        <v>40.399444444444441</v>
      </c>
      <c r="E3552" s="25">
        <v>24.84</v>
      </c>
      <c r="F3552" s="380">
        <v>7.0967024522401871</v>
      </c>
      <c r="G3552" s="25">
        <v>42.29</v>
      </c>
      <c r="H3552" s="380">
        <v>4.667549122198368</v>
      </c>
      <c r="I3552" s="25">
        <v>50.19</v>
      </c>
      <c r="J3552" s="380">
        <v>3.3826332424790717</v>
      </c>
    </row>
    <row r="3553" spans="1:10" x14ac:dyDescent="0.35">
      <c r="A3553" s="5">
        <v>3549</v>
      </c>
      <c r="B3553" s="5">
        <v>148</v>
      </c>
      <c r="C3553" s="5">
        <v>5</v>
      </c>
      <c r="D3553" s="380">
        <v>39.442777777777778</v>
      </c>
      <c r="E3553" s="25">
        <v>24.99</v>
      </c>
      <c r="F3553" s="380">
        <v>6.6259080737756015</v>
      </c>
      <c r="G3553" s="25">
        <v>42.29</v>
      </c>
      <c r="H3553" s="380">
        <v>6.5158549682944198</v>
      </c>
      <c r="I3553" s="25">
        <v>53.27</v>
      </c>
      <c r="J3553" s="380">
        <v>4.4047454721425483</v>
      </c>
    </row>
    <row r="3554" spans="1:10" x14ac:dyDescent="0.35">
      <c r="A3554" s="5">
        <v>3550</v>
      </c>
      <c r="B3554" s="5">
        <v>148</v>
      </c>
      <c r="C3554" s="5">
        <v>5</v>
      </c>
      <c r="D3554" s="380">
        <v>39.132222222222225</v>
      </c>
      <c r="E3554" s="25">
        <v>25.29</v>
      </c>
      <c r="F3554" s="380">
        <v>7.3858797005100785</v>
      </c>
      <c r="G3554" s="25">
        <v>43.56</v>
      </c>
      <c r="H3554" s="380">
        <v>5.9368556042760714</v>
      </c>
      <c r="I3554" s="25">
        <v>54.32</v>
      </c>
      <c r="J3554" s="380">
        <v>3.7990506161401929</v>
      </c>
    </row>
    <row r="3555" spans="1:10" x14ac:dyDescent="0.35">
      <c r="A3555" s="5">
        <v>3551</v>
      </c>
      <c r="B3555" s="5">
        <v>148</v>
      </c>
      <c r="C3555" s="5">
        <v>5</v>
      </c>
      <c r="D3555" s="380">
        <v>38.863888888888894</v>
      </c>
      <c r="E3555" s="25">
        <v>24.84</v>
      </c>
      <c r="F3555" s="380">
        <v>7.3368994369870162</v>
      </c>
      <c r="G3555" s="25">
        <v>42.29</v>
      </c>
      <c r="H3555" s="380">
        <v>6.4560705498132034</v>
      </c>
      <c r="I3555" s="25">
        <v>50.19</v>
      </c>
      <c r="J3555" s="380">
        <v>4.000960925784482</v>
      </c>
    </row>
    <row r="3556" spans="1:10" x14ac:dyDescent="0.35">
      <c r="A3556" s="5">
        <v>3552</v>
      </c>
      <c r="B3556" s="5">
        <v>148</v>
      </c>
      <c r="C3556" s="5">
        <v>5</v>
      </c>
      <c r="D3556" s="380">
        <v>40.457222222222228</v>
      </c>
      <c r="E3556" s="25">
        <v>24.84</v>
      </c>
      <c r="F3556" s="380">
        <v>7.1545261348433842</v>
      </c>
      <c r="G3556" s="25">
        <v>42.29</v>
      </c>
      <c r="H3556" s="380">
        <v>5.3038258897927832</v>
      </c>
      <c r="I3556" s="25">
        <v>49.53</v>
      </c>
      <c r="J3556" s="380">
        <v>2.9951986584937691</v>
      </c>
    </row>
    <row r="3557" spans="1:10" x14ac:dyDescent="0.35">
      <c r="A3557" s="5">
        <v>3553</v>
      </c>
      <c r="B3557" s="5">
        <v>149</v>
      </c>
      <c r="C3557" s="5">
        <v>5</v>
      </c>
      <c r="D3557" s="380">
        <v>34.596666666666664</v>
      </c>
      <c r="E3557" s="25">
        <v>24.84</v>
      </c>
      <c r="F3557" s="380">
        <v>6.9255739508995466</v>
      </c>
      <c r="G3557" s="25">
        <v>38.61</v>
      </c>
      <c r="H3557" s="380">
        <v>6.52192930807895</v>
      </c>
      <c r="I3557" s="25">
        <v>48.2</v>
      </c>
      <c r="J3557" s="380">
        <v>4.193475950632231</v>
      </c>
    </row>
    <row r="3558" spans="1:10" x14ac:dyDescent="0.35">
      <c r="A3558" s="5">
        <v>3554</v>
      </c>
      <c r="B3558" s="5">
        <v>149</v>
      </c>
      <c r="C3558" s="5">
        <v>5</v>
      </c>
      <c r="D3558" s="380">
        <v>34.142777777777773</v>
      </c>
      <c r="E3558" s="25">
        <v>24.84</v>
      </c>
      <c r="F3558" s="380">
        <v>7.2177253322779711</v>
      </c>
      <c r="G3558" s="25">
        <v>35.94</v>
      </c>
      <c r="H3558" s="380">
        <v>6.1643817805896388</v>
      </c>
      <c r="I3558" s="25">
        <v>45.28</v>
      </c>
      <c r="J3558" s="380">
        <v>4.1268330991806508</v>
      </c>
    </row>
    <row r="3559" spans="1:10" x14ac:dyDescent="0.35">
      <c r="A3559" s="5">
        <v>3555</v>
      </c>
      <c r="B3559" s="5">
        <v>149</v>
      </c>
      <c r="C3559" s="5">
        <v>5</v>
      </c>
      <c r="D3559" s="380">
        <v>32.949444444444445</v>
      </c>
      <c r="E3559" s="25">
        <v>24.84</v>
      </c>
      <c r="F3559" s="380">
        <v>7.0191869889033063</v>
      </c>
      <c r="G3559" s="25">
        <v>35.94</v>
      </c>
      <c r="H3559" s="380">
        <v>5.2755113236382734</v>
      </c>
      <c r="I3559" s="25">
        <v>45.28</v>
      </c>
      <c r="J3559" s="380">
        <v>4.1930419477225422</v>
      </c>
    </row>
    <row r="3560" spans="1:10" x14ac:dyDescent="0.35">
      <c r="A3560" s="5">
        <v>3556</v>
      </c>
      <c r="B3560" s="5">
        <v>149</v>
      </c>
      <c r="C3560" s="5">
        <v>5</v>
      </c>
      <c r="D3560" s="380">
        <v>32.341111111111111</v>
      </c>
      <c r="E3560" s="25">
        <v>24.84</v>
      </c>
      <c r="F3560" s="380">
        <v>6.8494252551339541</v>
      </c>
      <c r="G3560" s="25">
        <v>35.94</v>
      </c>
      <c r="H3560" s="380">
        <v>7.405806102654803</v>
      </c>
      <c r="I3560" s="25">
        <v>45.28</v>
      </c>
      <c r="J3560" s="380">
        <v>3.4200473674275305</v>
      </c>
    </row>
    <row r="3561" spans="1:10" x14ac:dyDescent="0.35">
      <c r="A3561" s="5">
        <v>3557</v>
      </c>
      <c r="B3561" s="5">
        <v>149</v>
      </c>
      <c r="C3561" s="5">
        <v>5</v>
      </c>
      <c r="D3561" s="380">
        <v>32.37833333333333</v>
      </c>
      <c r="E3561" s="25">
        <v>24.84</v>
      </c>
      <c r="F3561" s="380">
        <v>6.588223929027758</v>
      </c>
      <c r="G3561" s="25">
        <v>30.93</v>
      </c>
      <c r="H3561" s="380">
        <v>6.1888532214850001</v>
      </c>
      <c r="I3561" s="25">
        <v>45.74</v>
      </c>
      <c r="J3561" s="380">
        <v>4.1950920501225992</v>
      </c>
    </row>
    <row r="3562" spans="1:10" x14ac:dyDescent="0.35">
      <c r="A3562" s="5">
        <v>3558</v>
      </c>
      <c r="B3562" s="5">
        <v>149</v>
      </c>
      <c r="C3562" s="5">
        <v>5</v>
      </c>
      <c r="D3562" s="380">
        <v>31.375</v>
      </c>
      <c r="E3562" s="25">
        <v>24.84</v>
      </c>
      <c r="F3562" s="380">
        <v>8.8603604591732807</v>
      </c>
      <c r="G3562" s="25">
        <v>31.84</v>
      </c>
      <c r="H3562" s="380">
        <v>5.2720716801860545</v>
      </c>
      <c r="I3562" s="25">
        <v>46.17</v>
      </c>
      <c r="J3562" s="380">
        <v>5.0943489676860478</v>
      </c>
    </row>
    <row r="3563" spans="1:10" x14ac:dyDescent="0.35">
      <c r="A3563" s="5">
        <v>3559</v>
      </c>
      <c r="B3563" s="5">
        <v>149</v>
      </c>
      <c r="C3563" s="5">
        <v>5</v>
      </c>
      <c r="D3563" s="380">
        <v>32.130555555555553</v>
      </c>
      <c r="E3563" s="25">
        <v>24.84</v>
      </c>
      <c r="F3563" s="380">
        <v>9.3530762068767235</v>
      </c>
      <c r="G3563" s="25">
        <v>31.84</v>
      </c>
      <c r="H3563" s="380">
        <v>5.4104645216946086</v>
      </c>
      <c r="I3563" s="25">
        <v>42.66</v>
      </c>
      <c r="J3563" s="380">
        <v>6.547849230795558</v>
      </c>
    </row>
    <row r="3564" spans="1:10" x14ac:dyDescent="0.35">
      <c r="A3564" s="5">
        <v>3560</v>
      </c>
      <c r="B3564" s="5">
        <v>149</v>
      </c>
      <c r="C3564" s="5">
        <v>5</v>
      </c>
      <c r="D3564" s="380">
        <v>32.590555555555561</v>
      </c>
      <c r="E3564" s="25">
        <v>24.84</v>
      </c>
      <c r="F3564" s="380">
        <v>8.8906562406067273</v>
      </c>
      <c r="G3564" s="25">
        <v>31.84</v>
      </c>
      <c r="H3564" s="380">
        <v>4.4700405200160818</v>
      </c>
      <c r="I3564" s="25">
        <v>44.2</v>
      </c>
      <c r="J3564" s="380">
        <v>5.8497123635725838</v>
      </c>
    </row>
    <row r="3565" spans="1:10" x14ac:dyDescent="0.35">
      <c r="A3565" s="5">
        <v>3561</v>
      </c>
      <c r="B3565" s="5">
        <v>149</v>
      </c>
      <c r="C3565" s="5">
        <v>5</v>
      </c>
      <c r="D3565" s="380">
        <v>32.866111111111117</v>
      </c>
      <c r="E3565" s="25">
        <v>24.84</v>
      </c>
      <c r="F3565" s="380">
        <v>8.1174834595959613</v>
      </c>
      <c r="G3565" s="25">
        <v>31.84</v>
      </c>
      <c r="H3565" s="380">
        <v>0.84060714812184034</v>
      </c>
      <c r="I3565" s="25">
        <v>37.57</v>
      </c>
      <c r="J3565" s="380">
        <v>1.7565386038516875</v>
      </c>
    </row>
    <row r="3566" spans="1:10" x14ac:dyDescent="0.35">
      <c r="A3566" s="5">
        <v>3562</v>
      </c>
      <c r="B3566" s="5">
        <v>149</v>
      </c>
      <c r="C3566" s="5">
        <v>5</v>
      </c>
      <c r="D3566" s="380">
        <v>33.654444444444444</v>
      </c>
      <c r="E3566" s="25">
        <v>24</v>
      </c>
      <c r="F3566" s="380">
        <v>8.1174834595959595</v>
      </c>
      <c r="G3566" s="25">
        <v>31.11</v>
      </c>
      <c r="H3566" s="380">
        <v>0.51932926985409134</v>
      </c>
      <c r="I3566" s="25">
        <v>34.01</v>
      </c>
      <c r="J3566" s="380">
        <v>1.2338462524786671</v>
      </c>
    </row>
    <row r="3567" spans="1:10" x14ac:dyDescent="0.35">
      <c r="A3567" s="5">
        <v>3563</v>
      </c>
      <c r="B3567" s="5">
        <v>149</v>
      </c>
      <c r="C3567" s="5">
        <v>5</v>
      </c>
      <c r="D3567" s="380">
        <v>34.614999999999995</v>
      </c>
      <c r="E3567" s="25">
        <v>23.84</v>
      </c>
      <c r="F3567" s="380">
        <v>0.47222222222222215</v>
      </c>
      <c r="G3567" s="25">
        <v>31.11</v>
      </c>
      <c r="H3567" s="380">
        <v>0.47222222222222221</v>
      </c>
      <c r="I3567" s="25">
        <v>33.67</v>
      </c>
      <c r="J3567" s="380">
        <v>3.8982599906606331E-2</v>
      </c>
    </row>
    <row r="3568" spans="1:10" x14ac:dyDescent="0.35">
      <c r="A3568" s="5">
        <v>3564</v>
      </c>
      <c r="B3568" s="5">
        <v>149</v>
      </c>
      <c r="C3568" s="5">
        <v>5</v>
      </c>
      <c r="D3568" s="380">
        <v>34.161111111111104</v>
      </c>
      <c r="E3568" s="25">
        <v>23.41</v>
      </c>
      <c r="F3568" s="380">
        <v>0.47222222222222221</v>
      </c>
      <c r="G3568" s="25">
        <v>30.93</v>
      </c>
      <c r="H3568" s="380">
        <v>0.30782837720991379</v>
      </c>
      <c r="I3568" s="25">
        <v>33.67</v>
      </c>
      <c r="J3568" s="380">
        <v>2.777777777777778E-2</v>
      </c>
    </row>
    <row r="3569" spans="1:10" x14ac:dyDescent="0.35">
      <c r="A3569" s="5">
        <v>3565</v>
      </c>
      <c r="B3569" s="5">
        <v>149</v>
      </c>
      <c r="C3569" s="5">
        <v>5</v>
      </c>
      <c r="D3569" s="380">
        <v>32.288333333333334</v>
      </c>
      <c r="E3569" s="25">
        <v>22.73</v>
      </c>
      <c r="F3569" s="380">
        <v>2.871189252620201</v>
      </c>
      <c r="G3569" s="25">
        <v>30.57</v>
      </c>
      <c r="H3569" s="380">
        <v>0.39117124069799503</v>
      </c>
      <c r="I3569" s="25">
        <v>33.67</v>
      </c>
      <c r="J3569" s="380">
        <v>2.777777777777778E-2</v>
      </c>
    </row>
    <row r="3570" spans="1:10" x14ac:dyDescent="0.35">
      <c r="A3570" s="5">
        <v>3566</v>
      </c>
      <c r="B3570" s="5">
        <v>149</v>
      </c>
      <c r="C3570" s="5">
        <v>5</v>
      </c>
      <c r="D3570" s="380">
        <v>29.829444444444441</v>
      </c>
      <c r="E3570" s="25">
        <v>21.88</v>
      </c>
      <c r="F3570" s="380">
        <v>3.8594291814922443</v>
      </c>
      <c r="G3570" s="25">
        <v>30.57</v>
      </c>
      <c r="H3570" s="380">
        <v>0.3978116309186624</v>
      </c>
      <c r="I3570" s="25">
        <v>33.67</v>
      </c>
      <c r="J3570" s="380">
        <v>2.777777777777778E-2</v>
      </c>
    </row>
    <row r="3571" spans="1:10" x14ac:dyDescent="0.35">
      <c r="A3571" s="5">
        <v>3567</v>
      </c>
      <c r="B3571" s="5">
        <v>149</v>
      </c>
      <c r="C3571" s="5">
        <v>5</v>
      </c>
      <c r="D3571" s="380">
        <v>29.276111111111113</v>
      </c>
      <c r="E3571" s="25">
        <v>21.88</v>
      </c>
      <c r="F3571" s="380">
        <v>3.0144646209146577</v>
      </c>
      <c r="G3571" s="25">
        <v>30.57</v>
      </c>
      <c r="H3571" s="380">
        <v>0.47222222222222227</v>
      </c>
      <c r="I3571" s="25">
        <v>33.67</v>
      </c>
      <c r="J3571" s="380">
        <v>2.777777777777778E-2</v>
      </c>
    </row>
    <row r="3572" spans="1:10" x14ac:dyDescent="0.35">
      <c r="A3572" s="5">
        <v>3568</v>
      </c>
      <c r="B3572" s="5">
        <v>149</v>
      </c>
      <c r="C3572" s="5">
        <v>5</v>
      </c>
      <c r="D3572" s="380">
        <v>31.051111111111116</v>
      </c>
      <c r="E3572" s="25">
        <v>22.07</v>
      </c>
      <c r="F3572" s="380">
        <v>3.5955775961680274</v>
      </c>
      <c r="G3572" s="25">
        <v>30.57</v>
      </c>
      <c r="H3572" s="380">
        <v>0.47222222222222221</v>
      </c>
      <c r="I3572" s="25">
        <v>33.67</v>
      </c>
      <c r="J3572" s="380">
        <v>2.777777777777778E-2</v>
      </c>
    </row>
    <row r="3573" spans="1:10" x14ac:dyDescent="0.35">
      <c r="A3573" s="5">
        <v>3569</v>
      </c>
      <c r="B3573" s="5">
        <v>149</v>
      </c>
      <c r="C3573" s="5">
        <v>5</v>
      </c>
      <c r="D3573" s="380">
        <v>35.587222222222223</v>
      </c>
      <c r="E3573" s="25">
        <v>23.31</v>
      </c>
      <c r="F3573" s="380">
        <v>6.3286407347497677</v>
      </c>
      <c r="G3573" s="25">
        <v>30.57</v>
      </c>
      <c r="H3573" s="380">
        <v>0.47222222222222227</v>
      </c>
      <c r="I3573" s="25">
        <v>33.67</v>
      </c>
      <c r="J3573" s="380">
        <v>2.777777777777778E-2</v>
      </c>
    </row>
    <row r="3574" spans="1:10" x14ac:dyDescent="0.35">
      <c r="A3574" s="5">
        <v>3570</v>
      </c>
      <c r="B3574" s="5">
        <v>149</v>
      </c>
      <c r="C3574" s="5">
        <v>5</v>
      </c>
      <c r="D3574" s="380">
        <v>41.045000000000002</v>
      </c>
      <c r="E3574" s="25">
        <v>23.59</v>
      </c>
      <c r="F3574" s="380">
        <v>8.1174834595959595</v>
      </c>
      <c r="G3574" s="25">
        <v>30.57</v>
      </c>
      <c r="H3574" s="380">
        <v>0.60581538934290136</v>
      </c>
      <c r="I3574" s="25">
        <v>33.67</v>
      </c>
      <c r="J3574" s="380">
        <v>0.32932551010819849</v>
      </c>
    </row>
    <row r="3575" spans="1:10" x14ac:dyDescent="0.35">
      <c r="A3575" s="5">
        <v>3571</v>
      </c>
      <c r="B3575" s="5">
        <v>149</v>
      </c>
      <c r="C3575" s="5">
        <v>5</v>
      </c>
      <c r="D3575" s="380">
        <v>42.276111111111113</v>
      </c>
      <c r="E3575" s="25">
        <v>23.84</v>
      </c>
      <c r="F3575" s="380">
        <v>8.4353049981817438</v>
      </c>
      <c r="G3575" s="25">
        <v>30.91</v>
      </c>
      <c r="H3575" s="380">
        <v>0.72092407545831871</v>
      </c>
      <c r="I3575" s="25">
        <v>33.67</v>
      </c>
      <c r="J3575" s="380">
        <v>0.41596827724759622</v>
      </c>
    </row>
    <row r="3576" spans="1:10" x14ac:dyDescent="0.35">
      <c r="A3576" s="5">
        <v>3572</v>
      </c>
      <c r="B3576" s="5">
        <v>149</v>
      </c>
      <c r="C3576" s="5">
        <v>5</v>
      </c>
      <c r="D3576" s="380">
        <v>45.588333333333331</v>
      </c>
      <c r="E3576" s="25">
        <v>24</v>
      </c>
      <c r="F3576" s="380">
        <v>8.3891523405595319</v>
      </c>
      <c r="G3576" s="25">
        <v>30.95</v>
      </c>
      <c r="H3576" s="380">
        <v>0.65808670058311347</v>
      </c>
      <c r="I3576" s="25">
        <v>33.67</v>
      </c>
      <c r="J3576" s="380">
        <v>0.33698399576624555</v>
      </c>
    </row>
    <row r="3577" spans="1:10" x14ac:dyDescent="0.35">
      <c r="A3577" s="5">
        <v>3573</v>
      </c>
      <c r="B3577" s="5">
        <v>149</v>
      </c>
      <c r="C3577" s="5">
        <v>5</v>
      </c>
      <c r="D3577" s="380">
        <v>47.223333333333329</v>
      </c>
      <c r="E3577" s="25">
        <v>24.56</v>
      </c>
      <c r="F3577" s="380">
        <v>8.3903668314392128</v>
      </c>
      <c r="G3577" s="25">
        <v>31.11</v>
      </c>
      <c r="H3577" s="380">
        <v>0.65808670058311347</v>
      </c>
      <c r="I3577" s="25">
        <v>33.950000000000003</v>
      </c>
      <c r="J3577" s="380">
        <v>0.42845971864977289</v>
      </c>
    </row>
    <row r="3578" spans="1:10" x14ac:dyDescent="0.35">
      <c r="A3578" s="5">
        <v>3574</v>
      </c>
      <c r="B3578" s="5">
        <v>149</v>
      </c>
      <c r="C3578" s="5">
        <v>5</v>
      </c>
      <c r="D3578" s="380">
        <v>46.618888888888897</v>
      </c>
      <c r="E3578" s="25">
        <v>24.12</v>
      </c>
      <c r="F3578" s="380">
        <v>8.1174834595959595</v>
      </c>
      <c r="G3578" s="25">
        <v>31.11</v>
      </c>
      <c r="H3578" s="380">
        <v>0.65808670058311347</v>
      </c>
      <c r="I3578" s="25">
        <v>38.880000000000003</v>
      </c>
      <c r="J3578" s="380">
        <v>0.30351173665005854</v>
      </c>
    </row>
    <row r="3579" spans="1:10" x14ac:dyDescent="0.35">
      <c r="A3579" s="5">
        <v>3575</v>
      </c>
      <c r="B3579" s="5">
        <v>149</v>
      </c>
      <c r="C3579" s="5">
        <v>5</v>
      </c>
      <c r="D3579" s="380">
        <v>44.382222222222225</v>
      </c>
      <c r="E3579" s="25">
        <v>24</v>
      </c>
      <c r="F3579" s="380">
        <v>8.1174834595959595</v>
      </c>
      <c r="G3579" s="25">
        <v>31.11</v>
      </c>
      <c r="H3579" s="380">
        <v>0.65808670058311347</v>
      </c>
      <c r="I3579" s="25">
        <v>39.619999999999997</v>
      </c>
      <c r="J3579" s="380">
        <v>0.35685921228094819</v>
      </c>
    </row>
    <row r="3580" spans="1:10" x14ac:dyDescent="0.35">
      <c r="A3580" s="5">
        <v>3576</v>
      </c>
      <c r="B3580" s="5">
        <v>149</v>
      </c>
      <c r="C3580" s="5">
        <v>5</v>
      </c>
      <c r="D3580" s="380">
        <v>42.486111111111107</v>
      </c>
      <c r="E3580" s="25">
        <v>24</v>
      </c>
      <c r="F3580" s="380">
        <v>5.2665183030695966</v>
      </c>
      <c r="G3580" s="25">
        <v>30.88</v>
      </c>
      <c r="H3580" s="380">
        <v>0.47222222222222215</v>
      </c>
      <c r="I3580" s="25">
        <v>34.68</v>
      </c>
      <c r="J3580" s="380">
        <v>0.43103645884932823</v>
      </c>
    </row>
    <row r="3581" spans="1:10" x14ac:dyDescent="0.35">
      <c r="A3581" s="5">
        <v>3577</v>
      </c>
      <c r="B3581" s="5">
        <v>150</v>
      </c>
      <c r="C3581" s="5">
        <v>5</v>
      </c>
      <c r="D3581" s="380">
        <v>43.279444444444437</v>
      </c>
      <c r="E3581" s="25">
        <v>23.31</v>
      </c>
      <c r="F3581" s="380">
        <v>3.9029082663147507</v>
      </c>
      <c r="G3581" s="25">
        <v>30.03</v>
      </c>
      <c r="H3581" s="380">
        <v>0.47222222222222221</v>
      </c>
      <c r="I3581" s="25">
        <v>33.67</v>
      </c>
      <c r="J3581" s="380">
        <v>0.41332106435787436</v>
      </c>
    </row>
    <row r="3582" spans="1:10" x14ac:dyDescent="0.35">
      <c r="A3582" s="5">
        <v>3578</v>
      </c>
      <c r="B3582" s="5">
        <v>150</v>
      </c>
      <c r="C3582" s="5">
        <v>5</v>
      </c>
      <c r="D3582" s="380">
        <v>42.914999999999999</v>
      </c>
      <c r="E3582" s="25">
        <v>22.87</v>
      </c>
      <c r="F3582" s="380">
        <v>3.6280971274062095</v>
      </c>
      <c r="G3582" s="25">
        <v>30.03</v>
      </c>
      <c r="H3582" s="380">
        <v>0.6290845845312204</v>
      </c>
      <c r="I3582" s="25">
        <v>33.67</v>
      </c>
      <c r="J3582" s="380">
        <v>0.13584194200166957</v>
      </c>
    </row>
    <row r="3583" spans="1:10" x14ac:dyDescent="0.35">
      <c r="A3583" s="5">
        <v>3579</v>
      </c>
      <c r="B3583" s="5">
        <v>150</v>
      </c>
      <c r="C3583" s="5">
        <v>5</v>
      </c>
      <c r="D3583" s="380">
        <v>42.106666666666669</v>
      </c>
      <c r="E3583" s="25">
        <v>22.87</v>
      </c>
      <c r="F3583" s="380">
        <v>4.305427148127861</v>
      </c>
      <c r="G3583" s="25">
        <v>30.03</v>
      </c>
      <c r="H3583" s="380">
        <v>0.85031099004803745</v>
      </c>
      <c r="I3583" s="25">
        <v>33.67</v>
      </c>
      <c r="J3583" s="380">
        <v>0.30198840756213535</v>
      </c>
    </row>
    <row r="3584" spans="1:10" x14ac:dyDescent="0.35">
      <c r="A3584" s="5">
        <v>3580</v>
      </c>
      <c r="B3584" s="5">
        <v>150</v>
      </c>
      <c r="C3584" s="5">
        <v>5</v>
      </c>
      <c r="D3584" s="380">
        <v>42.158333333333339</v>
      </c>
      <c r="E3584" s="25">
        <v>21.98</v>
      </c>
      <c r="F3584" s="380">
        <v>4.5789959604809685</v>
      </c>
      <c r="G3584" s="25">
        <v>30.03</v>
      </c>
      <c r="H3584" s="380">
        <v>0.60966378600668647</v>
      </c>
      <c r="I3584" s="25">
        <v>33.67</v>
      </c>
      <c r="J3584" s="380">
        <v>0.27517851643855251</v>
      </c>
    </row>
    <row r="3585" spans="1:10" x14ac:dyDescent="0.35">
      <c r="A3585" s="5">
        <v>3581</v>
      </c>
      <c r="B3585" s="5">
        <v>150</v>
      </c>
      <c r="C3585" s="5">
        <v>5</v>
      </c>
      <c r="D3585" s="380">
        <v>47.656666666666666</v>
      </c>
      <c r="E3585" s="25">
        <v>21.88</v>
      </c>
      <c r="F3585" s="380">
        <v>5.5814619668607985</v>
      </c>
      <c r="G3585" s="25">
        <v>30.03</v>
      </c>
      <c r="H3585" s="380">
        <v>0.59538866700734139</v>
      </c>
      <c r="I3585" s="25">
        <v>33.67</v>
      </c>
      <c r="J3585" s="380">
        <v>0.11931818181818182</v>
      </c>
    </row>
    <row r="3586" spans="1:10" x14ac:dyDescent="0.35">
      <c r="A3586" s="5">
        <v>3582</v>
      </c>
      <c r="B3586" s="5">
        <v>150</v>
      </c>
      <c r="C3586" s="5">
        <v>5</v>
      </c>
      <c r="D3586" s="380">
        <v>53.712222222222223</v>
      </c>
      <c r="E3586" s="25">
        <v>22.07</v>
      </c>
      <c r="F3586" s="380">
        <v>5.0264655785449124</v>
      </c>
      <c r="G3586" s="25">
        <v>30.03</v>
      </c>
      <c r="H3586" s="380">
        <v>0.65808670058311347</v>
      </c>
      <c r="I3586" s="25">
        <v>33.67</v>
      </c>
      <c r="J3586" s="380">
        <v>0.27114215471768788</v>
      </c>
    </row>
    <row r="3587" spans="1:10" x14ac:dyDescent="0.35">
      <c r="A3587" s="5">
        <v>3583</v>
      </c>
      <c r="B3587" s="5">
        <v>150</v>
      </c>
      <c r="C3587" s="5">
        <v>5</v>
      </c>
      <c r="D3587" s="380">
        <v>59.195555555555551</v>
      </c>
      <c r="E3587" s="25">
        <v>23.59</v>
      </c>
      <c r="F3587" s="380">
        <v>2.9078952740340114</v>
      </c>
      <c r="G3587" s="25">
        <v>30.03</v>
      </c>
      <c r="H3587" s="380">
        <v>0.65808670058311347</v>
      </c>
      <c r="I3587" s="25">
        <v>33.67</v>
      </c>
      <c r="J3587" s="380">
        <v>0.27777777777777779</v>
      </c>
    </row>
    <row r="3588" spans="1:10" x14ac:dyDescent="0.35">
      <c r="A3588" s="5">
        <v>3584</v>
      </c>
      <c r="B3588" s="5">
        <v>150</v>
      </c>
      <c r="C3588" s="5">
        <v>5</v>
      </c>
      <c r="D3588" s="380">
        <v>59.947777777777773</v>
      </c>
      <c r="E3588" s="25">
        <v>23.59</v>
      </c>
      <c r="F3588" s="380">
        <v>4.4160928390712222</v>
      </c>
      <c r="G3588" s="25">
        <v>30.03</v>
      </c>
      <c r="H3588" s="380">
        <v>0.52686956482688918</v>
      </c>
      <c r="I3588" s="25">
        <v>33.67</v>
      </c>
      <c r="J3588" s="380">
        <v>0.18274258352737932</v>
      </c>
    </row>
    <row r="3589" spans="1:10" x14ac:dyDescent="0.35">
      <c r="A3589" s="5">
        <v>3585</v>
      </c>
      <c r="B3589" s="5">
        <v>150</v>
      </c>
      <c r="C3589" s="5">
        <v>5</v>
      </c>
      <c r="D3589" s="380">
        <v>55.974444444444437</v>
      </c>
      <c r="E3589" s="25">
        <v>23.84</v>
      </c>
      <c r="F3589" s="380">
        <v>3.9493946629422187</v>
      </c>
      <c r="G3589" s="25">
        <v>30.03</v>
      </c>
      <c r="H3589" s="380">
        <v>2.777777777777778E-2</v>
      </c>
      <c r="I3589" s="25">
        <v>33.67</v>
      </c>
      <c r="J3589" s="380">
        <v>2.777777777777778E-2</v>
      </c>
    </row>
    <row r="3590" spans="1:10" x14ac:dyDescent="0.35">
      <c r="A3590" s="5">
        <v>3586</v>
      </c>
      <c r="B3590" s="5">
        <v>150</v>
      </c>
      <c r="C3590" s="5">
        <v>5</v>
      </c>
      <c r="D3590" s="380">
        <v>55.983333333333327</v>
      </c>
      <c r="E3590" s="25">
        <v>23.84</v>
      </c>
      <c r="F3590" s="380">
        <v>3.6791512506386241</v>
      </c>
      <c r="G3590" s="25">
        <v>30.03</v>
      </c>
      <c r="H3590" s="380">
        <v>1.9721203955678142</v>
      </c>
      <c r="I3590" s="25">
        <v>33.67</v>
      </c>
      <c r="J3590" s="380">
        <v>2.777777777777778E-2</v>
      </c>
    </row>
    <row r="3591" spans="1:10" x14ac:dyDescent="0.35">
      <c r="A3591" s="5">
        <v>3587</v>
      </c>
      <c r="B3591" s="5">
        <v>150</v>
      </c>
      <c r="C3591" s="5">
        <v>5</v>
      </c>
      <c r="D3591" s="380">
        <v>55.075000000000003</v>
      </c>
      <c r="E3591" s="25">
        <v>23.84</v>
      </c>
      <c r="F3591" s="380">
        <v>3.28788838743858</v>
      </c>
      <c r="G3591" s="25">
        <v>30.03</v>
      </c>
      <c r="H3591" s="380">
        <v>1.8457190916956596</v>
      </c>
      <c r="I3591" s="25">
        <v>33.67</v>
      </c>
      <c r="J3591" s="380">
        <v>2.777777777777778E-2</v>
      </c>
    </row>
    <row r="3592" spans="1:10" x14ac:dyDescent="0.35">
      <c r="A3592" s="5">
        <v>3588</v>
      </c>
      <c r="B3592" s="5">
        <v>150</v>
      </c>
      <c r="C3592" s="5">
        <v>5</v>
      </c>
      <c r="D3592" s="380">
        <v>52.757777777777775</v>
      </c>
      <c r="E3592" s="25">
        <v>23.84</v>
      </c>
      <c r="F3592" s="380">
        <v>3.2727733956087586</v>
      </c>
      <c r="G3592" s="25">
        <v>30.03</v>
      </c>
      <c r="H3592" s="380">
        <v>1.8457190916956596</v>
      </c>
      <c r="I3592" s="25">
        <v>33.67</v>
      </c>
      <c r="J3592" s="380">
        <v>2.777777777777778E-2</v>
      </c>
    </row>
    <row r="3593" spans="1:10" x14ac:dyDescent="0.35">
      <c r="A3593" s="5">
        <v>3589</v>
      </c>
      <c r="B3593" s="5">
        <v>150</v>
      </c>
      <c r="C3593" s="5">
        <v>5</v>
      </c>
      <c r="D3593" s="380">
        <v>51.296111111111109</v>
      </c>
      <c r="E3593" s="25">
        <v>23.84</v>
      </c>
      <c r="F3593" s="380">
        <v>3.2727733956087586</v>
      </c>
      <c r="G3593" s="25">
        <v>30.03</v>
      </c>
      <c r="H3593" s="380">
        <v>1.8457190916956596</v>
      </c>
      <c r="I3593" s="25">
        <v>33.67</v>
      </c>
      <c r="J3593" s="380">
        <v>2.777777777777778E-2</v>
      </c>
    </row>
    <row r="3594" spans="1:10" x14ac:dyDescent="0.35">
      <c r="A3594" s="5">
        <v>3590</v>
      </c>
      <c r="B3594" s="5">
        <v>150</v>
      </c>
      <c r="C3594" s="5">
        <v>5</v>
      </c>
      <c r="D3594" s="380">
        <v>50.226666666666667</v>
      </c>
      <c r="E3594" s="25">
        <v>23.84</v>
      </c>
      <c r="F3594" s="380">
        <v>3.2727733956087586</v>
      </c>
      <c r="G3594" s="25">
        <v>30.03</v>
      </c>
      <c r="H3594" s="380">
        <v>1.8457190916956596</v>
      </c>
      <c r="I3594" s="25">
        <v>33.67</v>
      </c>
      <c r="J3594" s="380">
        <v>2.777777777777778E-2</v>
      </c>
    </row>
    <row r="3595" spans="1:10" x14ac:dyDescent="0.35">
      <c r="A3595" s="5">
        <v>3591</v>
      </c>
      <c r="B3595" s="5">
        <v>150</v>
      </c>
      <c r="C3595" s="5">
        <v>5</v>
      </c>
      <c r="D3595" s="380">
        <v>51.528888888888893</v>
      </c>
      <c r="E3595" s="25">
        <v>23.84</v>
      </c>
      <c r="F3595" s="380">
        <v>3.2727733956087586</v>
      </c>
      <c r="G3595" s="25">
        <v>30.03</v>
      </c>
      <c r="H3595" s="380">
        <v>1.8457190916956596</v>
      </c>
      <c r="I3595" s="25">
        <v>33.67</v>
      </c>
      <c r="J3595" s="380">
        <v>2.777777777777778E-2</v>
      </c>
    </row>
    <row r="3596" spans="1:10" x14ac:dyDescent="0.35">
      <c r="A3596" s="5">
        <v>3592</v>
      </c>
      <c r="B3596" s="5">
        <v>150</v>
      </c>
      <c r="C3596" s="5">
        <v>5</v>
      </c>
      <c r="D3596" s="380">
        <v>53.88333333333334</v>
      </c>
      <c r="E3596" s="25">
        <v>24</v>
      </c>
      <c r="F3596" s="380">
        <v>3.2727733956087586</v>
      </c>
      <c r="G3596" s="25">
        <v>30.03</v>
      </c>
      <c r="H3596" s="380">
        <v>1.8457190916956596</v>
      </c>
      <c r="I3596" s="25">
        <v>33.67</v>
      </c>
      <c r="J3596" s="380">
        <v>2.777777777777778E-2</v>
      </c>
    </row>
    <row r="3597" spans="1:10" x14ac:dyDescent="0.35">
      <c r="A3597" s="5">
        <v>3593</v>
      </c>
      <c r="B3597" s="5">
        <v>150</v>
      </c>
      <c r="C3597" s="5">
        <v>5</v>
      </c>
      <c r="D3597" s="380">
        <v>54.329444444444441</v>
      </c>
      <c r="E3597" s="25">
        <v>24.84</v>
      </c>
      <c r="F3597" s="380">
        <v>3.4541065412481626</v>
      </c>
      <c r="G3597" s="25">
        <v>30.2</v>
      </c>
      <c r="H3597" s="380">
        <v>1.8457190916956596</v>
      </c>
      <c r="I3597" s="25">
        <v>33.67</v>
      </c>
      <c r="J3597" s="380">
        <v>2.777777777777778E-2</v>
      </c>
    </row>
    <row r="3598" spans="1:10" x14ac:dyDescent="0.35">
      <c r="A3598" s="5">
        <v>3594</v>
      </c>
      <c r="B3598" s="5">
        <v>150</v>
      </c>
      <c r="C3598" s="5">
        <v>5</v>
      </c>
      <c r="D3598" s="380">
        <v>57.567222222222227</v>
      </c>
      <c r="E3598" s="25">
        <v>24.84</v>
      </c>
      <c r="F3598" s="380">
        <v>3.4959602864463504</v>
      </c>
      <c r="G3598" s="25">
        <v>31.84</v>
      </c>
      <c r="H3598" s="380">
        <v>1.8660885354983634</v>
      </c>
      <c r="I3598" s="25">
        <v>35.130000000000003</v>
      </c>
      <c r="J3598" s="380">
        <v>2.777777777777778E-2</v>
      </c>
    </row>
    <row r="3599" spans="1:10" x14ac:dyDescent="0.35">
      <c r="A3599" s="5">
        <v>3595</v>
      </c>
      <c r="B3599" s="5">
        <v>150</v>
      </c>
      <c r="C3599" s="5">
        <v>5</v>
      </c>
      <c r="D3599" s="380">
        <v>61.845555555555556</v>
      </c>
      <c r="E3599" s="25">
        <v>24.84</v>
      </c>
      <c r="F3599" s="380">
        <v>5.8930054464946151</v>
      </c>
      <c r="G3599" s="25">
        <v>35.94</v>
      </c>
      <c r="H3599" s="380">
        <v>5.2208463099193363</v>
      </c>
      <c r="I3599" s="25">
        <v>43.96</v>
      </c>
      <c r="J3599" s="380">
        <v>4.3900122394122691</v>
      </c>
    </row>
    <row r="3600" spans="1:10" x14ac:dyDescent="0.35">
      <c r="A3600" s="5">
        <v>3596</v>
      </c>
      <c r="B3600" s="5">
        <v>150</v>
      </c>
      <c r="C3600" s="5">
        <v>5</v>
      </c>
      <c r="D3600" s="380">
        <v>61.634999999999991</v>
      </c>
      <c r="E3600" s="25">
        <v>24.84</v>
      </c>
      <c r="F3600" s="380">
        <v>5.8651107296432077</v>
      </c>
      <c r="G3600" s="25">
        <v>35.94</v>
      </c>
      <c r="H3600" s="380">
        <v>5.3517202985962795</v>
      </c>
      <c r="I3600" s="25">
        <v>44.2</v>
      </c>
      <c r="J3600" s="380">
        <v>3.7133411401150567</v>
      </c>
    </row>
    <row r="3601" spans="1:10" x14ac:dyDescent="0.35">
      <c r="A3601" s="5">
        <v>3597</v>
      </c>
      <c r="B3601" s="5">
        <v>150</v>
      </c>
      <c r="C3601" s="5">
        <v>5</v>
      </c>
      <c r="D3601" s="380">
        <v>57.481111111111098</v>
      </c>
      <c r="E3601" s="25">
        <v>24.84</v>
      </c>
      <c r="F3601" s="380">
        <v>5.7658859097530764</v>
      </c>
      <c r="G3601" s="25">
        <v>38.61</v>
      </c>
      <c r="H3601" s="380">
        <v>5.4094305333721229</v>
      </c>
      <c r="I3601" s="25">
        <v>48.86</v>
      </c>
      <c r="J3601" s="380">
        <v>1.2704489098478873</v>
      </c>
    </row>
    <row r="3602" spans="1:10" x14ac:dyDescent="0.35">
      <c r="A3602" s="5">
        <v>3598</v>
      </c>
      <c r="B3602" s="5">
        <v>150</v>
      </c>
      <c r="C3602" s="5">
        <v>5</v>
      </c>
      <c r="D3602" s="380">
        <v>53.548333333333339</v>
      </c>
      <c r="E3602" s="25">
        <v>24.84</v>
      </c>
      <c r="F3602" s="380">
        <v>5.0344518923905488</v>
      </c>
      <c r="G3602" s="25">
        <v>38.61</v>
      </c>
      <c r="H3602" s="380">
        <v>5.5763671520431757</v>
      </c>
      <c r="I3602" s="25">
        <v>48.86</v>
      </c>
      <c r="J3602" s="380">
        <v>1.1777116451749341</v>
      </c>
    </row>
    <row r="3603" spans="1:10" x14ac:dyDescent="0.35">
      <c r="A3603" s="5">
        <v>3599</v>
      </c>
      <c r="B3603" s="5">
        <v>150</v>
      </c>
      <c r="C3603" s="5">
        <v>5</v>
      </c>
      <c r="D3603" s="380">
        <v>50.385000000000005</v>
      </c>
      <c r="E3603" s="25">
        <v>24.84</v>
      </c>
      <c r="F3603" s="380">
        <v>5.379146297882051</v>
      </c>
      <c r="G3603" s="25">
        <v>35.94</v>
      </c>
      <c r="H3603" s="380">
        <v>5.4584535452199825</v>
      </c>
      <c r="I3603" s="25">
        <v>47.63</v>
      </c>
      <c r="J3603" s="380">
        <v>2.1509709301155864</v>
      </c>
    </row>
    <row r="3604" spans="1:10" x14ac:dyDescent="0.35">
      <c r="A3604" s="5">
        <v>3600</v>
      </c>
      <c r="B3604" s="5">
        <v>150</v>
      </c>
      <c r="C3604" s="5">
        <v>5</v>
      </c>
      <c r="D3604" s="380">
        <v>46.76722222222223</v>
      </c>
      <c r="E3604" s="25">
        <v>24.84</v>
      </c>
      <c r="F3604" s="380">
        <v>5.2955078516469118</v>
      </c>
      <c r="G3604" s="25">
        <v>32.82</v>
      </c>
      <c r="H3604" s="380">
        <v>4.011512647243805</v>
      </c>
      <c r="I3604" s="25">
        <v>44.2</v>
      </c>
      <c r="J3604" s="380">
        <v>0.59365559368279852</v>
      </c>
    </row>
    <row r="3605" spans="1:10" x14ac:dyDescent="0.35">
      <c r="A3605" s="5">
        <v>3601</v>
      </c>
      <c r="B3605" s="5">
        <v>151</v>
      </c>
      <c r="C3605" s="5">
        <v>5</v>
      </c>
      <c r="D3605" s="380">
        <v>43.121111111111105</v>
      </c>
      <c r="E3605" s="25">
        <v>24.84</v>
      </c>
      <c r="F3605" s="380">
        <v>5.2440379871726108</v>
      </c>
      <c r="G3605" s="25">
        <v>33.47</v>
      </c>
      <c r="H3605" s="380">
        <v>4.6624763408286904</v>
      </c>
      <c r="I3605" s="25">
        <v>44.2</v>
      </c>
      <c r="J3605" s="380">
        <v>2.5613751383872643</v>
      </c>
    </row>
    <row r="3606" spans="1:10" x14ac:dyDescent="0.35">
      <c r="A3606" s="5">
        <v>3602</v>
      </c>
      <c r="B3606" s="5">
        <v>151</v>
      </c>
      <c r="C3606" s="5">
        <v>5</v>
      </c>
      <c r="D3606" s="380">
        <v>42.517222222222223</v>
      </c>
      <c r="E3606" s="25">
        <v>24.84</v>
      </c>
      <c r="F3606" s="380">
        <v>4.9669411124566549</v>
      </c>
      <c r="G3606" s="25">
        <v>32.82</v>
      </c>
      <c r="H3606" s="380">
        <v>3.7755042555922507</v>
      </c>
      <c r="I3606" s="25">
        <v>37.57</v>
      </c>
      <c r="J3606" s="380">
        <v>3.2035482198104415</v>
      </c>
    </row>
    <row r="3607" spans="1:10" x14ac:dyDescent="0.35">
      <c r="A3607" s="5">
        <v>3603</v>
      </c>
      <c r="B3607" s="5">
        <v>151</v>
      </c>
      <c r="C3607" s="5">
        <v>5</v>
      </c>
      <c r="D3607" s="380">
        <v>41.834444444444436</v>
      </c>
      <c r="E3607" s="25">
        <v>23.41</v>
      </c>
      <c r="F3607" s="380">
        <v>4.0718947069643301</v>
      </c>
      <c r="G3607" s="25">
        <v>32.82</v>
      </c>
      <c r="H3607" s="380">
        <v>4.3743427264974839</v>
      </c>
      <c r="I3607" s="25">
        <v>36.049999999999997</v>
      </c>
      <c r="J3607" s="380">
        <v>3.2104070070445503</v>
      </c>
    </row>
    <row r="3608" spans="1:10" x14ac:dyDescent="0.35">
      <c r="A3608" s="5">
        <v>3604</v>
      </c>
      <c r="B3608" s="5">
        <v>151</v>
      </c>
      <c r="C3608" s="5">
        <v>5</v>
      </c>
      <c r="D3608" s="380">
        <v>42.208888888888886</v>
      </c>
      <c r="E3608" s="25">
        <v>23.41</v>
      </c>
      <c r="F3608" s="380">
        <v>5.0918080478114458</v>
      </c>
      <c r="G3608" s="25">
        <v>32.82</v>
      </c>
      <c r="H3608" s="380">
        <v>5.0042922274930106</v>
      </c>
      <c r="I3608" s="25">
        <v>35.869999999999997</v>
      </c>
      <c r="J3608" s="380">
        <v>3.5577985699803962</v>
      </c>
    </row>
    <row r="3609" spans="1:10" x14ac:dyDescent="0.35">
      <c r="A3609" s="5">
        <v>3605</v>
      </c>
      <c r="B3609" s="5">
        <v>151</v>
      </c>
      <c r="C3609" s="5">
        <v>5</v>
      </c>
      <c r="D3609" s="380">
        <v>41.774444444444448</v>
      </c>
      <c r="E3609" s="25">
        <v>23.41</v>
      </c>
      <c r="F3609" s="380">
        <v>5.1532768359575067</v>
      </c>
      <c r="G3609" s="25">
        <v>32.82</v>
      </c>
      <c r="H3609" s="380">
        <v>4.9404934810468815</v>
      </c>
      <c r="I3609" s="25">
        <v>37.57</v>
      </c>
      <c r="J3609" s="380">
        <v>3.0318710403153064</v>
      </c>
    </row>
    <row r="3610" spans="1:10" x14ac:dyDescent="0.35">
      <c r="A3610" s="5">
        <v>3606</v>
      </c>
      <c r="B3610" s="5">
        <v>151</v>
      </c>
      <c r="C3610" s="5">
        <v>5</v>
      </c>
      <c r="D3610" s="380">
        <v>47.639444444444443</v>
      </c>
      <c r="E3610" s="25">
        <v>24.84</v>
      </c>
      <c r="F3610" s="380">
        <v>5.3661119855906607</v>
      </c>
      <c r="G3610" s="25">
        <v>33.47</v>
      </c>
      <c r="H3610" s="380">
        <v>4.4833478973519414</v>
      </c>
      <c r="I3610" s="25">
        <v>45.74</v>
      </c>
      <c r="J3610" s="380">
        <v>1.8594777031885523</v>
      </c>
    </row>
    <row r="3611" spans="1:10" x14ac:dyDescent="0.35">
      <c r="A3611" s="5">
        <v>3607</v>
      </c>
      <c r="B3611" s="5">
        <v>151</v>
      </c>
      <c r="C3611" s="5">
        <v>5</v>
      </c>
      <c r="D3611" s="380">
        <v>52.122777777777777</v>
      </c>
      <c r="E3611" s="25">
        <v>24.84</v>
      </c>
      <c r="F3611" s="380">
        <v>5.1391380795212998</v>
      </c>
      <c r="G3611" s="25">
        <v>39.770000000000003</v>
      </c>
      <c r="H3611" s="380">
        <v>3.4213899700746451</v>
      </c>
      <c r="I3611" s="25">
        <v>51.2</v>
      </c>
      <c r="J3611" s="380">
        <v>1.9181078581287467</v>
      </c>
    </row>
    <row r="3612" spans="1:10" x14ac:dyDescent="0.35">
      <c r="A3612" s="5">
        <v>3608</v>
      </c>
      <c r="B3612" s="5">
        <v>151</v>
      </c>
      <c r="C3612" s="5">
        <v>5</v>
      </c>
      <c r="D3612" s="380">
        <v>52.504444444444445</v>
      </c>
      <c r="E3612" s="25">
        <v>24.84</v>
      </c>
      <c r="F3612" s="380">
        <v>4.3612312727525371</v>
      </c>
      <c r="G3612" s="25">
        <v>39.770000000000003</v>
      </c>
      <c r="H3612" s="380">
        <v>1.8457190916956596</v>
      </c>
      <c r="I3612" s="25">
        <v>48.86</v>
      </c>
      <c r="J3612" s="380">
        <v>2.777777777777778E-2</v>
      </c>
    </row>
    <row r="3613" spans="1:10" x14ac:dyDescent="0.35">
      <c r="A3613" s="5">
        <v>3609</v>
      </c>
      <c r="B3613" s="5">
        <v>151</v>
      </c>
      <c r="C3613" s="5">
        <v>5</v>
      </c>
      <c r="D3613" s="380">
        <v>49.079444444444434</v>
      </c>
      <c r="E3613" s="25">
        <v>24.84</v>
      </c>
      <c r="F3613" s="380">
        <v>0.16224290146855674</v>
      </c>
      <c r="G3613" s="25">
        <v>39.770000000000003</v>
      </c>
      <c r="H3613" s="380">
        <v>1.8457190916956596</v>
      </c>
      <c r="I3613" s="25">
        <v>44.6</v>
      </c>
      <c r="J3613" s="380">
        <v>9.2217494332741706E-2</v>
      </c>
    </row>
    <row r="3614" spans="1:10" x14ac:dyDescent="0.35">
      <c r="A3614" s="5">
        <v>3610</v>
      </c>
      <c r="B3614" s="5">
        <v>151</v>
      </c>
      <c r="C3614" s="5">
        <v>5</v>
      </c>
      <c r="D3614" s="380">
        <v>45.19222222222222</v>
      </c>
      <c r="E3614" s="25">
        <v>24.84</v>
      </c>
      <c r="F3614" s="380">
        <v>2.107210211010266</v>
      </c>
      <c r="G3614" s="25">
        <v>39.770000000000003</v>
      </c>
      <c r="H3614" s="380">
        <v>1.8457190916956596</v>
      </c>
      <c r="I3614" s="25">
        <v>36.049999999999997</v>
      </c>
      <c r="J3614" s="380">
        <v>2.777777777777778E-2</v>
      </c>
    </row>
    <row r="3615" spans="1:10" x14ac:dyDescent="0.35">
      <c r="A3615" s="5">
        <v>3611</v>
      </c>
      <c r="B3615" s="5">
        <v>151</v>
      </c>
      <c r="C3615" s="5">
        <v>5</v>
      </c>
      <c r="D3615" s="380">
        <v>43.413333333333334</v>
      </c>
      <c r="E3615" s="25">
        <v>24.84</v>
      </c>
      <c r="F3615" s="380">
        <v>2.0815147248995691</v>
      </c>
      <c r="G3615" s="25">
        <v>39.770000000000003</v>
      </c>
      <c r="H3615" s="380">
        <v>1.8457190916956596</v>
      </c>
      <c r="I3615" s="25">
        <v>35.72</v>
      </c>
      <c r="J3615" s="380">
        <v>2.777777777777778E-2</v>
      </c>
    </row>
    <row r="3616" spans="1:10" x14ac:dyDescent="0.35">
      <c r="A3616" s="5">
        <v>3612</v>
      </c>
      <c r="B3616" s="5">
        <v>151</v>
      </c>
      <c r="C3616" s="5">
        <v>5</v>
      </c>
      <c r="D3616" s="380">
        <v>43.637222222222221</v>
      </c>
      <c r="E3616" s="25">
        <v>24.26</v>
      </c>
      <c r="F3616" s="380">
        <v>2.096629716729391</v>
      </c>
      <c r="G3616" s="25">
        <v>39.770000000000003</v>
      </c>
      <c r="H3616" s="380">
        <v>1.8457190916956596</v>
      </c>
      <c r="I3616" s="25">
        <v>35.72</v>
      </c>
      <c r="J3616" s="380">
        <v>2.777777777777778E-2</v>
      </c>
    </row>
    <row r="3617" spans="1:10" x14ac:dyDescent="0.35">
      <c r="A3617" s="5">
        <v>3613</v>
      </c>
      <c r="B3617" s="5">
        <v>151</v>
      </c>
      <c r="C3617" s="5">
        <v>5</v>
      </c>
      <c r="D3617" s="380">
        <v>45.43944444444444</v>
      </c>
      <c r="E3617" s="25">
        <v>23.84</v>
      </c>
      <c r="F3617" s="380">
        <v>2.096629716729391</v>
      </c>
      <c r="G3617" s="25">
        <v>33.799999999999997</v>
      </c>
      <c r="H3617" s="380">
        <v>1.8457190916956596</v>
      </c>
      <c r="I3617" s="25">
        <v>35.72</v>
      </c>
      <c r="J3617" s="380">
        <v>2.777777777777778E-2</v>
      </c>
    </row>
    <row r="3618" spans="1:10" x14ac:dyDescent="0.35">
      <c r="A3618" s="5">
        <v>3614</v>
      </c>
      <c r="B3618" s="5">
        <v>151</v>
      </c>
      <c r="C3618" s="5">
        <v>5</v>
      </c>
      <c r="D3618" s="380">
        <v>44.403888888888886</v>
      </c>
      <c r="E3618" s="25">
        <v>23.84</v>
      </c>
      <c r="F3618" s="380">
        <v>2.096629716729391</v>
      </c>
      <c r="G3618" s="25">
        <v>33.799999999999997</v>
      </c>
      <c r="H3618" s="380">
        <v>1.8457190916956596</v>
      </c>
      <c r="I3618" s="25">
        <v>35.72</v>
      </c>
      <c r="J3618" s="380">
        <v>2.777777777777778E-2</v>
      </c>
    </row>
    <row r="3619" spans="1:10" x14ac:dyDescent="0.35">
      <c r="A3619" s="5">
        <v>3615</v>
      </c>
      <c r="B3619" s="5">
        <v>151</v>
      </c>
      <c r="C3619" s="5">
        <v>5</v>
      </c>
      <c r="D3619" s="380">
        <v>44.794444444444451</v>
      </c>
      <c r="E3619" s="25">
        <v>23.84</v>
      </c>
      <c r="F3619" s="380">
        <v>2.096629716729391</v>
      </c>
      <c r="G3619" s="25">
        <v>33.799999999999997</v>
      </c>
      <c r="H3619" s="380">
        <v>1.6677711224487881</v>
      </c>
      <c r="I3619" s="25">
        <v>35.72</v>
      </c>
      <c r="J3619" s="380">
        <v>2.777777777777778E-2</v>
      </c>
    </row>
    <row r="3620" spans="1:10" x14ac:dyDescent="0.35">
      <c r="A3620" s="5">
        <v>3616</v>
      </c>
      <c r="B3620" s="5">
        <v>151</v>
      </c>
      <c r="C3620" s="5">
        <v>5</v>
      </c>
      <c r="D3620" s="380">
        <v>46.361111111111114</v>
      </c>
      <c r="E3620" s="25">
        <v>24.26</v>
      </c>
      <c r="F3620" s="380">
        <v>2.107210211010266</v>
      </c>
      <c r="G3620" s="25">
        <v>33.799999999999997</v>
      </c>
      <c r="H3620" s="380">
        <v>1.6677711224487881</v>
      </c>
      <c r="I3620" s="25">
        <v>35.72</v>
      </c>
      <c r="J3620" s="380">
        <v>2.777777777777778E-2</v>
      </c>
    </row>
    <row r="3621" spans="1:10" x14ac:dyDescent="0.35">
      <c r="A3621" s="5">
        <v>3617</v>
      </c>
      <c r="B3621" s="5">
        <v>151</v>
      </c>
      <c r="C3621" s="5">
        <v>5</v>
      </c>
      <c r="D3621" s="380">
        <v>50.697222222222216</v>
      </c>
      <c r="E3621" s="25">
        <v>24.56</v>
      </c>
      <c r="F3621" s="380">
        <v>2.107210211010266</v>
      </c>
      <c r="G3621" s="25">
        <v>33.799999999999997</v>
      </c>
      <c r="H3621" s="380">
        <v>1.6677711224487881</v>
      </c>
      <c r="I3621" s="25">
        <v>35.72</v>
      </c>
      <c r="J3621" s="380">
        <v>2.777777777777778E-2</v>
      </c>
    </row>
    <row r="3622" spans="1:10" x14ac:dyDescent="0.35">
      <c r="A3622" s="5">
        <v>3618</v>
      </c>
      <c r="B3622" s="5">
        <v>151</v>
      </c>
      <c r="C3622" s="5">
        <v>5</v>
      </c>
      <c r="D3622" s="380">
        <v>56.112777777777779</v>
      </c>
      <c r="E3622" s="25">
        <v>24.84</v>
      </c>
      <c r="F3622" s="380">
        <v>0.21036147052782905</v>
      </c>
      <c r="G3622" s="25">
        <v>39.770000000000003</v>
      </c>
      <c r="H3622" s="380">
        <v>1.8457190916956596</v>
      </c>
      <c r="I3622" s="25">
        <v>36.049999999999997</v>
      </c>
      <c r="J3622" s="380">
        <v>2.777777777777778E-2</v>
      </c>
    </row>
    <row r="3623" spans="1:10" x14ac:dyDescent="0.35">
      <c r="A3623" s="5">
        <v>3619</v>
      </c>
      <c r="B3623" s="5">
        <v>151</v>
      </c>
      <c r="C3623" s="5">
        <v>5</v>
      </c>
      <c r="D3623" s="380">
        <v>57.789999999999985</v>
      </c>
      <c r="E3623" s="25">
        <v>24.84</v>
      </c>
      <c r="F3623" s="380">
        <v>0.27765147492653802</v>
      </c>
      <c r="G3623" s="25">
        <v>39.770000000000003</v>
      </c>
      <c r="H3623" s="380">
        <v>1.8457190916956596</v>
      </c>
      <c r="I3623" s="25">
        <v>47.37</v>
      </c>
      <c r="J3623" s="380">
        <v>2.777777777777778E-2</v>
      </c>
    </row>
    <row r="3624" spans="1:10" x14ac:dyDescent="0.35">
      <c r="A3624" s="5">
        <v>3620</v>
      </c>
      <c r="B3624" s="5">
        <v>151</v>
      </c>
      <c r="C3624" s="5">
        <v>5</v>
      </c>
      <c r="D3624" s="380">
        <v>57.367222222222225</v>
      </c>
      <c r="E3624" s="25">
        <v>24.84</v>
      </c>
      <c r="F3624" s="380">
        <v>2.4859137179627333</v>
      </c>
      <c r="G3624" s="25">
        <v>39.86</v>
      </c>
      <c r="H3624" s="380">
        <v>2.777777777777778E-2</v>
      </c>
      <c r="I3624" s="25">
        <v>48.75</v>
      </c>
      <c r="J3624" s="380">
        <v>0.98157791008799489</v>
      </c>
    </row>
    <row r="3625" spans="1:10" x14ac:dyDescent="0.35">
      <c r="A3625" s="5">
        <v>3621</v>
      </c>
      <c r="B3625" s="5">
        <v>151</v>
      </c>
      <c r="C3625" s="5">
        <v>5</v>
      </c>
      <c r="D3625" s="380">
        <v>58.14</v>
      </c>
      <c r="E3625" s="25">
        <v>24.84</v>
      </c>
      <c r="F3625" s="380">
        <v>2.3821304563791625</v>
      </c>
      <c r="G3625" s="25">
        <v>39.86</v>
      </c>
      <c r="H3625" s="380">
        <v>0.14480167642852412</v>
      </c>
      <c r="I3625" s="25">
        <v>49.89</v>
      </c>
      <c r="J3625" s="380">
        <v>1.4124369504417607</v>
      </c>
    </row>
    <row r="3626" spans="1:10" x14ac:dyDescent="0.35">
      <c r="A3626" s="5">
        <v>3622</v>
      </c>
      <c r="B3626" s="5">
        <v>151</v>
      </c>
      <c r="C3626" s="5">
        <v>5</v>
      </c>
      <c r="D3626" s="380">
        <v>55.87166666666667</v>
      </c>
      <c r="E3626" s="25">
        <v>24.84</v>
      </c>
      <c r="F3626" s="380">
        <v>0.28770679037690799</v>
      </c>
      <c r="G3626" s="25">
        <v>39.770000000000003</v>
      </c>
      <c r="H3626" s="380">
        <v>1.8457190916956596</v>
      </c>
      <c r="I3626" s="25">
        <v>49.53</v>
      </c>
      <c r="J3626" s="380">
        <v>4.9598524690844546E-2</v>
      </c>
    </row>
    <row r="3627" spans="1:10" x14ac:dyDescent="0.35">
      <c r="A3627" s="5">
        <v>3623</v>
      </c>
      <c r="B3627" s="5">
        <v>151</v>
      </c>
      <c r="C3627" s="5">
        <v>5</v>
      </c>
      <c r="D3627" s="380">
        <v>53.718888888888891</v>
      </c>
      <c r="E3627" s="25">
        <v>24.84</v>
      </c>
      <c r="F3627" s="380">
        <v>0.29967325568476871</v>
      </c>
      <c r="G3627" s="25">
        <v>35.94</v>
      </c>
      <c r="H3627" s="380">
        <v>1.8457190916956596</v>
      </c>
      <c r="I3627" s="25">
        <v>47.11</v>
      </c>
      <c r="J3627" s="380">
        <v>1.3605549470073204</v>
      </c>
    </row>
    <row r="3628" spans="1:10" x14ac:dyDescent="0.35">
      <c r="A3628" s="5">
        <v>3624</v>
      </c>
      <c r="B3628" s="5">
        <v>151</v>
      </c>
      <c r="C3628" s="5">
        <v>5</v>
      </c>
      <c r="D3628" s="380">
        <v>52.087222222222223</v>
      </c>
      <c r="E3628" s="25">
        <v>24.84</v>
      </c>
      <c r="F3628" s="380">
        <v>0.30714803594085804</v>
      </c>
      <c r="G3628" s="25">
        <v>33.880000000000003</v>
      </c>
      <c r="H3628" s="380">
        <v>1.8457190916956596</v>
      </c>
      <c r="I3628" s="25">
        <v>46.64</v>
      </c>
      <c r="J3628" s="380">
        <v>1.3605549470073204</v>
      </c>
    </row>
    <row r="3629" spans="1:10" x14ac:dyDescent="0.35">
      <c r="A3629" s="5">
        <v>3625</v>
      </c>
      <c r="B3629" s="5">
        <v>152</v>
      </c>
      <c r="C3629" s="5">
        <v>6</v>
      </c>
      <c r="D3629" s="380">
        <v>51.389999999999993</v>
      </c>
      <c r="E3629" s="25">
        <v>23.59</v>
      </c>
      <c r="F3629" s="380">
        <v>0.30720789469857795</v>
      </c>
      <c r="G3629" s="25">
        <v>33.880000000000003</v>
      </c>
      <c r="H3629" s="380">
        <v>1.8457190916956596</v>
      </c>
      <c r="I3629" s="25">
        <v>48.86</v>
      </c>
      <c r="J3629" s="380">
        <v>1.3605549470073204</v>
      </c>
    </row>
    <row r="3630" spans="1:10" x14ac:dyDescent="0.35">
      <c r="A3630" s="5">
        <v>3626</v>
      </c>
      <c r="B3630" s="5">
        <v>152</v>
      </c>
      <c r="C3630" s="5">
        <v>6</v>
      </c>
      <c r="D3630" s="380">
        <v>50.271666666666668</v>
      </c>
      <c r="E3630" s="25">
        <v>22.53</v>
      </c>
      <c r="F3630" s="380">
        <v>0.30714803594085804</v>
      </c>
      <c r="G3630" s="25">
        <v>33.880000000000003</v>
      </c>
      <c r="H3630" s="380">
        <v>1.8457190916956596</v>
      </c>
      <c r="I3630" s="25">
        <v>48.08</v>
      </c>
      <c r="J3630" s="380">
        <v>1.3605549470073204</v>
      </c>
    </row>
    <row r="3631" spans="1:10" x14ac:dyDescent="0.35">
      <c r="A3631" s="5">
        <v>3627</v>
      </c>
      <c r="B3631" s="5">
        <v>152</v>
      </c>
      <c r="C3631" s="5">
        <v>6</v>
      </c>
      <c r="D3631" s="380">
        <v>48.18944444444444</v>
      </c>
      <c r="E3631" s="25">
        <v>23.59</v>
      </c>
      <c r="F3631" s="380">
        <v>0.30911296728133769</v>
      </c>
      <c r="G3631" s="25">
        <v>34.9</v>
      </c>
      <c r="H3631" s="380">
        <v>1.8457190916956596</v>
      </c>
      <c r="I3631" s="25">
        <v>48.86</v>
      </c>
      <c r="J3631" s="380">
        <v>1.3605549470073204</v>
      </c>
    </row>
    <row r="3632" spans="1:10" x14ac:dyDescent="0.35">
      <c r="A3632" s="5">
        <v>3628</v>
      </c>
      <c r="B3632" s="5">
        <v>152</v>
      </c>
      <c r="C3632" s="5">
        <v>6</v>
      </c>
      <c r="D3632" s="380">
        <v>48.338333333333324</v>
      </c>
      <c r="E3632" s="25">
        <v>23.59</v>
      </c>
      <c r="F3632" s="380">
        <v>0.30364090298042318</v>
      </c>
      <c r="G3632" s="25">
        <v>35.94</v>
      </c>
      <c r="H3632" s="380">
        <v>1.8457190916956596</v>
      </c>
      <c r="I3632" s="25">
        <v>50.12</v>
      </c>
      <c r="J3632" s="380">
        <v>2.777777777777778E-2</v>
      </c>
    </row>
    <row r="3633" spans="1:10" x14ac:dyDescent="0.35">
      <c r="A3633" s="5">
        <v>3629</v>
      </c>
      <c r="B3633" s="5">
        <v>152</v>
      </c>
      <c r="C3633" s="5">
        <v>6</v>
      </c>
      <c r="D3633" s="380">
        <v>49.665555555555549</v>
      </c>
      <c r="E3633" s="25">
        <v>24.84</v>
      </c>
      <c r="F3633" s="380">
        <v>0.29315877050005607</v>
      </c>
      <c r="G3633" s="25">
        <v>41.22</v>
      </c>
      <c r="H3633" s="380">
        <v>1.8457190916956596</v>
      </c>
      <c r="I3633" s="25">
        <v>50.12</v>
      </c>
      <c r="J3633" s="380">
        <v>1.4124369504417607</v>
      </c>
    </row>
    <row r="3634" spans="1:10" x14ac:dyDescent="0.35">
      <c r="A3634" s="5">
        <v>3630</v>
      </c>
      <c r="B3634" s="5">
        <v>152</v>
      </c>
      <c r="C3634" s="5">
        <v>6</v>
      </c>
      <c r="D3634" s="380">
        <v>54.876111111111108</v>
      </c>
      <c r="E3634" s="25">
        <v>24.84</v>
      </c>
      <c r="F3634" s="380">
        <v>0.80831101817344542</v>
      </c>
      <c r="G3634" s="25">
        <v>42.29</v>
      </c>
      <c r="H3634" s="380">
        <v>6.7037939020198514E-2</v>
      </c>
      <c r="I3634" s="25">
        <v>53.71</v>
      </c>
      <c r="J3634" s="380">
        <v>1.4124369504417607</v>
      </c>
    </row>
    <row r="3635" spans="1:10" x14ac:dyDescent="0.35">
      <c r="A3635" s="5">
        <v>3631</v>
      </c>
      <c r="B3635" s="5">
        <v>152</v>
      </c>
      <c r="C3635" s="5">
        <v>6</v>
      </c>
      <c r="D3635" s="380">
        <v>59.22</v>
      </c>
      <c r="E3635" s="25">
        <v>25.59</v>
      </c>
      <c r="F3635" s="380">
        <v>6.6236307131217087</v>
      </c>
      <c r="G3635" s="25">
        <v>46.98</v>
      </c>
      <c r="H3635" s="380">
        <v>5.677111760437565E-2</v>
      </c>
      <c r="I3635" s="25">
        <v>54.87</v>
      </c>
      <c r="J3635" s="380">
        <v>1.414076025636644</v>
      </c>
    </row>
    <row r="3636" spans="1:10" x14ac:dyDescent="0.35">
      <c r="A3636" s="5">
        <v>3632</v>
      </c>
      <c r="B3636" s="5">
        <v>152</v>
      </c>
      <c r="C3636" s="5">
        <v>6</v>
      </c>
      <c r="D3636" s="380">
        <v>58.751111111111108</v>
      </c>
      <c r="E3636" s="25">
        <v>25.59</v>
      </c>
      <c r="F3636" s="380">
        <v>6.6236307131217087</v>
      </c>
      <c r="G3636" s="25">
        <v>46.98</v>
      </c>
      <c r="H3636" s="380">
        <v>2.777777777777778E-2</v>
      </c>
      <c r="I3636" s="25">
        <v>56.52</v>
      </c>
      <c r="J3636" s="380">
        <v>1.4124369504417607</v>
      </c>
    </row>
    <row r="3637" spans="1:10" x14ac:dyDescent="0.35">
      <c r="A3637" s="5">
        <v>3633</v>
      </c>
      <c r="B3637" s="5">
        <v>152</v>
      </c>
      <c r="C3637" s="5">
        <v>6</v>
      </c>
      <c r="D3637" s="380">
        <v>56.41</v>
      </c>
      <c r="E3637" s="25">
        <v>25.59</v>
      </c>
      <c r="F3637" s="380">
        <v>6.1801135887293341</v>
      </c>
      <c r="G3637" s="25">
        <v>46.98</v>
      </c>
      <c r="H3637" s="380">
        <v>1.906185971397655</v>
      </c>
      <c r="I3637" s="25">
        <v>54.87</v>
      </c>
      <c r="J3637" s="380">
        <v>1.4124369504417607</v>
      </c>
    </row>
    <row r="3638" spans="1:10" x14ac:dyDescent="0.35">
      <c r="A3638" s="5">
        <v>3634</v>
      </c>
      <c r="B3638" s="5">
        <v>152</v>
      </c>
      <c r="C3638" s="5">
        <v>6</v>
      </c>
      <c r="D3638" s="380">
        <v>53.896666666666661</v>
      </c>
      <c r="E3638" s="25">
        <v>25.59</v>
      </c>
      <c r="F3638" s="380">
        <v>2.6278009855891877</v>
      </c>
      <c r="G3638" s="25">
        <v>46.98</v>
      </c>
      <c r="H3638" s="380">
        <v>1.8457190916956596</v>
      </c>
      <c r="I3638" s="25">
        <v>54.32</v>
      </c>
      <c r="J3638" s="380">
        <v>9.2217494332741706E-2</v>
      </c>
    </row>
    <row r="3639" spans="1:10" x14ac:dyDescent="0.35">
      <c r="A3639" s="5">
        <v>3635</v>
      </c>
      <c r="B3639" s="5">
        <v>152</v>
      </c>
      <c r="C3639" s="5">
        <v>6</v>
      </c>
      <c r="D3639" s="380">
        <v>52.708333333333329</v>
      </c>
      <c r="E3639" s="25">
        <v>25.59</v>
      </c>
      <c r="F3639" s="380">
        <v>2.4981602982115847</v>
      </c>
      <c r="G3639" s="25">
        <v>46.98</v>
      </c>
      <c r="H3639" s="380">
        <v>1.8457190916956596</v>
      </c>
      <c r="I3639" s="25">
        <v>53.27</v>
      </c>
      <c r="J3639" s="380">
        <v>2.777777777777778E-2</v>
      </c>
    </row>
    <row r="3640" spans="1:10" x14ac:dyDescent="0.35">
      <c r="A3640" s="5">
        <v>3636</v>
      </c>
      <c r="B3640" s="5">
        <v>152</v>
      </c>
      <c r="C3640" s="5">
        <v>6</v>
      </c>
      <c r="D3640" s="380">
        <v>50.078333333333326</v>
      </c>
      <c r="E3640" s="25">
        <v>24.99</v>
      </c>
      <c r="F3640" s="380">
        <v>2.2662433266913506</v>
      </c>
      <c r="G3640" s="25">
        <v>46.98</v>
      </c>
      <c r="H3640" s="380">
        <v>1.8457190916956596</v>
      </c>
      <c r="I3640" s="25">
        <v>52.55</v>
      </c>
      <c r="J3640" s="380">
        <v>2.777777777777778E-2</v>
      </c>
    </row>
    <row r="3641" spans="1:10" x14ac:dyDescent="0.35">
      <c r="A3641" s="5">
        <v>3637</v>
      </c>
      <c r="B3641" s="5">
        <v>152</v>
      </c>
      <c r="C3641" s="5">
        <v>6</v>
      </c>
      <c r="D3641" s="380">
        <v>47.510555555555548</v>
      </c>
      <c r="E3641" s="25">
        <v>24.99</v>
      </c>
      <c r="F3641" s="380">
        <v>2.2662433266913506</v>
      </c>
      <c r="G3641" s="25">
        <v>43.56</v>
      </c>
      <c r="H3641" s="380">
        <v>1.8457190916956596</v>
      </c>
      <c r="I3641" s="25">
        <v>50.63</v>
      </c>
      <c r="J3641" s="380">
        <v>2.777777777777778E-2</v>
      </c>
    </row>
    <row r="3642" spans="1:10" x14ac:dyDescent="0.35">
      <c r="A3642" s="5">
        <v>3638</v>
      </c>
      <c r="B3642" s="5">
        <v>152</v>
      </c>
      <c r="C3642" s="5">
        <v>6</v>
      </c>
      <c r="D3642" s="380">
        <v>47.367777777777775</v>
      </c>
      <c r="E3642" s="25">
        <v>24.84</v>
      </c>
      <c r="F3642" s="380">
        <v>2.2662433266913506</v>
      </c>
      <c r="G3642" s="25">
        <v>43.56</v>
      </c>
      <c r="H3642" s="380">
        <v>1.8457190916956596</v>
      </c>
      <c r="I3642" s="25">
        <v>50.12</v>
      </c>
      <c r="J3642" s="380">
        <v>2.777777777777778E-2</v>
      </c>
    </row>
    <row r="3643" spans="1:10" x14ac:dyDescent="0.35">
      <c r="A3643" s="5">
        <v>3639</v>
      </c>
      <c r="B3643" s="5">
        <v>152</v>
      </c>
      <c r="C3643" s="5">
        <v>6</v>
      </c>
      <c r="D3643" s="380">
        <v>46.757222222222211</v>
      </c>
      <c r="E3643" s="25">
        <v>24.84</v>
      </c>
      <c r="F3643" s="380">
        <v>2.2662433266913506</v>
      </c>
      <c r="G3643" s="25">
        <v>43.56</v>
      </c>
      <c r="H3643" s="380">
        <v>1.8457190916956596</v>
      </c>
      <c r="I3643" s="25">
        <v>50.12</v>
      </c>
      <c r="J3643" s="380">
        <v>2.777777777777778E-2</v>
      </c>
    </row>
    <row r="3644" spans="1:10" x14ac:dyDescent="0.35">
      <c r="A3644" s="5">
        <v>3640</v>
      </c>
      <c r="B3644" s="5">
        <v>152</v>
      </c>
      <c r="C3644" s="5">
        <v>6</v>
      </c>
      <c r="D3644" s="380">
        <v>47.980555555555554</v>
      </c>
      <c r="E3644" s="25">
        <v>24.84</v>
      </c>
      <c r="F3644" s="380">
        <v>2.4981602982115847</v>
      </c>
      <c r="G3644" s="25">
        <v>43.56</v>
      </c>
      <c r="H3644" s="380">
        <v>1.8457190916956596</v>
      </c>
      <c r="I3644" s="25">
        <v>50.12</v>
      </c>
      <c r="J3644" s="380">
        <v>2.777777777777778E-2</v>
      </c>
    </row>
    <row r="3645" spans="1:10" x14ac:dyDescent="0.35">
      <c r="A3645" s="5">
        <v>3641</v>
      </c>
      <c r="B3645" s="5">
        <v>152</v>
      </c>
      <c r="C3645" s="5">
        <v>6</v>
      </c>
      <c r="D3645" s="380">
        <v>51.644444444444446</v>
      </c>
      <c r="E3645" s="25">
        <v>24.84</v>
      </c>
      <c r="F3645" s="380">
        <v>8.0075533599052076E-2</v>
      </c>
      <c r="G3645" s="25">
        <v>43.56</v>
      </c>
      <c r="H3645" s="380">
        <v>1.8457190916956596</v>
      </c>
      <c r="I3645" s="25">
        <v>50.63</v>
      </c>
      <c r="J3645" s="380">
        <v>1.957675966045658</v>
      </c>
    </row>
    <row r="3646" spans="1:10" x14ac:dyDescent="0.35">
      <c r="A3646" s="5">
        <v>3642</v>
      </c>
      <c r="B3646" s="5">
        <v>152</v>
      </c>
      <c r="C3646" s="5">
        <v>6</v>
      </c>
      <c r="D3646" s="380">
        <v>57.242777777777775</v>
      </c>
      <c r="E3646" s="25">
        <v>24.99</v>
      </c>
      <c r="F3646" s="380">
        <v>3.6244417014980383</v>
      </c>
      <c r="G3646" s="25">
        <v>46.98</v>
      </c>
      <c r="H3646" s="380">
        <v>1.9030946958243702</v>
      </c>
      <c r="I3646" s="25">
        <v>51.76</v>
      </c>
      <c r="J3646" s="380">
        <v>1.9806895055409619</v>
      </c>
    </row>
    <row r="3647" spans="1:10" x14ac:dyDescent="0.35">
      <c r="A3647" s="5">
        <v>3643</v>
      </c>
      <c r="B3647" s="5">
        <v>152</v>
      </c>
      <c r="C3647" s="5">
        <v>6</v>
      </c>
      <c r="D3647" s="380">
        <v>58.932777777777773</v>
      </c>
      <c r="E3647" s="25">
        <v>24.84</v>
      </c>
      <c r="F3647" s="380">
        <v>4.1949674000696797</v>
      </c>
      <c r="G3647" s="25">
        <v>46.98</v>
      </c>
      <c r="H3647" s="380">
        <v>6.4157178417588653E-2</v>
      </c>
      <c r="I3647" s="25">
        <v>53.27</v>
      </c>
      <c r="J3647" s="380">
        <v>3.7843191658810604</v>
      </c>
    </row>
    <row r="3648" spans="1:10" x14ac:dyDescent="0.35">
      <c r="A3648" s="5">
        <v>3644</v>
      </c>
      <c r="B3648" s="5">
        <v>152</v>
      </c>
      <c r="C3648" s="5">
        <v>6</v>
      </c>
      <c r="D3648" s="380">
        <v>58.771666666666661</v>
      </c>
      <c r="E3648" s="25">
        <v>24.84</v>
      </c>
      <c r="F3648" s="380">
        <v>4.0406375636431315</v>
      </c>
      <c r="G3648" s="25">
        <v>46.98</v>
      </c>
      <c r="H3648" s="380">
        <v>5.5898373947344857E-2</v>
      </c>
      <c r="I3648" s="25">
        <v>53.71</v>
      </c>
      <c r="J3648" s="380">
        <v>3.7843191658810604</v>
      </c>
    </row>
    <row r="3649" spans="1:10" x14ac:dyDescent="0.35">
      <c r="A3649" s="5">
        <v>3645</v>
      </c>
      <c r="B3649" s="5">
        <v>152</v>
      </c>
      <c r="C3649" s="5">
        <v>6</v>
      </c>
      <c r="D3649" s="380">
        <v>57.839444444444439</v>
      </c>
      <c r="E3649" s="25">
        <v>24.84</v>
      </c>
      <c r="F3649" s="380">
        <v>3.5259131090131413</v>
      </c>
      <c r="G3649" s="25">
        <v>46.98</v>
      </c>
      <c r="H3649" s="380">
        <v>7.7383650886537994E-2</v>
      </c>
      <c r="I3649" s="25">
        <v>54.32</v>
      </c>
      <c r="J3649" s="380">
        <v>3.7843191658810604</v>
      </c>
    </row>
    <row r="3650" spans="1:10" x14ac:dyDescent="0.35">
      <c r="A3650" s="5">
        <v>3646</v>
      </c>
      <c r="B3650" s="5">
        <v>152</v>
      </c>
      <c r="C3650" s="5">
        <v>6</v>
      </c>
      <c r="D3650" s="380">
        <v>55.203888888888883</v>
      </c>
      <c r="E3650" s="25">
        <v>24.84</v>
      </c>
      <c r="F3650" s="380">
        <v>4.9532688078385911</v>
      </c>
      <c r="G3650" s="25">
        <v>46.98</v>
      </c>
      <c r="H3650" s="380">
        <v>2.777777777777778E-2</v>
      </c>
      <c r="I3650" s="25">
        <v>54.32</v>
      </c>
      <c r="J3650" s="380">
        <v>3.7843191658810604</v>
      </c>
    </row>
    <row r="3651" spans="1:10" x14ac:dyDescent="0.35">
      <c r="A3651" s="5">
        <v>3647</v>
      </c>
      <c r="B3651" s="5">
        <v>152</v>
      </c>
      <c r="C3651" s="5">
        <v>6</v>
      </c>
      <c r="D3651" s="380">
        <v>51.11333333333333</v>
      </c>
      <c r="E3651" s="25">
        <v>24.84</v>
      </c>
      <c r="F3651" s="380">
        <v>4.8862613827456727</v>
      </c>
      <c r="G3651" s="25">
        <v>42.71</v>
      </c>
      <c r="H3651" s="380">
        <v>0.12971228532694926</v>
      </c>
      <c r="I3651" s="25">
        <v>53.71</v>
      </c>
      <c r="J3651" s="380">
        <v>3.7843191658810604</v>
      </c>
    </row>
    <row r="3652" spans="1:10" x14ac:dyDescent="0.35">
      <c r="A3652" s="5">
        <v>3648</v>
      </c>
      <c r="B3652" s="5">
        <v>152</v>
      </c>
      <c r="C3652" s="5">
        <v>6</v>
      </c>
      <c r="D3652" s="380">
        <v>45.98</v>
      </c>
      <c r="E3652" s="25">
        <v>24.84</v>
      </c>
      <c r="F3652" s="380">
        <v>4.9879811288853819</v>
      </c>
      <c r="G3652" s="25">
        <v>42.29</v>
      </c>
      <c r="H3652" s="380">
        <v>0.1448016764285241</v>
      </c>
      <c r="I3652" s="25">
        <v>50.63</v>
      </c>
      <c r="J3652" s="380">
        <v>3.3518015920428978</v>
      </c>
    </row>
    <row r="3653" spans="1:10" x14ac:dyDescent="0.35">
      <c r="A3653" s="5">
        <v>3649</v>
      </c>
      <c r="B3653" s="5">
        <v>153</v>
      </c>
      <c r="C3653" s="5">
        <v>6</v>
      </c>
      <c r="D3653" s="380">
        <v>44.812222222222218</v>
      </c>
      <c r="E3653" s="25">
        <v>23.41</v>
      </c>
      <c r="F3653" s="380">
        <v>0.39529732635229092</v>
      </c>
      <c r="G3653" s="25">
        <v>31.11</v>
      </c>
      <c r="H3653" s="380">
        <v>1.8457190916956596</v>
      </c>
      <c r="I3653" s="25">
        <v>34.68</v>
      </c>
      <c r="J3653" s="380">
        <v>3.3274396775464283</v>
      </c>
    </row>
    <row r="3654" spans="1:10" x14ac:dyDescent="0.35">
      <c r="A3654" s="5">
        <v>3650</v>
      </c>
      <c r="B3654" s="5">
        <v>153</v>
      </c>
      <c r="C3654" s="5">
        <v>6</v>
      </c>
      <c r="D3654" s="380">
        <v>43.526666666666664</v>
      </c>
      <c r="E3654" s="25">
        <v>22.73</v>
      </c>
      <c r="F3654" s="380">
        <v>0.17144373673036092</v>
      </c>
      <c r="G3654" s="25">
        <v>30.93</v>
      </c>
      <c r="H3654" s="380">
        <v>1.8457190916956596</v>
      </c>
      <c r="I3654" s="25">
        <v>33.67</v>
      </c>
      <c r="J3654" s="380">
        <v>1.4104516054006415</v>
      </c>
    </row>
    <row r="3655" spans="1:10" x14ac:dyDescent="0.35">
      <c r="A3655" s="5">
        <v>3651</v>
      </c>
      <c r="B3655" s="5">
        <v>153</v>
      </c>
      <c r="C3655" s="5">
        <v>6</v>
      </c>
      <c r="D3655" s="380">
        <v>42.061666666666667</v>
      </c>
      <c r="E3655" s="25">
        <v>22.73</v>
      </c>
      <c r="F3655" s="380">
        <v>2.0079346601695609</v>
      </c>
      <c r="G3655" s="25">
        <v>30.93</v>
      </c>
      <c r="H3655" s="380">
        <v>1.8457190916956596</v>
      </c>
      <c r="I3655" s="25">
        <v>33.67</v>
      </c>
      <c r="J3655" s="380">
        <v>2.777777777777778E-2</v>
      </c>
    </row>
    <row r="3656" spans="1:10" x14ac:dyDescent="0.35">
      <c r="A3656" s="5">
        <v>3652</v>
      </c>
      <c r="B3656" s="5">
        <v>153</v>
      </c>
      <c r="C3656" s="5">
        <v>6</v>
      </c>
      <c r="D3656" s="380">
        <v>40.922222222222217</v>
      </c>
      <c r="E3656" s="25">
        <v>22.07</v>
      </c>
      <c r="F3656" s="380">
        <v>2.0079346601695609</v>
      </c>
      <c r="G3656" s="25">
        <v>30.8</v>
      </c>
      <c r="H3656" s="380">
        <v>1.8457190916956596</v>
      </c>
      <c r="I3656" s="25">
        <v>33.67</v>
      </c>
      <c r="J3656" s="380">
        <v>2.777777777777778E-2</v>
      </c>
    </row>
    <row r="3657" spans="1:10" x14ac:dyDescent="0.35">
      <c r="A3657" s="5">
        <v>3653</v>
      </c>
      <c r="B3657" s="5">
        <v>153</v>
      </c>
      <c r="C3657" s="5">
        <v>6</v>
      </c>
      <c r="D3657" s="380">
        <v>40.690555555555555</v>
      </c>
      <c r="E3657" s="25">
        <v>22.07</v>
      </c>
      <c r="F3657" s="380">
        <v>2.0079346601695609</v>
      </c>
      <c r="G3657" s="25">
        <v>30.93</v>
      </c>
      <c r="H3657" s="380">
        <v>0.10737189369301017</v>
      </c>
      <c r="I3657" s="25">
        <v>33.67</v>
      </c>
      <c r="J3657" s="380">
        <v>2.777777777777778E-2</v>
      </c>
    </row>
    <row r="3658" spans="1:10" x14ac:dyDescent="0.35">
      <c r="A3658" s="5">
        <v>3654</v>
      </c>
      <c r="B3658" s="5">
        <v>153</v>
      </c>
      <c r="C3658" s="5">
        <v>6</v>
      </c>
      <c r="D3658" s="380">
        <v>47.48833333333333</v>
      </c>
      <c r="E3658" s="25">
        <v>23.41</v>
      </c>
      <c r="F3658" s="380">
        <v>2.0079346601695609</v>
      </c>
      <c r="G3658" s="25">
        <v>31.11</v>
      </c>
      <c r="H3658" s="380">
        <v>0.10737189369301017</v>
      </c>
      <c r="I3658" s="25">
        <v>33.67</v>
      </c>
      <c r="J3658" s="380">
        <v>2.777777777777778E-2</v>
      </c>
    </row>
    <row r="3659" spans="1:10" x14ac:dyDescent="0.35">
      <c r="A3659" s="5">
        <v>3655</v>
      </c>
      <c r="B3659" s="5">
        <v>153</v>
      </c>
      <c r="C3659" s="5">
        <v>6</v>
      </c>
      <c r="D3659" s="380">
        <v>51.506666666666668</v>
      </c>
      <c r="E3659" s="25">
        <v>24.26</v>
      </c>
      <c r="F3659" s="380">
        <v>2.0079346601695609</v>
      </c>
      <c r="G3659" s="25">
        <v>32.79</v>
      </c>
      <c r="H3659" s="380">
        <v>0.10737189369301019</v>
      </c>
      <c r="I3659" s="25">
        <v>33.67</v>
      </c>
      <c r="J3659" s="380">
        <v>2.777777777777778E-2</v>
      </c>
    </row>
    <row r="3660" spans="1:10" x14ac:dyDescent="0.35">
      <c r="A3660" s="5">
        <v>3656</v>
      </c>
      <c r="B3660" s="5">
        <v>153</v>
      </c>
      <c r="C3660" s="5">
        <v>6</v>
      </c>
      <c r="D3660" s="380">
        <v>51.344444444444441</v>
      </c>
      <c r="E3660" s="25">
        <v>24.26</v>
      </c>
      <c r="F3660" s="380">
        <v>2.0079346601695609</v>
      </c>
      <c r="G3660" s="25">
        <v>36.229999999999997</v>
      </c>
      <c r="H3660" s="380">
        <v>0.10737189369301019</v>
      </c>
      <c r="I3660" s="25">
        <v>33.67</v>
      </c>
      <c r="J3660" s="380">
        <v>2.777777777777778E-2</v>
      </c>
    </row>
    <row r="3661" spans="1:10" x14ac:dyDescent="0.35">
      <c r="A3661" s="5">
        <v>3657</v>
      </c>
      <c r="B3661" s="5">
        <v>153</v>
      </c>
      <c r="C3661" s="5">
        <v>6</v>
      </c>
      <c r="D3661" s="380">
        <v>46.596111111111114</v>
      </c>
      <c r="E3661" s="25">
        <v>24.84</v>
      </c>
      <c r="F3661" s="380">
        <v>2.0079346601695609</v>
      </c>
      <c r="G3661" s="25">
        <v>35.94</v>
      </c>
      <c r="H3661" s="380">
        <v>2.777777777777778E-2</v>
      </c>
      <c r="I3661" s="25">
        <v>33.67</v>
      </c>
      <c r="J3661" s="380">
        <v>2.777777777777778E-2</v>
      </c>
    </row>
    <row r="3662" spans="1:10" x14ac:dyDescent="0.35">
      <c r="A3662" s="5">
        <v>3658</v>
      </c>
      <c r="B3662" s="5">
        <v>153</v>
      </c>
      <c r="C3662" s="5">
        <v>6</v>
      </c>
      <c r="D3662" s="380">
        <v>43.317777777777785</v>
      </c>
      <c r="E3662" s="25">
        <v>24.12</v>
      </c>
      <c r="F3662" s="380">
        <v>1.3768104286795284</v>
      </c>
      <c r="G3662" s="25">
        <v>33.11</v>
      </c>
      <c r="H3662" s="380">
        <v>2.777777777777778E-2</v>
      </c>
      <c r="I3662" s="25">
        <v>33.67</v>
      </c>
      <c r="J3662" s="380">
        <v>2.777777777777778E-2</v>
      </c>
    </row>
    <row r="3663" spans="1:10" x14ac:dyDescent="0.35">
      <c r="A3663" s="5">
        <v>3659</v>
      </c>
      <c r="B3663" s="5">
        <v>153</v>
      </c>
      <c r="C3663" s="5">
        <v>6</v>
      </c>
      <c r="D3663" s="380">
        <v>40.493333333333332</v>
      </c>
      <c r="E3663" s="25">
        <v>24</v>
      </c>
      <c r="F3663" s="380">
        <v>1.3768104286795284</v>
      </c>
      <c r="G3663" s="25">
        <v>30.93</v>
      </c>
      <c r="H3663" s="380">
        <v>2.777777777777778E-2</v>
      </c>
      <c r="I3663" s="25">
        <v>33.67</v>
      </c>
      <c r="J3663" s="380">
        <v>2.777777777777778E-2</v>
      </c>
    </row>
    <row r="3664" spans="1:10" x14ac:dyDescent="0.35">
      <c r="A3664" s="5">
        <v>3660</v>
      </c>
      <c r="B3664" s="5">
        <v>153</v>
      </c>
      <c r="C3664" s="5">
        <v>6</v>
      </c>
      <c r="D3664" s="380">
        <v>40.088888888888889</v>
      </c>
      <c r="E3664" s="25">
        <v>23.84</v>
      </c>
      <c r="F3664" s="380">
        <v>1.3768104286795284</v>
      </c>
      <c r="G3664" s="25">
        <v>30.6</v>
      </c>
      <c r="H3664" s="380">
        <v>2.777777777777778E-2</v>
      </c>
      <c r="I3664" s="25">
        <v>33.67</v>
      </c>
      <c r="J3664" s="380">
        <v>2.777777777777778E-2</v>
      </c>
    </row>
    <row r="3665" spans="1:10" x14ac:dyDescent="0.35">
      <c r="A3665" s="5">
        <v>3661</v>
      </c>
      <c r="B3665" s="5">
        <v>153</v>
      </c>
      <c r="C3665" s="5">
        <v>6</v>
      </c>
      <c r="D3665" s="380">
        <v>38.145555555555553</v>
      </c>
      <c r="E3665" s="25">
        <v>23.84</v>
      </c>
      <c r="F3665" s="380">
        <v>2.777777777777778E-2</v>
      </c>
      <c r="G3665" s="25">
        <v>30.03</v>
      </c>
      <c r="H3665" s="380">
        <v>2.777777777777778E-2</v>
      </c>
      <c r="I3665" s="25">
        <v>33.67</v>
      </c>
      <c r="J3665" s="380">
        <v>2.777777777777778E-2</v>
      </c>
    </row>
    <row r="3666" spans="1:10" x14ac:dyDescent="0.35">
      <c r="A3666" s="5">
        <v>3662</v>
      </c>
      <c r="B3666" s="5">
        <v>153</v>
      </c>
      <c r="C3666" s="5">
        <v>6</v>
      </c>
      <c r="D3666" s="380">
        <v>37.916666666666671</v>
      </c>
      <c r="E3666" s="25">
        <v>23.84</v>
      </c>
      <c r="F3666" s="380">
        <v>2.777777777777778E-2</v>
      </c>
      <c r="G3666" s="25">
        <v>30.03</v>
      </c>
      <c r="H3666" s="380">
        <v>2.777777777777778E-2</v>
      </c>
      <c r="I3666" s="25">
        <v>33.67</v>
      </c>
      <c r="J3666" s="380">
        <v>2.777777777777778E-2</v>
      </c>
    </row>
    <row r="3667" spans="1:10" x14ac:dyDescent="0.35">
      <c r="A3667" s="5">
        <v>3663</v>
      </c>
      <c r="B3667" s="5">
        <v>153</v>
      </c>
      <c r="C3667" s="5">
        <v>6</v>
      </c>
      <c r="D3667" s="380">
        <v>38.802777777777777</v>
      </c>
      <c r="E3667" s="25">
        <v>23.84</v>
      </c>
      <c r="F3667" s="380">
        <v>2.777777777777778E-2</v>
      </c>
      <c r="G3667" s="25">
        <v>30.03</v>
      </c>
      <c r="H3667" s="380">
        <v>2.777777777777778E-2</v>
      </c>
      <c r="I3667" s="25">
        <v>33.67</v>
      </c>
      <c r="J3667" s="380">
        <v>2.777777777777778E-2</v>
      </c>
    </row>
    <row r="3668" spans="1:10" x14ac:dyDescent="0.35">
      <c r="A3668" s="5">
        <v>3664</v>
      </c>
      <c r="B3668" s="5">
        <v>153</v>
      </c>
      <c r="C3668" s="5">
        <v>6</v>
      </c>
      <c r="D3668" s="380">
        <v>41.569444444444443</v>
      </c>
      <c r="E3668" s="25">
        <v>23.84</v>
      </c>
      <c r="F3668" s="380">
        <v>2.777777777777778E-2</v>
      </c>
      <c r="G3668" s="25">
        <v>30.6</v>
      </c>
      <c r="H3668" s="380">
        <v>2.777777777777778E-2</v>
      </c>
      <c r="I3668" s="25">
        <v>33.67</v>
      </c>
      <c r="J3668" s="380">
        <v>2.777777777777778E-2</v>
      </c>
    </row>
    <row r="3669" spans="1:10" x14ac:dyDescent="0.35">
      <c r="A3669" s="5">
        <v>3665</v>
      </c>
      <c r="B3669" s="5">
        <v>153</v>
      </c>
      <c r="C3669" s="5">
        <v>6</v>
      </c>
      <c r="D3669" s="380">
        <v>44.766666666666666</v>
      </c>
      <c r="E3669" s="25">
        <v>23.84</v>
      </c>
      <c r="F3669" s="380">
        <v>0.116808537032669</v>
      </c>
      <c r="G3669" s="25">
        <v>30.91</v>
      </c>
      <c r="H3669" s="380">
        <v>2.777777777777778E-2</v>
      </c>
      <c r="I3669" s="25">
        <v>33.67</v>
      </c>
      <c r="J3669" s="380">
        <v>2.777777777777778E-2</v>
      </c>
    </row>
    <row r="3670" spans="1:10" x14ac:dyDescent="0.35">
      <c r="A3670" s="5">
        <v>3666</v>
      </c>
      <c r="B3670" s="5">
        <v>153</v>
      </c>
      <c r="C3670" s="5">
        <v>6</v>
      </c>
      <c r="D3670" s="380">
        <v>49.72</v>
      </c>
      <c r="E3670" s="25">
        <v>23.84</v>
      </c>
      <c r="F3670" s="380">
        <v>2.0079346601695609</v>
      </c>
      <c r="G3670" s="25">
        <v>30.93</v>
      </c>
      <c r="H3670" s="380">
        <v>2.777777777777778E-2</v>
      </c>
      <c r="I3670" s="25">
        <v>33.67</v>
      </c>
      <c r="J3670" s="380">
        <v>2.777777777777778E-2</v>
      </c>
    </row>
    <row r="3671" spans="1:10" x14ac:dyDescent="0.35">
      <c r="A3671" s="5">
        <v>3667</v>
      </c>
      <c r="B3671" s="5">
        <v>153</v>
      </c>
      <c r="C3671" s="5">
        <v>6</v>
      </c>
      <c r="D3671" s="380">
        <v>49.969444444444449</v>
      </c>
      <c r="E3671" s="25">
        <v>23.59</v>
      </c>
      <c r="F3671" s="380">
        <v>2.0079346601695609</v>
      </c>
      <c r="G3671" s="25">
        <v>32.89</v>
      </c>
      <c r="H3671" s="380">
        <v>2.777777777777778E-2</v>
      </c>
      <c r="I3671" s="25">
        <v>33.67</v>
      </c>
      <c r="J3671" s="380">
        <v>2.777777777777778E-2</v>
      </c>
    </row>
    <row r="3672" spans="1:10" x14ac:dyDescent="0.35">
      <c r="A3672" s="5">
        <v>3668</v>
      </c>
      <c r="B3672" s="5">
        <v>153</v>
      </c>
      <c r="C3672" s="5">
        <v>6</v>
      </c>
      <c r="D3672" s="380">
        <v>50.202222222222218</v>
      </c>
      <c r="E3672" s="25">
        <v>23.59</v>
      </c>
      <c r="F3672" s="380">
        <v>2.0079346601695609</v>
      </c>
      <c r="G3672" s="25">
        <v>32.79</v>
      </c>
      <c r="H3672" s="380">
        <v>1.8457190916956596</v>
      </c>
      <c r="I3672" s="25">
        <v>33.67</v>
      </c>
      <c r="J3672" s="380">
        <v>2.777777777777778E-2</v>
      </c>
    </row>
    <row r="3673" spans="1:10" x14ac:dyDescent="0.35">
      <c r="A3673" s="5">
        <v>3669</v>
      </c>
      <c r="B3673" s="5">
        <v>153</v>
      </c>
      <c r="C3673" s="5">
        <v>6</v>
      </c>
      <c r="D3673" s="380">
        <v>49.694444444444436</v>
      </c>
      <c r="E3673" s="25">
        <v>23.59</v>
      </c>
      <c r="F3673" s="380">
        <v>2.0079346601695609</v>
      </c>
      <c r="G3673" s="25">
        <v>30.93</v>
      </c>
      <c r="H3673" s="380">
        <v>1.8457190916956596</v>
      </c>
      <c r="I3673" s="25">
        <v>33.67</v>
      </c>
      <c r="J3673" s="380">
        <v>3.24179375022427E-2</v>
      </c>
    </row>
    <row r="3674" spans="1:10" x14ac:dyDescent="0.35">
      <c r="A3674" s="5">
        <v>3670</v>
      </c>
      <c r="B3674" s="5">
        <v>153</v>
      </c>
      <c r="C3674" s="5">
        <v>6</v>
      </c>
      <c r="D3674" s="380">
        <v>47.051111111111105</v>
      </c>
      <c r="E3674" s="25">
        <v>24.11</v>
      </c>
      <c r="F3674" s="380">
        <v>2.0079346601695609</v>
      </c>
      <c r="G3674" s="25">
        <v>30.93</v>
      </c>
      <c r="H3674" s="380">
        <v>1.8457190916956596</v>
      </c>
      <c r="I3674" s="25">
        <v>33.67</v>
      </c>
      <c r="J3674" s="380">
        <v>3.24179375022427E-2</v>
      </c>
    </row>
    <row r="3675" spans="1:10" x14ac:dyDescent="0.35">
      <c r="A3675" s="5">
        <v>3671</v>
      </c>
      <c r="B3675" s="5">
        <v>153</v>
      </c>
      <c r="C3675" s="5">
        <v>6</v>
      </c>
      <c r="D3675" s="380">
        <v>44.437777777777775</v>
      </c>
      <c r="E3675" s="25">
        <v>23.59</v>
      </c>
      <c r="F3675" s="380">
        <v>2.0079346601695609</v>
      </c>
      <c r="G3675" s="25">
        <v>30.03</v>
      </c>
      <c r="H3675" s="380">
        <v>1.8457190916956596</v>
      </c>
      <c r="I3675" s="25">
        <v>33.67</v>
      </c>
      <c r="J3675" s="380">
        <v>3.24179375022427E-2</v>
      </c>
    </row>
    <row r="3676" spans="1:10" x14ac:dyDescent="0.35">
      <c r="A3676" s="5">
        <v>3672</v>
      </c>
      <c r="B3676" s="5">
        <v>153</v>
      </c>
      <c r="C3676" s="5">
        <v>6</v>
      </c>
      <c r="D3676" s="380">
        <v>43.482777777777777</v>
      </c>
      <c r="E3676" s="25">
        <v>17.29</v>
      </c>
      <c r="F3676" s="380">
        <v>2.0079346601695609</v>
      </c>
      <c r="G3676" s="25">
        <v>30.03</v>
      </c>
      <c r="H3676" s="380">
        <v>1.8457190916956596</v>
      </c>
      <c r="I3676" s="25">
        <v>33.67</v>
      </c>
      <c r="J3676" s="380">
        <v>3.24179375022427E-2</v>
      </c>
    </row>
    <row r="3677" spans="1:10" x14ac:dyDescent="0.35">
      <c r="A3677" s="5">
        <v>3673</v>
      </c>
      <c r="B3677" s="5">
        <v>154</v>
      </c>
      <c r="C3677" s="5">
        <v>6</v>
      </c>
      <c r="D3677" s="380">
        <v>42.43333333333333</v>
      </c>
      <c r="E3677" s="25">
        <v>16.78</v>
      </c>
      <c r="F3677" s="380">
        <v>2.0079346601695609</v>
      </c>
      <c r="G3677" s="25">
        <v>30.03</v>
      </c>
      <c r="H3677" s="380">
        <v>1.8457190916956596</v>
      </c>
      <c r="I3677" s="25">
        <v>33.67</v>
      </c>
      <c r="J3677" s="380">
        <v>3.24179375022427E-2</v>
      </c>
    </row>
    <row r="3678" spans="1:10" x14ac:dyDescent="0.35">
      <c r="A3678" s="5">
        <v>3674</v>
      </c>
      <c r="B3678" s="5">
        <v>154</v>
      </c>
      <c r="C3678" s="5">
        <v>6</v>
      </c>
      <c r="D3678" s="380">
        <v>41.156666666666673</v>
      </c>
      <c r="E3678" s="25">
        <v>16.78</v>
      </c>
      <c r="F3678" s="380">
        <v>2.0304971661746483</v>
      </c>
      <c r="G3678" s="25">
        <v>30.03</v>
      </c>
      <c r="H3678" s="380">
        <v>1.8457190916956596</v>
      </c>
      <c r="I3678" s="25">
        <v>33.67</v>
      </c>
      <c r="J3678" s="380">
        <v>3.24179375022427E-2</v>
      </c>
    </row>
    <row r="3679" spans="1:10" x14ac:dyDescent="0.35">
      <c r="A3679" s="5">
        <v>3675</v>
      </c>
      <c r="B3679" s="5">
        <v>154</v>
      </c>
      <c r="C3679" s="5">
        <v>6</v>
      </c>
      <c r="D3679" s="380">
        <v>41.033333333333331</v>
      </c>
      <c r="E3679" s="25">
        <v>17.29</v>
      </c>
      <c r="F3679" s="380">
        <v>2.0079346601695609</v>
      </c>
      <c r="G3679" s="25">
        <v>30.03</v>
      </c>
      <c r="H3679" s="380">
        <v>1.8457190916956596</v>
      </c>
      <c r="I3679" s="25">
        <v>33.67</v>
      </c>
      <c r="J3679" s="380">
        <v>3.24179375022427E-2</v>
      </c>
    </row>
    <row r="3680" spans="1:10" x14ac:dyDescent="0.35">
      <c r="A3680" s="5">
        <v>3676</v>
      </c>
      <c r="B3680" s="5">
        <v>154</v>
      </c>
      <c r="C3680" s="5">
        <v>6</v>
      </c>
      <c r="D3680" s="380">
        <v>40.686111111111103</v>
      </c>
      <c r="E3680" s="25">
        <v>20.5</v>
      </c>
      <c r="F3680" s="380">
        <v>2.0079346601695609</v>
      </c>
      <c r="G3680" s="25">
        <v>30.03</v>
      </c>
      <c r="H3680" s="380">
        <v>1.8457190916956596</v>
      </c>
      <c r="I3680" s="25">
        <v>33.67</v>
      </c>
      <c r="J3680" s="380">
        <v>3.24179375022427E-2</v>
      </c>
    </row>
    <row r="3681" spans="1:10" x14ac:dyDescent="0.35">
      <c r="A3681" s="5">
        <v>3677</v>
      </c>
      <c r="B3681" s="5">
        <v>154</v>
      </c>
      <c r="C3681" s="5">
        <v>6</v>
      </c>
      <c r="D3681" s="380">
        <v>40.700555555555553</v>
      </c>
      <c r="E3681" s="25">
        <v>21.88</v>
      </c>
      <c r="F3681" s="380">
        <v>2.0815147248995691</v>
      </c>
      <c r="G3681" s="25">
        <v>31.11</v>
      </c>
      <c r="H3681" s="380">
        <v>1.8457190916956596</v>
      </c>
      <c r="I3681" s="25">
        <v>33.67</v>
      </c>
      <c r="J3681" s="380">
        <v>3.24179375022427E-2</v>
      </c>
    </row>
    <row r="3682" spans="1:10" x14ac:dyDescent="0.35">
      <c r="A3682" s="5">
        <v>3678</v>
      </c>
      <c r="B3682" s="5">
        <v>154</v>
      </c>
      <c r="C3682" s="5">
        <v>6</v>
      </c>
      <c r="D3682" s="380">
        <v>47.170555555555552</v>
      </c>
      <c r="E3682" s="25">
        <v>24.84</v>
      </c>
      <c r="F3682" s="380">
        <v>2.0815147248995691</v>
      </c>
      <c r="G3682" s="25">
        <v>32.79</v>
      </c>
      <c r="H3682" s="380">
        <v>1.8457190916956596</v>
      </c>
      <c r="I3682" s="25">
        <v>37.9</v>
      </c>
      <c r="J3682" s="380">
        <v>3.24179375022427E-2</v>
      </c>
    </row>
    <row r="3683" spans="1:10" x14ac:dyDescent="0.35">
      <c r="A3683" s="5">
        <v>3679</v>
      </c>
      <c r="B3683" s="5">
        <v>154</v>
      </c>
      <c r="C3683" s="5">
        <v>6</v>
      </c>
      <c r="D3683" s="380">
        <v>50.89</v>
      </c>
      <c r="E3683" s="25">
        <v>24.84</v>
      </c>
      <c r="F3683" s="380">
        <v>2.0815147248995691</v>
      </c>
      <c r="G3683" s="25">
        <v>42.29</v>
      </c>
      <c r="H3683" s="380">
        <v>1.8457190916956596</v>
      </c>
      <c r="I3683" s="25">
        <v>45.33</v>
      </c>
      <c r="J3683" s="380">
        <v>3.24179375022427E-2</v>
      </c>
    </row>
    <row r="3684" spans="1:10" x14ac:dyDescent="0.35">
      <c r="A3684" s="5">
        <v>3680</v>
      </c>
      <c r="B3684" s="5">
        <v>154</v>
      </c>
      <c r="C3684" s="5">
        <v>6</v>
      </c>
      <c r="D3684" s="380">
        <v>48.463333333333331</v>
      </c>
      <c r="E3684" s="25">
        <v>24.84</v>
      </c>
      <c r="F3684" s="380">
        <v>2.0815147248995691</v>
      </c>
      <c r="G3684" s="25">
        <v>43.12</v>
      </c>
      <c r="H3684" s="380">
        <v>1.84933551139152</v>
      </c>
      <c r="I3684" s="25">
        <v>45.33</v>
      </c>
      <c r="J3684" s="380">
        <v>2.777777777777778E-2</v>
      </c>
    </row>
    <row r="3685" spans="1:10" x14ac:dyDescent="0.35">
      <c r="A3685" s="5">
        <v>3681</v>
      </c>
      <c r="B3685" s="5">
        <v>154</v>
      </c>
      <c r="C3685" s="5">
        <v>6</v>
      </c>
      <c r="D3685" s="380">
        <v>46.176111111111112</v>
      </c>
      <c r="E3685" s="25">
        <v>24.84</v>
      </c>
      <c r="F3685" s="380">
        <v>2.0815147248995691</v>
      </c>
      <c r="G3685" s="25">
        <v>42.46</v>
      </c>
      <c r="H3685" s="380">
        <v>1.269198086404526</v>
      </c>
      <c r="I3685" s="25">
        <v>42.45</v>
      </c>
      <c r="J3685" s="380">
        <v>2.777777777777778E-2</v>
      </c>
    </row>
    <row r="3686" spans="1:10" x14ac:dyDescent="0.35">
      <c r="A3686" s="5">
        <v>3682</v>
      </c>
      <c r="B3686" s="5">
        <v>154</v>
      </c>
      <c r="C3686" s="5">
        <v>6</v>
      </c>
      <c r="D3686" s="380">
        <v>43.216666666666669</v>
      </c>
      <c r="E3686" s="25">
        <v>24.84</v>
      </c>
      <c r="F3686" s="380">
        <v>2.0815147248995691</v>
      </c>
      <c r="G3686" s="25">
        <v>39.770000000000003</v>
      </c>
      <c r="H3686" s="380">
        <v>0.10737189369301019</v>
      </c>
      <c r="I3686" s="25">
        <v>34.01</v>
      </c>
      <c r="J3686" s="380">
        <v>2.777777777777778E-2</v>
      </c>
    </row>
    <row r="3687" spans="1:10" x14ac:dyDescent="0.35">
      <c r="A3687" s="5">
        <v>3683</v>
      </c>
      <c r="B3687" s="5">
        <v>154</v>
      </c>
      <c r="C3687" s="5">
        <v>6</v>
      </c>
      <c r="D3687" s="380">
        <v>39.193333333333335</v>
      </c>
      <c r="E3687" s="25">
        <v>24.84</v>
      </c>
      <c r="F3687" s="380">
        <v>2.0815147248995691</v>
      </c>
      <c r="G3687" s="25">
        <v>37.020000000000003</v>
      </c>
      <c r="H3687" s="380">
        <v>2.777777777777778E-2</v>
      </c>
      <c r="I3687" s="25">
        <v>34</v>
      </c>
      <c r="J3687" s="380">
        <v>2.777777777777778E-2</v>
      </c>
    </row>
    <row r="3688" spans="1:10" x14ac:dyDescent="0.35">
      <c r="A3688" s="5">
        <v>3684</v>
      </c>
      <c r="B3688" s="5">
        <v>154</v>
      </c>
      <c r="C3688" s="5">
        <v>6</v>
      </c>
      <c r="D3688" s="380">
        <v>39.438333333333333</v>
      </c>
      <c r="E3688" s="25">
        <v>24.84</v>
      </c>
      <c r="F3688" s="380">
        <v>2.0815147248995691</v>
      </c>
      <c r="G3688" s="25">
        <v>37.020000000000003</v>
      </c>
      <c r="H3688" s="380">
        <v>2.777777777777778E-2</v>
      </c>
      <c r="I3688" s="25">
        <v>34</v>
      </c>
      <c r="J3688" s="380">
        <v>2.777777777777778E-2</v>
      </c>
    </row>
    <row r="3689" spans="1:10" x14ac:dyDescent="0.35">
      <c r="A3689" s="5">
        <v>3685</v>
      </c>
      <c r="B3689" s="5">
        <v>154</v>
      </c>
      <c r="C3689" s="5">
        <v>6</v>
      </c>
      <c r="D3689" s="380">
        <v>36.955000000000005</v>
      </c>
      <c r="E3689" s="25">
        <v>24.84</v>
      </c>
      <c r="F3689" s="380">
        <v>2.041334382271923</v>
      </c>
      <c r="G3689" s="25">
        <v>36.65</v>
      </c>
      <c r="H3689" s="380">
        <v>2.777777777777778E-2</v>
      </c>
      <c r="I3689" s="25">
        <v>34</v>
      </c>
      <c r="J3689" s="380">
        <v>2.777777777777778E-2</v>
      </c>
    </row>
    <row r="3690" spans="1:10" x14ac:dyDescent="0.35">
      <c r="A3690" s="5">
        <v>3686</v>
      </c>
      <c r="B3690" s="5">
        <v>154</v>
      </c>
      <c r="C3690" s="5">
        <v>6</v>
      </c>
      <c r="D3690" s="380">
        <v>37.94</v>
      </c>
      <c r="E3690" s="25">
        <v>24.84</v>
      </c>
      <c r="F3690" s="380">
        <v>2.041334382271923</v>
      </c>
      <c r="G3690" s="25">
        <v>36.65</v>
      </c>
      <c r="H3690" s="380">
        <v>2.777777777777778E-2</v>
      </c>
      <c r="I3690" s="25">
        <v>34</v>
      </c>
      <c r="J3690" s="380">
        <v>2.777777777777778E-2</v>
      </c>
    </row>
    <row r="3691" spans="1:10" x14ac:dyDescent="0.35">
      <c r="A3691" s="5">
        <v>3687</v>
      </c>
      <c r="B3691" s="5">
        <v>154</v>
      </c>
      <c r="C3691" s="5">
        <v>6</v>
      </c>
      <c r="D3691" s="380">
        <v>37.995555555555562</v>
      </c>
      <c r="E3691" s="25">
        <v>24.84</v>
      </c>
      <c r="F3691" s="380">
        <v>1.4102101507818905</v>
      </c>
      <c r="G3691" s="25">
        <v>36.65</v>
      </c>
      <c r="H3691" s="380">
        <v>2.777777777777778E-2</v>
      </c>
      <c r="I3691" s="25">
        <v>34.25</v>
      </c>
      <c r="J3691" s="380">
        <v>2.777777777777778E-2</v>
      </c>
    </row>
    <row r="3692" spans="1:10" x14ac:dyDescent="0.35">
      <c r="A3692" s="5">
        <v>3688</v>
      </c>
      <c r="B3692" s="5">
        <v>154</v>
      </c>
      <c r="C3692" s="5">
        <v>6</v>
      </c>
      <c r="D3692" s="380">
        <v>37.092777777777776</v>
      </c>
      <c r="E3692" s="25">
        <v>24.84</v>
      </c>
      <c r="F3692" s="380">
        <v>1.8477470174528694</v>
      </c>
      <c r="G3692" s="25">
        <v>37.020000000000003</v>
      </c>
      <c r="H3692" s="380">
        <v>2.777777777777778E-2</v>
      </c>
      <c r="I3692" s="25">
        <v>36.08</v>
      </c>
      <c r="J3692" s="380">
        <v>2.777777777777778E-2</v>
      </c>
    </row>
    <row r="3693" spans="1:10" x14ac:dyDescent="0.35">
      <c r="A3693" s="5">
        <v>3689</v>
      </c>
      <c r="B3693" s="5">
        <v>154</v>
      </c>
      <c r="C3693" s="5">
        <v>6</v>
      </c>
      <c r="D3693" s="380">
        <v>42.861666666666665</v>
      </c>
      <c r="E3693" s="25">
        <v>24.84</v>
      </c>
      <c r="F3693" s="380">
        <v>2.0815147248995691</v>
      </c>
      <c r="G3693" s="25">
        <v>44.69</v>
      </c>
      <c r="H3693" s="380">
        <v>2.777777777777778E-2</v>
      </c>
      <c r="I3693" s="25">
        <v>44.68</v>
      </c>
      <c r="J3693" s="380">
        <v>2.777777777777778E-2</v>
      </c>
    </row>
    <row r="3694" spans="1:10" x14ac:dyDescent="0.35">
      <c r="A3694" s="5">
        <v>3690</v>
      </c>
      <c r="B3694" s="5">
        <v>154</v>
      </c>
      <c r="C3694" s="5">
        <v>6</v>
      </c>
      <c r="D3694" s="380">
        <v>45.939444444444447</v>
      </c>
      <c r="E3694" s="25">
        <v>24.99</v>
      </c>
      <c r="F3694" s="380">
        <v>0.16316339786128042</v>
      </c>
      <c r="G3694" s="25">
        <v>44.86</v>
      </c>
      <c r="H3694" s="380">
        <v>1.2655816667086657</v>
      </c>
      <c r="I3694" s="25">
        <v>51.02</v>
      </c>
      <c r="J3694" s="380">
        <v>0.32644672953982928</v>
      </c>
    </row>
    <row r="3695" spans="1:10" x14ac:dyDescent="0.35">
      <c r="A3695" s="5">
        <v>3691</v>
      </c>
      <c r="B3695" s="5">
        <v>154</v>
      </c>
      <c r="C3695" s="5">
        <v>6</v>
      </c>
      <c r="D3695" s="380">
        <v>46.393888888888881</v>
      </c>
      <c r="E3695" s="25">
        <v>25.29</v>
      </c>
      <c r="F3695" s="380">
        <v>6.1451460190202827</v>
      </c>
      <c r="G3695" s="25">
        <v>44.86</v>
      </c>
      <c r="H3695" s="380">
        <v>5.3541521729984449</v>
      </c>
      <c r="I3695" s="25">
        <v>53.71</v>
      </c>
      <c r="J3695" s="380">
        <v>4.63869405890396</v>
      </c>
    </row>
    <row r="3696" spans="1:10" x14ac:dyDescent="0.35">
      <c r="A3696" s="5">
        <v>3692</v>
      </c>
      <c r="B3696" s="5">
        <v>154</v>
      </c>
      <c r="C3696" s="5">
        <v>6</v>
      </c>
      <c r="D3696" s="380">
        <v>49.971666666666664</v>
      </c>
      <c r="E3696" s="25">
        <v>25.29</v>
      </c>
      <c r="F3696" s="380">
        <v>7.386314948152056</v>
      </c>
      <c r="G3696" s="25">
        <v>44.86</v>
      </c>
      <c r="H3696" s="380">
        <v>7.0250927499695868</v>
      </c>
      <c r="I3696" s="25">
        <v>56.52</v>
      </c>
      <c r="J3696" s="380">
        <v>5.2970673726148565</v>
      </c>
    </row>
    <row r="3697" spans="1:10" x14ac:dyDescent="0.35">
      <c r="A3697" s="5">
        <v>3693</v>
      </c>
      <c r="B3697" s="5">
        <v>154</v>
      </c>
      <c r="C3697" s="5">
        <v>6</v>
      </c>
      <c r="D3697" s="380">
        <v>46.806666666666665</v>
      </c>
      <c r="E3697" s="25">
        <v>25.74</v>
      </c>
      <c r="F3697" s="380">
        <v>8.6887616857492205</v>
      </c>
      <c r="G3697" s="25">
        <v>46.21</v>
      </c>
      <c r="H3697" s="380">
        <v>5.2393151724541145</v>
      </c>
      <c r="I3697" s="25">
        <v>56.52</v>
      </c>
      <c r="J3697" s="380">
        <v>4.4960804314329916</v>
      </c>
    </row>
    <row r="3698" spans="1:10" x14ac:dyDescent="0.35">
      <c r="A3698" s="5">
        <v>3694</v>
      </c>
      <c r="B3698" s="5">
        <v>154</v>
      </c>
      <c r="C3698" s="5">
        <v>6</v>
      </c>
      <c r="D3698" s="380">
        <v>43.101666666666667</v>
      </c>
      <c r="E3698" s="25">
        <v>25.74</v>
      </c>
      <c r="F3698" s="380">
        <v>8.5409947435097564</v>
      </c>
      <c r="G3698" s="25">
        <v>47.46</v>
      </c>
      <c r="H3698" s="380">
        <v>5.682897710022945</v>
      </c>
      <c r="I3698" s="25">
        <v>58.21</v>
      </c>
      <c r="J3698" s="380">
        <v>5.1827258493124777</v>
      </c>
    </row>
    <row r="3699" spans="1:10" x14ac:dyDescent="0.35">
      <c r="A3699" s="5">
        <v>3695</v>
      </c>
      <c r="B3699" s="5">
        <v>154</v>
      </c>
      <c r="C3699" s="5">
        <v>6</v>
      </c>
      <c r="D3699" s="380">
        <v>41.631111111111117</v>
      </c>
      <c r="E3699" s="25">
        <v>25.74</v>
      </c>
      <c r="F3699" s="380">
        <v>8.553053081838474</v>
      </c>
      <c r="G3699" s="25">
        <v>44.86</v>
      </c>
      <c r="H3699" s="380">
        <v>7.1312602694843719</v>
      </c>
      <c r="I3699" s="25">
        <v>56.52</v>
      </c>
      <c r="J3699" s="380">
        <v>5.0365111388847446</v>
      </c>
    </row>
    <row r="3700" spans="1:10" x14ac:dyDescent="0.35">
      <c r="A3700" s="5">
        <v>3696</v>
      </c>
      <c r="B3700" s="5">
        <v>154</v>
      </c>
      <c r="C3700" s="5">
        <v>6</v>
      </c>
      <c r="D3700" s="380">
        <v>44.273888888888898</v>
      </c>
      <c r="E3700" s="25">
        <v>24.84</v>
      </c>
      <c r="F3700" s="380">
        <v>8.5832279609584159</v>
      </c>
      <c r="G3700" s="25">
        <v>44.86</v>
      </c>
      <c r="H3700" s="380">
        <v>7.0633298092766967</v>
      </c>
      <c r="I3700" s="25">
        <v>53.71</v>
      </c>
      <c r="J3700" s="380">
        <v>3.9512759888045772</v>
      </c>
    </row>
    <row r="3701" spans="1:10" x14ac:dyDescent="0.35">
      <c r="A3701" s="5">
        <v>3697</v>
      </c>
      <c r="B3701" s="5">
        <v>155</v>
      </c>
      <c r="C3701" s="5">
        <v>6</v>
      </c>
      <c r="D3701" s="380">
        <v>42.81722222222222</v>
      </c>
      <c r="E3701" s="25">
        <v>24.84</v>
      </c>
      <c r="F3701" s="380">
        <v>8.5710717742896172</v>
      </c>
      <c r="G3701" s="25">
        <v>43.56</v>
      </c>
      <c r="H3701" s="380">
        <v>5.6419396147513554</v>
      </c>
      <c r="I3701" s="25">
        <v>53.71</v>
      </c>
      <c r="J3701" s="380">
        <v>3.0369300641329842</v>
      </c>
    </row>
    <row r="3702" spans="1:10" x14ac:dyDescent="0.35">
      <c r="A3702" s="5">
        <v>3698</v>
      </c>
      <c r="B3702" s="5">
        <v>155</v>
      </c>
      <c r="C3702" s="5">
        <v>6</v>
      </c>
      <c r="D3702" s="380">
        <v>42.456111111111113</v>
      </c>
      <c r="E3702" s="25">
        <v>24.84</v>
      </c>
      <c r="F3702" s="380">
        <v>8.4333151617809499</v>
      </c>
      <c r="G3702" s="25">
        <v>43.56</v>
      </c>
      <c r="H3702" s="380">
        <v>5.0030712797110812</v>
      </c>
      <c r="I3702" s="25">
        <v>53.71</v>
      </c>
      <c r="J3702" s="380">
        <v>4.4829911024116225</v>
      </c>
    </row>
    <row r="3703" spans="1:10" x14ac:dyDescent="0.35">
      <c r="A3703" s="5">
        <v>3699</v>
      </c>
      <c r="B3703" s="5">
        <v>155</v>
      </c>
      <c r="C3703" s="5">
        <v>6</v>
      </c>
      <c r="D3703" s="380">
        <v>40.636111111111113</v>
      </c>
      <c r="E3703" s="25">
        <v>24.84</v>
      </c>
      <c r="F3703" s="380">
        <v>8.4244914462827936</v>
      </c>
      <c r="G3703" s="25">
        <v>43.56</v>
      </c>
      <c r="H3703" s="380">
        <v>6.7295274881472729</v>
      </c>
      <c r="I3703" s="25">
        <v>53.71</v>
      </c>
      <c r="J3703" s="380">
        <v>4.9634023979981352</v>
      </c>
    </row>
    <row r="3704" spans="1:10" x14ac:dyDescent="0.35">
      <c r="A3704" s="5">
        <v>3700</v>
      </c>
      <c r="B3704" s="5">
        <v>155</v>
      </c>
      <c r="C3704" s="5">
        <v>6</v>
      </c>
      <c r="D3704" s="380">
        <v>40.349444444444437</v>
      </c>
      <c r="E3704" s="25">
        <v>24.84</v>
      </c>
      <c r="F3704" s="380">
        <v>8.263482706792276</v>
      </c>
      <c r="G3704" s="25">
        <v>43.56</v>
      </c>
      <c r="H3704" s="380">
        <v>3.8020033234707475</v>
      </c>
      <c r="I3704" s="25">
        <v>53.71</v>
      </c>
      <c r="J3704" s="380">
        <v>4.9708351621353444</v>
      </c>
    </row>
    <row r="3705" spans="1:10" x14ac:dyDescent="0.35">
      <c r="A3705" s="5">
        <v>3701</v>
      </c>
      <c r="B3705" s="5">
        <v>155</v>
      </c>
      <c r="C3705" s="5">
        <v>6</v>
      </c>
      <c r="D3705" s="380">
        <v>40.263333333333328</v>
      </c>
      <c r="E3705" s="25">
        <v>24.84</v>
      </c>
      <c r="F3705" s="380">
        <v>6.9001271661619095</v>
      </c>
      <c r="G3705" s="25">
        <v>43.56</v>
      </c>
      <c r="H3705" s="380">
        <v>5.0071901902930005</v>
      </c>
      <c r="I3705" s="25">
        <v>53.71</v>
      </c>
      <c r="J3705" s="380">
        <v>5.0860292165038219</v>
      </c>
    </row>
    <row r="3706" spans="1:10" x14ac:dyDescent="0.35">
      <c r="A3706" s="5">
        <v>3702</v>
      </c>
      <c r="B3706" s="5">
        <v>155</v>
      </c>
      <c r="C3706" s="5">
        <v>6</v>
      </c>
      <c r="D3706" s="380">
        <v>41.564444444444447</v>
      </c>
      <c r="E3706" s="25">
        <v>25.59</v>
      </c>
      <c r="F3706" s="380">
        <v>4.4084655663076084</v>
      </c>
      <c r="G3706" s="25">
        <v>47.46</v>
      </c>
      <c r="H3706" s="380">
        <v>2.8155156753149009</v>
      </c>
      <c r="I3706" s="25">
        <v>56.52</v>
      </c>
      <c r="J3706" s="380">
        <v>4.5993546561530056</v>
      </c>
    </row>
    <row r="3707" spans="1:10" x14ac:dyDescent="0.35">
      <c r="A3707" s="5">
        <v>3703</v>
      </c>
      <c r="B3707" s="5">
        <v>155</v>
      </c>
      <c r="C3707" s="5">
        <v>6</v>
      </c>
      <c r="D3707" s="380">
        <v>43.268888888888888</v>
      </c>
      <c r="E3707" s="25">
        <v>25.74</v>
      </c>
      <c r="F3707" s="380">
        <v>4.4933102985899467</v>
      </c>
      <c r="G3707" s="25">
        <v>47.85</v>
      </c>
      <c r="H3707" s="380">
        <v>1.0254569439383332</v>
      </c>
      <c r="I3707" s="25">
        <v>66.06</v>
      </c>
      <c r="J3707" s="380">
        <v>2.5921443036600755</v>
      </c>
    </row>
    <row r="3708" spans="1:10" x14ac:dyDescent="0.35">
      <c r="A3708" s="5">
        <v>3704</v>
      </c>
      <c r="B3708" s="5">
        <v>155</v>
      </c>
      <c r="C3708" s="5">
        <v>6</v>
      </c>
      <c r="D3708" s="380">
        <v>44.553888888888892</v>
      </c>
      <c r="E3708" s="25">
        <v>25.74</v>
      </c>
      <c r="F3708" s="380">
        <v>3.725115575374025</v>
      </c>
      <c r="G3708" s="25">
        <v>47.85</v>
      </c>
      <c r="H3708" s="380">
        <v>4.3560010109578178</v>
      </c>
      <c r="I3708" s="25">
        <v>64.14</v>
      </c>
      <c r="J3708" s="380">
        <v>0.45566637446131031</v>
      </c>
    </row>
    <row r="3709" spans="1:10" x14ac:dyDescent="0.35">
      <c r="A3709" s="5">
        <v>3705</v>
      </c>
      <c r="B3709" s="5">
        <v>155</v>
      </c>
      <c r="C3709" s="5">
        <v>6</v>
      </c>
      <c r="D3709" s="380">
        <v>44.708333333333329</v>
      </c>
      <c r="E3709" s="25">
        <v>25.74</v>
      </c>
      <c r="F3709" s="380">
        <v>0.14480167642852412</v>
      </c>
      <c r="G3709" s="25">
        <v>47.85</v>
      </c>
      <c r="H3709" s="380">
        <v>0.21717094135314982</v>
      </c>
      <c r="I3709" s="25">
        <v>56.52</v>
      </c>
      <c r="J3709" s="380">
        <v>0.99815673698977769</v>
      </c>
    </row>
    <row r="3710" spans="1:10" x14ac:dyDescent="0.35">
      <c r="A3710" s="5">
        <v>3706</v>
      </c>
      <c r="B3710" s="5">
        <v>155</v>
      </c>
      <c r="C3710" s="5">
        <v>6</v>
      </c>
      <c r="D3710" s="380">
        <v>42.32</v>
      </c>
      <c r="E3710" s="25">
        <v>25.74</v>
      </c>
      <c r="F3710" s="380">
        <v>2.523219231113385</v>
      </c>
      <c r="G3710" s="25">
        <v>47.46</v>
      </c>
      <c r="H3710" s="380">
        <v>1.9672341968534777</v>
      </c>
      <c r="I3710" s="25">
        <v>53.71</v>
      </c>
      <c r="J3710" s="380">
        <v>0.35169591152293123</v>
      </c>
    </row>
    <row r="3711" spans="1:10" x14ac:dyDescent="0.35">
      <c r="A3711" s="5">
        <v>3707</v>
      </c>
      <c r="B3711" s="5">
        <v>155</v>
      </c>
      <c r="C3711" s="5">
        <v>6</v>
      </c>
      <c r="D3711" s="380">
        <v>37.327222222222218</v>
      </c>
      <c r="E3711" s="25">
        <v>25.74</v>
      </c>
      <c r="F3711" s="380">
        <v>2.523219231113385</v>
      </c>
      <c r="G3711" s="25">
        <v>46.21</v>
      </c>
      <c r="H3711" s="380">
        <v>1.8457190916956596</v>
      </c>
      <c r="I3711" s="25">
        <v>50.63</v>
      </c>
      <c r="J3711" s="380">
        <v>0.35169591152293123</v>
      </c>
    </row>
    <row r="3712" spans="1:10" x14ac:dyDescent="0.35">
      <c r="A3712" s="5">
        <v>3708</v>
      </c>
      <c r="B3712" s="5">
        <v>155</v>
      </c>
      <c r="C3712" s="5">
        <v>6</v>
      </c>
      <c r="D3712" s="380">
        <v>34.398888888888884</v>
      </c>
      <c r="E3712" s="25">
        <v>24.84</v>
      </c>
      <c r="F3712" s="380">
        <v>2.523219231113385</v>
      </c>
      <c r="G3712" s="25">
        <v>44.69</v>
      </c>
      <c r="H3712" s="380">
        <v>1.8457190916956596</v>
      </c>
      <c r="I3712" s="25">
        <v>50.12</v>
      </c>
      <c r="J3712" s="380">
        <v>0.29524718062190813</v>
      </c>
    </row>
    <row r="3713" spans="1:10" x14ac:dyDescent="0.35">
      <c r="A3713" s="5">
        <v>3709</v>
      </c>
      <c r="B3713" s="5">
        <v>155</v>
      </c>
      <c r="C3713" s="5">
        <v>6</v>
      </c>
      <c r="D3713" s="380">
        <v>27.882777777777775</v>
      </c>
      <c r="E3713" s="25">
        <v>24.84</v>
      </c>
      <c r="F3713" s="380">
        <v>2.523219231113385</v>
      </c>
      <c r="G3713" s="25">
        <v>43.56</v>
      </c>
      <c r="H3713" s="380">
        <v>1.8457190916956596</v>
      </c>
      <c r="I3713" s="25">
        <v>48.86</v>
      </c>
      <c r="J3713" s="380">
        <v>0.34991607391400947</v>
      </c>
    </row>
    <row r="3714" spans="1:10" x14ac:dyDescent="0.35">
      <c r="A3714" s="5">
        <v>3710</v>
      </c>
      <c r="B3714" s="5">
        <v>155</v>
      </c>
      <c r="C3714" s="5">
        <v>6</v>
      </c>
      <c r="D3714" s="380">
        <v>24.387222222222224</v>
      </c>
      <c r="E3714" s="25">
        <v>24.84</v>
      </c>
      <c r="F3714" s="380">
        <v>2.4496391663833768</v>
      </c>
      <c r="G3714" s="25">
        <v>43.56</v>
      </c>
      <c r="H3714" s="380">
        <v>1.8457190916956596</v>
      </c>
      <c r="I3714" s="25">
        <v>47.31</v>
      </c>
      <c r="J3714" s="380">
        <v>0.24555821749225801</v>
      </c>
    </row>
    <row r="3715" spans="1:10" x14ac:dyDescent="0.35">
      <c r="A3715" s="5">
        <v>3711</v>
      </c>
      <c r="B3715" s="5">
        <v>155</v>
      </c>
      <c r="C3715" s="5">
        <v>6</v>
      </c>
      <c r="D3715" s="380">
        <v>30.19</v>
      </c>
      <c r="E3715" s="25">
        <v>24.84</v>
      </c>
      <c r="F3715" s="380">
        <v>2.4496391663833768</v>
      </c>
      <c r="G3715" s="25">
        <v>42.29</v>
      </c>
      <c r="H3715" s="380">
        <v>1.8457190916956596</v>
      </c>
      <c r="I3715" s="25">
        <v>46.64</v>
      </c>
      <c r="J3715" s="380">
        <v>0.29479086195472759</v>
      </c>
    </row>
    <row r="3716" spans="1:10" x14ac:dyDescent="0.35">
      <c r="A3716" s="5">
        <v>3712</v>
      </c>
      <c r="B3716" s="5">
        <v>155</v>
      </c>
      <c r="C3716" s="5">
        <v>6</v>
      </c>
      <c r="D3716" s="380">
        <v>38.614999999999995</v>
      </c>
      <c r="E3716" s="25">
        <v>24.84</v>
      </c>
      <c r="F3716" s="380">
        <v>2.523219231113385</v>
      </c>
      <c r="G3716" s="25">
        <v>42.29</v>
      </c>
      <c r="H3716" s="380">
        <v>1.8457190916956596</v>
      </c>
      <c r="I3716" s="25">
        <v>47.31</v>
      </c>
      <c r="J3716" s="380">
        <v>0.24741897690745571</v>
      </c>
    </row>
    <row r="3717" spans="1:10" x14ac:dyDescent="0.35">
      <c r="A3717" s="5">
        <v>3713</v>
      </c>
      <c r="B3717" s="5">
        <v>155</v>
      </c>
      <c r="C3717" s="5">
        <v>6</v>
      </c>
      <c r="D3717" s="380">
        <v>43.761111111111106</v>
      </c>
      <c r="E3717" s="25">
        <v>24.84</v>
      </c>
      <c r="F3717" s="380">
        <v>0.47222222222222221</v>
      </c>
      <c r="G3717" s="25">
        <v>43.56</v>
      </c>
      <c r="H3717" s="380">
        <v>1.8457190916956596</v>
      </c>
      <c r="I3717" s="25">
        <v>50.12</v>
      </c>
      <c r="J3717" s="380">
        <v>0.43211457815305515</v>
      </c>
    </row>
    <row r="3718" spans="1:10" x14ac:dyDescent="0.35">
      <c r="A3718" s="5">
        <v>3714</v>
      </c>
      <c r="B3718" s="5">
        <v>155</v>
      </c>
      <c r="C3718" s="5">
        <v>6</v>
      </c>
      <c r="D3718" s="380">
        <v>47.645555555555553</v>
      </c>
      <c r="E3718" s="25">
        <v>24.99</v>
      </c>
      <c r="F3718" s="380">
        <v>8.1174834595959613</v>
      </c>
      <c r="G3718" s="25">
        <v>44.69</v>
      </c>
      <c r="H3718" s="380">
        <v>6.5536277453608527</v>
      </c>
      <c r="I3718" s="25">
        <v>50.63</v>
      </c>
      <c r="J3718" s="380">
        <v>3.8965595294493798</v>
      </c>
    </row>
    <row r="3719" spans="1:10" x14ac:dyDescent="0.35">
      <c r="A3719" s="5">
        <v>3715</v>
      </c>
      <c r="B3719" s="5">
        <v>155</v>
      </c>
      <c r="C3719" s="5">
        <v>6</v>
      </c>
      <c r="D3719" s="380">
        <v>50.760555555555555</v>
      </c>
      <c r="E3719" s="25">
        <v>24.99</v>
      </c>
      <c r="F3719" s="380">
        <v>11.62065185071633</v>
      </c>
      <c r="G3719" s="25">
        <v>47.46</v>
      </c>
      <c r="H3719" s="380">
        <v>7.8554602378144907</v>
      </c>
      <c r="I3719" s="25">
        <v>52.55</v>
      </c>
      <c r="J3719" s="380">
        <v>5.9539119125685094</v>
      </c>
    </row>
    <row r="3720" spans="1:10" x14ac:dyDescent="0.35">
      <c r="A3720" s="5">
        <v>3716</v>
      </c>
      <c r="B3720" s="5">
        <v>155</v>
      </c>
      <c r="C3720" s="5">
        <v>6</v>
      </c>
      <c r="D3720" s="380">
        <v>52.051666666666669</v>
      </c>
      <c r="E3720" s="25">
        <v>24.99</v>
      </c>
      <c r="F3720" s="380">
        <v>14.61538515001706</v>
      </c>
      <c r="G3720" s="25">
        <v>47.46</v>
      </c>
      <c r="H3720" s="380">
        <v>7.7913307000389871</v>
      </c>
      <c r="I3720" s="25">
        <v>53.27</v>
      </c>
      <c r="J3720" s="380">
        <v>6.0247975244408751</v>
      </c>
    </row>
    <row r="3721" spans="1:10" x14ac:dyDescent="0.35">
      <c r="A3721" s="5">
        <v>3717</v>
      </c>
      <c r="B3721" s="5">
        <v>155</v>
      </c>
      <c r="C3721" s="5">
        <v>6</v>
      </c>
      <c r="D3721" s="380">
        <v>52.906666666666666</v>
      </c>
      <c r="E3721" s="25">
        <v>24.99</v>
      </c>
      <c r="F3721" s="380">
        <v>11.084061777581526</v>
      </c>
      <c r="G3721" s="25">
        <v>46.98</v>
      </c>
      <c r="H3721" s="380">
        <v>7.8616357496158829</v>
      </c>
      <c r="I3721" s="25">
        <v>53.71</v>
      </c>
      <c r="J3721" s="380">
        <v>5.0381597017932132</v>
      </c>
    </row>
    <row r="3722" spans="1:10" x14ac:dyDescent="0.35">
      <c r="A3722" s="5">
        <v>3718</v>
      </c>
      <c r="B3722" s="5">
        <v>155</v>
      </c>
      <c r="C3722" s="5">
        <v>6</v>
      </c>
      <c r="D3722" s="380">
        <v>51.461666666666666</v>
      </c>
      <c r="E3722" s="25">
        <v>24.99</v>
      </c>
      <c r="F3722" s="380">
        <v>8.6422018721161713</v>
      </c>
      <c r="G3722" s="25">
        <v>44.69</v>
      </c>
      <c r="H3722" s="380">
        <v>7.6850648847484457</v>
      </c>
      <c r="I3722" s="25">
        <v>54.87</v>
      </c>
      <c r="J3722" s="380">
        <v>4.5718121238637002</v>
      </c>
    </row>
    <row r="3723" spans="1:10" x14ac:dyDescent="0.35">
      <c r="A3723" s="5">
        <v>3719</v>
      </c>
      <c r="B3723" s="5">
        <v>155</v>
      </c>
      <c r="C3723" s="5">
        <v>6</v>
      </c>
      <c r="D3723" s="380">
        <v>47.541111111111107</v>
      </c>
      <c r="E3723" s="25">
        <v>24.84</v>
      </c>
      <c r="F3723" s="380">
        <v>8.1174834595959577</v>
      </c>
      <c r="G3723" s="25">
        <v>43.56</v>
      </c>
      <c r="H3723" s="380">
        <v>7.6500779035804145</v>
      </c>
      <c r="I3723" s="25">
        <v>53.71</v>
      </c>
      <c r="J3723" s="380">
        <v>3.5243875631313126</v>
      </c>
    </row>
    <row r="3724" spans="1:10" x14ac:dyDescent="0.35">
      <c r="A3724" s="5">
        <v>3720</v>
      </c>
      <c r="B3724" s="5">
        <v>155</v>
      </c>
      <c r="C3724" s="5">
        <v>6</v>
      </c>
      <c r="D3724" s="380">
        <v>46.283333333333339</v>
      </c>
      <c r="E3724" s="25">
        <v>24.84</v>
      </c>
      <c r="F3724" s="380">
        <v>7.785362551355191</v>
      </c>
      <c r="G3724" s="25">
        <v>42.29</v>
      </c>
      <c r="H3724" s="380">
        <v>7.7025894293846893</v>
      </c>
      <c r="I3724" s="25">
        <v>51.14</v>
      </c>
      <c r="J3724" s="380">
        <v>5.4624467401400381</v>
      </c>
    </row>
    <row r="3725" spans="1:10" x14ac:dyDescent="0.35">
      <c r="A3725" s="5">
        <v>3721</v>
      </c>
      <c r="B3725" s="5">
        <v>156</v>
      </c>
      <c r="C3725" s="5">
        <v>6</v>
      </c>
      <c r="D3725" s="380">
        <v>44.846111111111107</v>
      </c>
      <c r="E3725" s="25">
        <v>24.84</v>
      </c>
      <c r="F3725" s="380">
        <v>7.7861511545023809</v>
      </c>
      <c r="G3725" s="25">
        <v>31.84</v>
      </c>
      <c r="H3725" s="380">
        <v>7.0355845617631134</v>
      </c>
      <c r="I3725" s="25">
        <v>46.42</v>
      </c>
      <c r="J3725" s="380">
        <v>4.6050839250023525</v>
      </c>
    </row>
    <row r="3726" spans="1:10" x14ac:dyDescent="0.35">
      <c r="A3726" s="5">
        <v>3722</v>
      </c>
      <c r="B3726" s="5">
        <v>156</v>
      </c>
      <c r="C3726" s="5">
        <v>6</v>
      </c>
      <c r="D3726" s="380">
        <v>42.643888888888888</v>
      </c>
      <c r="E3726" s="25">
        <v>24.84</v>
      </c>
      <c r="F3726" s="380">
        <v>7.8102440583346864</v>
      </c>
      <c r="G3726" s="25">
        <v>31.84</v>
      </c>
      <c r="H3726" s="380">
        <v>7.0194615244647744</v>
      </c>
      <c r="I3726" s="25">
        <v>37.270000000000003</v>
      </c>
      <c r="J3726" s="380">
        <v>2.0463302785586359</v>
      </c>
    </row>
    <row r="3727" spans="1:10" x14ac:dyDescent="0.35">
      <c r="A3727" s="5">
        <v>3723</v>
      </c>
      <c r="B3727" s="5">
        <v>156</v>
      </c>
      <c r="C3727" s="5">
        <v>6</v>
      </c>
      <c r="D3727" s="380">
        <v>41.133333333333326</v>
      </c>
      <c r="E3727" s="25">
        <v>24.84</v>
      </c>
      <c r="F3727" s="380">
        <v>7.8083345886011841</v>
      </c>
      <c r="G3727" s="25">
        <v>31.11</v>
      </c>
      <c r="H3727" s="380">
        <v>6.9734934757780236</v>
      </c>
      <c r="I3727" s="25">
        <v>35.869999999999997</v>
      </c>
      <c r="J3727" s="380">
        <v>4.4495356360782035</v>
      </c>
    </row>
    <row r="3728" spans="1:10" x14ac:dyDescent="0.35">
      <c r="A3728" s="5">
        <v>3724</v>
      </c>
      <c r="B3728" s="5">
        <v>156</v>
      </c>
      <c r="C3728" s="5">
        <v>6</v>
      </c>
      <c r="D3728" s="380">
        <v>39.654999999999994</v>
      </c>
      <c r="E3728" s="25">
        <v>24.84</v>
      </c>
      <c r="F3728" s="380">
        <v>8.1174834595959595</v>
      </c>
      <c r="G3728" s="25">
        <v>31.11</v>
      </c>
      <c r="H3728" s="380">
        <v>7.0063639855375754</v>
      </c>
      <c r="I3728" s="25">
        <v>35.72</v>
      </c>
      <c r="J3728" s="380">
        <v>2.40903309790483</v>
      </c>
    </row>
    <row r="3729" spans="1:10" x14ac:dyDescent="0.35">
      <c r="A3729" s="5">
        <v>3725</v>
      </c>
      <c r="B3729" s="5">
        <v>156</v>
      </c>
      <c r="C3729" s="5">
        <v>6</v>
      </c>
      <c r="D3729" s="380">
        <v>39.17722222222222</v>
      </c>
      <c r="E3729" s="25">
        <v>24.84</v>
      </c>
      <c r="F3729" s="380">
        <v>8.1174834595959577</v>
      </c>
      <c r="G3729" s="25">
        <v>31.11</v>
      </c>
      <c r="H3729" s="380">
        <v>7.5645770257297498</v>
      </c>
      <c r="I3729" s="25">
        <v>35.72</v>
      </c>
      <c r="J3729" s="380">
        <v>3.6632764520202015</v>
      </c>
    </row>
    <row r="3730" spans="1:10" x14ac:dyDescent="0.35">
      <c r="A3730" s="5">
        <v>3726</v>
      </c>
      <c r="B3730" s="5">
        <v>156</v>
      </c>
      <c r="C3730" s="5">
        <v>6</v>
      </c>
      <c r="D3730" s="380">
        <v>39.498333333333335</v>
      </c>
      <c r="E3730" s="25">
        <v>24.84</v>
      </c>
      <c r="F3730" s="380">
        <v>8.1174834595959577</v>
      </c>
      <c r="G3730" s="25">
        <v>31.11</v>
      </c>
      <c r="H3730" s="380">
        <v>7.1613825279734851</v>
      </c>
      <c r="I3730" s="25">
        <v>35.869999999999997</v>
      </c>
      <c r="J3730" s="380">
        <v>0.27777777777777779</v>
      </c>
    </row>
    <row r="3731" spans="1:10" x14ac:dyDescent="0.35">
      <c r="A3731" s="5">
        <v>3727</v>
      </c>
      <c r="B3731" s="5">
        <v>156</v>
      </c>
      <c r="C3731" s="5">
        <v>6</v>
      </c>
      <c r="D3731" s="380">
        <v>40.650555555555556</v>
      </c>
      <c r="E3731" s="25">
        <v>24.84</v>
      </c>
      <c r="F3731" s="380">
        <v>8.1174834595959595</v>
      </c>
      <c r="G3731" s="25">
        <v>31.84</v>
      </c>
      <c r="H3731" s="380">
        <v>4.8089878580043823</v>
      </c>
      <c r="I3731" s="25">
        <v>37.57</v>
      </c>
      <c r="J3731" s="380">
        <v>6.013010027230389</v>
      </c>
    </row>
    <row r="3732" spans="1:10" x14ac:dyDescent="0.35">
      <c r="A3732" s="5">
        <v>3728</v>
      </c>
      <c r="B3732" s="5">
        <v>156</v>
      </c>
      <c r="C3732" s="5">
        <v>6</v>
      </c>
      <c r="D3732" s="380">
        <v>41.852777777777774</v>
      </c>
      <c r="E3732" s="25">
        <v>24.84</v>
      </c>
      <c r="F3732" s="380">
        <v>8.1174834595959595</v>
      </c>
      <c r="G3732" s="25">
        <v>36.6</v>
      </c>
      <c r="H3732" s="380">
        <v>4.0627864298602612</v>
      </c>
      <c r="I3732" s="25">
        <v>37.57</v>
      </c>
      <c r="J3732" s="380">
        <v>3.7879697026943373</v>
      </c>
    </row>
    <row r="3733" spans="1:10" x14ac:dyDescent="0.35">
      <c r="A3733" s="5">
        <v>3729</v>
      </c>
      <c r="B3733" s="5">
        <v>156</v>
      </c>
      <c r="C3733" s="5">
        <v>6</v>
      </c>
      <c r="D3733" s="380">
        <v>42.590555555555554</v>
      </c>
      <c r="E3733" s="25">
        <v>24.84</v>
      </c>
      <c r="F3733" s="380">
        <v>5.5427428871304736</v>
      </c>
      <c r="G3733" s="25">
        <v>35.94</v>
      </c>
      <c r="H3733" s="380">
        <v>3.681390652985383</v>
      </c>
      <c r="I3733" s="25">
        <v>37.57</v>
      </c>
      <c r="J3733" s="380">
        <v>2.9359477144288824</v>
      </c>
    </row>
    <row r="3734" spans="1:10" x14ac:dyDescent="0.35">
      <c r="A3734" s="5">
        <v>3730</v>
      </c>
      <c r="B3734" s="5">
        <v>156</v>
      </c>
      <c r="C3734" s="5">
        <v>6</v>
      </c>
      <c r="D3734" s="380">
        <v>42.771666666666668</v>
      </c>
      <c r="E3734" s="25">
        <v>24.84</v>
      </c>
      <c r="F3734" s="380">
        <v>5.0694962416999791</v>
      </c>
      <c r="G3734" s="25">
        <v>35.94</v>
      </c>
      <c r="H3734" s="380">
        <v>3.681390652985383</v>
      </c>
      <c r="I3734" s="25">
        <v>35.869999999999997</v>
      </c>
      <c r="J3734" s="380">
        <v>2.0062518077753277</v>
      </c>
    </row>
    <row r="3735" spans="1:10" x14ac:dyDescent="0.35">
      <c r="A3735" s="5">
        <v>3731</v>
      </c>
      <c r="B3735" s="5">
        <v>156</v>
      </c>
      <c r="C3735" s="5">
        <v>6</v>
      </c>
      <c r="D3735" s="380">
        <v>43.132222222222225</v>
      </c>
      <c r="E3735" s="25">
        <v>24.84</v>
      </c>
      <c r="F3735" s="380">
        <v>4.6196308000503343</v>
      </c>
      <c r="G3735" s="25">
        <v>35.94</v>
      </c>
      <c r="H3735" s="380">
        <v>3.6001717305534382</v>
      </c>
      <c r="I3735" s="25">
        <v>35.72</v>
      </c>
      <c r="J3735" s="380">
        <v>2.0062518077753277</v>
      </c>
    </row>
    <row r="3736" spans="1:10" x14ac:dyDescent="0.35">
      <c r="A3736" s="5">
        <v>3732</v>
      </c>
      <c r="B3736" s="5">
        <v>156</v>
      </c>
      <c r="C3736" s="5">
        <v>6</v>
      </c>
      <c r="D3736" s="380">
        <v>40.934444444444438</v>
      </c>
      <c r="E3736" s="25">
        <v>24.84</v>
      </c>
      <c r="F3736" s="380">
        <v>4.5939353139396379</v>
      </c>
      <c r="G3736" s="25">
        <v>32.79</v>
      </c>
      <c r="H3736" s="380">
        <v>3.4786566253956201</v>
      </c>
      <c r="I3736" s="25">
        <v>35.72</v>
      </c>
      <c r="J3736" s="380">
        <v>2.0024923202719629</v>
      </c>
    </row>
    <row r="3737" spans="1:10" x14ac:dyDescent="0.35">
      <c r="A3737" s="5">
        <v>3733</v>
      </c>
      <c r="B3737" s="5">
        <v>156</v>
      </c>
      <c r="C3737" s="5">
        <v>6</v>
      </c>
      <c r="D3737" s="380">
        <v>32.18055555555555</v>
      </c>
      <c r="E3737" s="25">
        <v>24.84</v>
      </c>
      <c r="F3737" s="380">
        <v>4.5939353139396379</v>
      </c>
      <c r="G3737" s="25">
        <v>31.11</v>
      </c>
      <c r="H3737" s="380">
        <v>3.4786566253956201</v>
      </c>
      <c r="I3737" s="25">
        <v>35.51</v>
      </c>
      <c r="J3737" s="380">
        <v>2.0024923202719629</v>
      </c>
    </row>
    <row r="3738" spans="1:10" x14ac:dyDescent="0.35">
      <c r="A3738" s="5">
        <v>3734</v>
      </c>
      <c r="B3738" s="5">
        <v>156</v>
      </c>
      <c r="C3738" s="5">
        <v>6</v>
      </c>
      <c r="D3738" s="380">
        <v>33.607222222222219</v>
      </c>
      <c r="E3738" s="25">
        <v>24</v>
      </c>
      <c r="F3738" s="380">
        <v>4.4723983599620709</v>
      </c>
      <c r="G3738" s="25">
        <v>31.11</v>
      </c>
      <c r="H3738" s="380">
        <v>3.143275209566176</v>
      </c>
      <c r="I3738" s="25">
        <v>35.51</v>
      </c>
      <c r="J3738" s="380">
        <v>1.7334927177562167</v>
      </c>
    </row>
    <row r="3739" spans="1:10" x14ac:dyDescent="0.35">
      <c r="A3739" s="5">
        <v>3735</v>
      </c>
      <c r="B3739" s="5">
        <v>156</v>
      </c>
      <c r="C3739" s="5">
        <v>6</v>
      </c>
      <c r="D3739" s="380">
        <v>35.801111111111112</v>
      </c>
      <c r="E3739" s="25">
        <v>23.84</v>
      </c>
      <c r="F3739" s="380">
        <v>4.3446159202789758</v>
      </c>
      <c r="G3739" s="25">
        <v>31.11</v>
      </c>
      <c r="H3739" s="380">
        <v>0.10842811231563555</v>
      </c>
      <c r="I3739" s="25">
        <v>35.51</v>
      </c>
      <c r="J3739" s="380">
        <v>1.7334927177562167</v>
      </c>
    </row>
    <row r="3740" spans="1:10" x14ac:dyDescent="0.35">
      <c r="A3740" s="5">
        <v>3736</v>
      </c>
      <c r="B3740" s="5">
        <v>156</v>
      </c>
      <c r="C3740" s="5">
        <v>6</v>
      </c>
      <c r="D3740" s="380">
        <v>38.889444444444443</v>
      </c>
      <c r="E3740" s="25">
        <v>24</v>
      </c>
      <c r="F3740" s="380">
        <v>4.3446159202789758</v>
      </c>
      <c r="G3740" s="25">
        <v>31.11</v>
      </c>
      <c r="H3740" s="380">
        <v>3.143275209566176</v>
      </c>
      <c r="I3740" s="25">
        <v>35.51</v>
      </c>
      <c r="J3740" s="380">
        <v>1.7334927177562167</v>
      </c>
    </row>
    <row r="3741" spans="1:10" x14ac:dyDescent="0.35">
      <c r="A3741" s="5">
        <v>3737</v>
      </c>
      <c r="B3741" s="5">
        <v>156</v>
      </c>
      <c r="C3741" s="5">
        <v>6</v>
      </c>
      <c r="D3741" s="380">
        <v>41.576111111111111</v>
      </c>
      <c r="E3741" s="25">
        <v>24.84</v>
      </c>
      <c r="F3741" s="380">
        <v>4.6027819763833726</v>
      </c>
      <c r="G3741" s="25">
        <v>31.11</v>
      </c>
      <c r="H3741" s="380">
        <v>2.777777777777778E-2</v>
      </c>
      <c r="I3741" s="25">
        <v>35.51</v>
      </c>
      <c r="J3741" s="380">
        <v>1.7334927177562167</v>
      </c>
    </row>
    <row r="3742" spans="1:10" x14ac:dyDescent="0.35">
      <c r="A3742" s="5">
        <v>3738</v>
      </c>
      <c r="B3742" s="5">
        <v>156</v>
      </c>
      <c r="C3742" s="5">
        <v>6</v>
      </c>
      <c r="D3742" s="380">
        <v>44.040555555555549</v>
      </c>
      <c r="E3742" s="25">
        <v>24.84</v>
      </c>
      <c r="F3742" s="380">
        <v>8.1174834595959577</v>
      </c>
      <c r="G3742" s="25">
        <v>36.6</v>
      </c>
      <c r="H3742" s="380">
        <v>4.7889042352660818</v>
      </c>
      <c r="I3742" s="25">
        <v>35.72</v>
      </c>
      <c r="J3742" s="380">
        <v>4.2741667833900499</v>
      </c>
    </row>
    <row r="3743" spans="1:10" x14ac:dyDescent="0.35">
      <c r="A3743" s="5">
        <v>3739</v>
      </c>
      <c r="B3743" s="5">
        <v>156</v>
      </c>
      <c r="C3743" s="5">
        <v>6</v>
      </c>
      <c r="D3743" s="380">
        <v>45.083888888888893</v>
      </c>
      <c r="E3743" s="25">
        <v>24.84</v>
      </c>
      <c r="F3743" s="380">
        <v>8.2735199235591974</v>
      </c>
      <c r="G3743" s="25">
        <v>36.6</v>
      </c>
      <c r="H3743" s="380">
        <v>4.3203536277275152</v>
      </c>
      <c r="I3743" s="25">
        <v>41.78</v>
      </c>
      <c r="J3743" s="380">
        <v>5.0133922545057308</v>
      </c>
    </row>
    <row r="3744" spans="1:10" x14ac:dyDescent="0.35">
      <c r="A3744" s="5">
        <v>3740</v>
      </c>
      <c r="B3744" s="5">
        <v>156</v>
      </c>
      <c r="C3744" s="5">
        <v>6</v>
      </c>
      <c r="D3744" s="380">
        <v>45.126666666666665</v>
      </c>
      <c r="E3744" s="25">
        <v>24.84</v>
      </c>
      <c r="F3744" s="380">
        <v>8.6607628482152208</v>
      </c>
      <c r="G3744" s="25">
        <v>41.22</v>
      </c>
      <c r="H3744" s="380">
        <v>4.3203536277275152</v>
      </c>
      <c r="I3744" s="25">
        <v>45.28</v>
      </c>
      <c r="J3744" s="380">
        <v>2.5966880611327969</v>
      </c>
    </row>
    <row r="3745" spans="1:10" x14ac:dyDescent="0.35">
      <c r="A3745" s="5">
        <v>3741</v>
      </c>
      <c r="B3745" s="5">
        <v>156</v>
      </c>
      <c r="C3745" s="5">
        <v>6</v>
      </c>
      <c r="D3745" s="380">
        <v>43.891111111111108</v>
      </c>
      <c r="E3745" s="25">
        <v>24.84</v>
      </c>
      <c r="F3745" s="380">
        <v>8.4656570076663762</v>
      </c>
      <c r="G3745" s="25">
        <v>36.6</v>
      </c>
      <c r="H3745" s="380">
        <v>4.3203536277275152</v>
      </c>
      <c r="I3745" s="25">
        <v>45.25</v>
      </c>
      <c r="J3745" s="380">
        <v>3.3355324065154939</v>
      </c>
    </row>
    <row r="3746" spans="1:10" x14ac:dyDescent="0.35">
      <c r="A3746" s="5">
        <v>3742</v>
      </c>
      <c r="B3746" s="5">
        <v>156</v>
      </c>
      <c r="C3746" s="5">
        <v>6</v>
      </c>
      <c r="D3746" s="380">
        <v>42.927222222222227</v>
      </c>
      <c r="E3746" s="25">
        <v>24.84</v>
      </c>
      <c r="F3746" s="380">
        <v>8.5001793027133878</v>
      </c>
      <c r="G3746" s="25">
        <v>36.6</v>
      </c>
      <c r="H3746" s="380">
        <v>4.4483318873992683</v>
      </c>
      <c r="I3746" s="25">
        <v>45.28</v>
      </c>
      <c r="J3746" s="380">
        <v>2.4892200624108312</v>
      </c>
    </row>
    <row r="3747" spans="1:10" x14ac:dyDescent="0.35">
      <c r="A3747" s="5">
        <v>3743</v>
      </c>
      <c r="B3747" s="5">
        <v>156</v>
      </c>
      <c r="C3747" s="5">
        <v>6</v>
      </c>
      <c r="D3747" s="380">
        <v>37.696666666666665</v>
      </c>
      <c r="E3747" s="25">
        <v>24.84</v>
      </c>
      <c r="F3747" s="380">
        <v>5.9557691768159673</v>
      </c>
      <c r="G3747" s="25">
        <v>34.9</v>
      </c>
      <c r="H3747" s="380">
        <v>3.3578171680537059</v>
      </c>
      <c r="I3747" s="25">
        <v>41.78</v>
      </c>
      <c r="J3747" s="380">
        <v>1.9898216808213687</v>
      </c>
    </row>
    <row r="3748" spans="1:10" x14ac:dyDescent="0.35">
      <c r="A3748" s="5">
        <v>3744</v>
      </c>
      <c r="B3748" s="5">
        <v>156</v>
      </c>
      <c r="C3748" s="5">
        <v>6</v>
      </c>
      <c r="D3748" s="380">
        <v>32.641111111111108</v>
      </c>
      <c r="E3748" s="25">
        <v>24.84</v>
      </c>
      <c r="F3748" s="380">
        <v>5.391046916315851</v>
      </c>
      <c r="G3748" s="25">
        <v>31.11</v>
      </c>
      <c r="H3748" s="380">
        <v>2.8744766990106467</v>
      </c>
      <c r="I3748" s="25">
        <v>40.799999999999997</v>
      </c>
      <c r="J3748" s="380">
        <v>2.0115182161901055</v>
      </c>
    </row>
    <row r="3749" spans="1:10" x14ac:dyDescent="0.35">
      <c r="A3749" s="5">
        <v>3745</v>
      </c>
      <c r="B3749" s="5">
        <v>157</v>
      </c>
      <c r="C3749" s="5">
        <v>6</v>
      </c>
      <c r="D3749" s="380">
        <v>29.15111111111111</v>
      </c>
      <c r="E3749" s="25">
        <v>21.88</v>
      </c>
      <c r="F3749" s="380">
        <v>5.309853995250136</v>
      </c>
      <c r="G3749" s="25">
        <v>30.91</v>
      </c>
      <c r="H3749" s="380">
        <v>2.8930045860782192</v>
      </c>
      <c r="I3749" s="25">
        <v>34.25</v>
      </c>
      <c r="J3749" s="380">
        <v>1.992273167598217</v>
      </c>
    </row>
    <row r="3750" spans="1:10" x14ac:dyDescent="0.35">
      <c r="A3750" s="5">
        <v>3746</v>
      </c>
      <c r="B3750" s="5">
        <v>157</v>
      </c>
      <c r="C3750" s="5">
        <v>6</v>
      </c>
      <c r="D3750" s="380">
        <v>27.548888888888889</v>
      </c>
      <c r="E3750" s="25">
        <v>21.88</v>
      </c>
      <c r="F3750" s="380">
        <v>4.6240927125199685</v>
      </c>
      <c r="G3750" s="25">
        <v>30.2</v>
      </c>
      <c r="H3750" s="380">
        <v>2.8698449660397154</v>
      </c>
      <c r="I3750" s="25">
        <v>34.01</v>
      </c>
      <c r="J3750" s="380">
        <v>1.9181078581287467</v>
      </c>
    </row>
    <row r="3751" spans="1:10" x14ac:dyDescent="0.35">
      <c r="A3751" s="5">
        <v>3747</v>
      </c>
      <c r="B3751" s="5">
        <v>157</v>
      </c>
      <c r="C3751" s="5">
        <v>6</v>
      </c>
      <c r="D3751" s="380">
        <v>28.193333333333332</v>
      </c>
      <c r="E3751" s="25">
        <v>22.73</v>
      </c>
      <c r="F3751" s="380">
        <v>4.424208893900377</v>
      </c>
      <c r="G3751" s="25">
        <v>30.2</v>
      </c>
      <c r="H3751" s="380">
        <v>2.5994986687520178</v>
      </c>
      <c r="I3751" s="25">
        <v>33.869999999999997</v>
      </c>
      <c r="J3751" s="380">
        <v>1.8955134597267467</v>
      </c>
    </row>
    <row r="3752" spans="1:10" x14ac:dyDescent="0.35">
      <c r="A3752" s="5">
        <v>3748</v>
      </c>
      <c r="B3752" s="5">
        <v>157</v>
      </c>
      <c r="C3752" s="5">
        <v>6</v>
      </c>
      <c r="D3752" s="380">
        <v>27.701666666666664</v>
      </c>
      <c r="E3752" s="25">
        <v>22.73</v>
      </c>
      <c r="F3752" s="380">
        <v>3.7223718582976275</v>
      </c>
      <c r="G3752" s="25">
        <v>30.2</v>
      </c>
      <c r="H3752" s="380">
        <v>2.2346609988075765</v>
      </c>
      <c r="I3752" s="25">
        <v>33.869999999999997</v>
      </c>
      <c r="J3752" s="380">
        <v>3.0731243383306062</v>
      </c>
    </row>
    <row r="3753" spans="1:10" x14ac:dyDescent="0.35">
      <c r="A3753" s="5">
        <v>3749</v>
      </c>
      <c r="B3753" s="5">
        <v>157</v>
      </c>
      <c r="C3753" s="5">
        <v>6</v>
      </c>
      <c r="D3753" s="380">
        <v>28.38666666666666</v>
      </c>
      <c r="E3753" s="25">
        <v>23.41</v>
      </c>
      <c r="F3753" s="380">
        <v>4.1448161873630269</v>
      </c>
      <c r="G3753" s="25">
        <v>30.2</v>
      </c>
      <c r="H3753" s="380">
        <v>2.1921937465522263</v>
      </c>
      <c r="I3753" s="25">
        <v>34.01</v>
      </c>
      <c r="J3753" s="380">
        <v>2.7097632451282041</v>
      </c>
    </row>
    <row r="3754" spans="1:10" x14ac:dyDescent="0.35">
      <c r="A3754" s="5">
        <v>3750</v>
      </c>
      <c r="B3754" s="5">
        <v>157</v>
      </c>
      <c r="C3754" s="5">
        <v>6</v>
      </c>
      <c r="D3754" s="380">
        <v>29.99111111111111</v>
      </c>
      <c r="E3754" s="25">
        <v>23.41</v>
      </c>
      <c r="F3754" s="380">
        <v>2.6078793014991546</v>
      </c>
      <c r="G3754" s="25">
        <v>30.2</v>
      </c>
      <c r="H3754" s="380">
        <v>1.1135309431025675</v>
      </c>
      <c r="I3754" s="25">
        <v>34.25</v>
      </c>
      <c r="J3754" s="380">
        <v>3.7843191658810604</v>
      </c>
    </row>
    <row r="3755" spans="1:10" x14ac:dyDescent="0.35">
      <c r="A3755" s="5">
        <v>3751</v>
      </c>
      <c r="B3755" s="5">
        <v>157</v>
      </c>
      <c r="C3755" s="5">
        <v>6</v>
      </c>
      <c r="D3755" s="380">
        <v>29.69166666666667</v>
      </c>
      <c r="E3755" s="25">
        <v>23.59</v>
      </c>
      <c r="F3755" s="380">
        <v>6.6236307131217087</v>
      </c>
      <c r="G3755" s="25">
        <v>30.51</v>
      </c>
      <c r="H3755" s="380">
        <v>0.13198936139758502</v>
      </c>
      <c r="I3755" s="25">
        <v>34.89</v>
      </c>
      <c r="J3755" s="380">
        <v>3.8354816480500955</v>
      </c>
    </row>
    <row r="3756" spans="1:10" x14ac:dyDescent="0.35">
      <c r="A3756" s="5">
        <v>3752</v>
      </c>
      <c r="B3756" s="5">
        <v>157</v>
      </c>
      <c r="C3756" s="5">
        <v>6</v>
      </c>
      <c r="D3756" s="380">
        <v>29.534999999999997</v>
      </c>
      <c r="E3756" s="25">
        <v>23.59</v>
      </c>
      <c r="F3756" s="380">
        <v>6.6236307131217087</v>
      </c>
      <c r="G3756" s="25">
        <v>30.93</v>
      </c>
      <c r="H3756" s="380">
        <v>1.8457190916956596</v>
      </c>
      <c r="I3756" s="25">
        <v>34.89</v>
      </c>
      <c r="J3756" s="380">
        <v>3.0719565163072895</v>
      </c>
    </row>
    <row r="3757" spans="1:10" x14ac:dyDescent="0.35">
      <c r="A3757" s="5">
        <v>3753</v>
      </c>
      <c r="B3757" s="5">
        <v>157</v>
      </c>
      <c r="C3757" s="5">
        <v>6</v>
      </c>
      <c r="D3757" s="380">
        <v>20.74</v>
      </c>
      <c r="E3757" s="25">
        <v>23.59</v>
      </c>
      <c r="F3757" s="380">
        <v>5.5877030328228043</v>
      </c>
      <c r="G3757" s="25">
        <v>30.93</v>
      </c>
      <c r="H3757" s="380">
        <v>1.8457190916956596</v>
      </c>
      <c r="I3757" s="25">
        <v>34.89</v>
      </c>
      <c r="J3757" s="380">
        <v>1.3605549470073204</v>
      </c>
    </row>
    <row r="3758" spans="1:10" x14ac:dyDescent="0.35">
      <c r="A3758" s="5">
        <v>3754</v>
      </c>
      <c r="B3758" s="5">
        <v>157</v>
      </c>
      <c r="C3758" s="5">
        <v>6</v>
      </c>
      <c r="D3758" s="380">
        <v>15.551666666666668</v>
      </c>
      <c r="E3758" s="25">
        <v>23.59</v>
      </c>
      <c r="F3758" s="380">
        <v>2.8903304435981778</v>
      </c>
      <c r="G3758" s="25">
        <v>30.91</v>
      </c>
      <c r="H3758" s="380">
        <v>1.8457190916956596</v>
      </c>
      <c r="I3758" s="25">
        <v>33.67</v>
      </c>
      <c r="J3758" s="380">
        <v>2.777777777777778E-2</v>
      </c>
    </row>
    <row r="3759" spans="1:10" x14ac:dyDescent="0.35">
      <c r="A3759" s="5">
        <v>3755</v>
      </c>
      <c r="B3759" s="5">
        <v>157</v>
      </c>
      <c r="C3759" s="5">
        <v>6</v>
      </c>
      <c r="D3759" s="380">
        <v>13.162777777777778</v>
      </c>
      <c r="E3759" s="25">
        <v>23.41</v>
      </c>
      <c r="F3759" s="380">
        <v>2.8003964335678027</v>
      </c>
      <c r="G3759" s="25">
        <v>30.91</v>
      </c>
      <c r="H3759" s="380">
        <v>1.8457190916956596</v>
      </c>
      <c r="I3759" s="25">
        <v>33.67</v>
      </c>
      <c r="J3759" s="380">
        <v>2.777777777777778E-2</v>
      </c>
    </row>
    <row r="3760" spans="1:10" x14ac:dyDescent="0.35">
      <c r="A3760" s="5">
        <v>3756</v>
      </c>
      <c r="B3760" s="5">
        <v>157</v>
      </c>
      <c r="C3760" s="5">
        <v>6</v>
      </c>
      <c r="D3760" s="380">
        <v>13.205555555555557</v>
      </c>
      <c r="E3760" s="25">
        <v>22.07</v>
      </c>
      <c r="F3760" s="380">
        <v>2.8003964335678027</v>
      </c>
      <c r="G3760" s="25">
        <v>30.62</v>
      </c>
      <c r="H3760" s="380">
        <v>1.2655816667086657</v>
      </c>
      <c r="I3760" s="25">
        <v>33.67</v>
      </c>
      <c r="J3760" s="380">
        <v>2.777777777777778E-2</v>
      </c>
    </row>
    <row r="3761" spans="1:10" x14ac:dyDescent="0.35">
      <c r="A3761" s="5">
        <v>3757</v>
      </c>
      <c r="B3761" s="5">
        <v>157</v>
      </c>
      <c r="C3761" s="5">
        <v>6</v>
      </c>
      <c r="D3761" s="380">
        <v>14.530555555555555</v>
      </c>
      <c r="E3761" s="25">
        <v>21.88</v>
      </c>
      <c r="F3761" s="380">
        <v>2.8003964335678027</v>
      </c>
      <c r="G3761" s="25">
        <v>30.2</v>
      </c>
      <c r="H3761" s="380">
        <v>1.2655816667086657</v>
      </c>
      <c r="I3761" s="25">
        <v>33.67</v>
      </c>
      <c r="J3761" s="380">
        <v>2.777777777777778E-2</v>
      </c>
    </row>
    <row r="3762" spans="1:10" x14ac:dyDescent="0.35">
      <c r="A3762" s="5">
        <v>3758</v>
      </c>
      <c r="B3762" s="5">
        <v>157</v>
      </c>
      <c r="C3762" s="5">
        <v>6</v>
      </c>
      <c r="D3762" s="380">
        <v>10.03833333333333</v>
      </c>
      <c r="E3762" s="25">
        <v>17.63</v>
      </c>
      <c r="F3762" s="380">
        <v>2.0815147248995691</v>
      </c>
      <c r="G3762" s="25">
        <v>30.03</v>
      </c>
      <c r="H3762" s="380">
        <v>1.2655816667086657</v>
      </c>
      <c r="I3762" s="25">
        <v>33.67</v>
      </c>
      <c r="J3762" s="380">
        <v>2.777777777777778E-2</v>
      </c>
    </row>
    <row r="3763" spans="1:10" x14ac:dyDescent="0.35">
      <c r="A3763" s="5">
        <v>3759</v>
      </c>
      <c r="B3763" s="5">
        <v>157</v>
      </c>
      <c r="C3763" s="5">
        <v>6</v>
      </c>
      <c r="D3763" s="380">
        <v>11.421666666666667</v>
      </c>
      <c r="E3763" s="25">
        <v>16.62</v>
      </c>
      <c r="F3763" s="380">
        <v>2.0815147248995691</v>
      </c>
      <c r="G3763" s="25">
        <v>30.03</v>
      </c>
      <c r="H3763" s="380">
        <v>0.10737189369301019</v>
      </c>
      <c r="I3763" s="25">
        <v>33.67</v>
      </c>
      <c r="J3763" s="380">
        <v>2.777777777777778E-2</v>
      </c>
    </row>
    <row r="3764" spans="1:10" x14ac:dyDescent="0.35">
      <c r="A3764" s="5">
        <v>3760</v>
      </c>
      <c r="B3764" s="5">
        <v>157</v>
      </c>
      <c r="C3764" s="5">
        <v>6</v>
      </c>
      <c r="D3764" s="380">
        <v>13.166666666666666</v>
      </c>
      <c r="E3764" s="25">
        <v>21.24</v>
      </c>
      <c r="F3764" s="380">
        <v>2.0815147248995691</v>
      </c>
      <c r="G3764" s="25">
        <v>30.2</v>
      </c>
      <c r="H3764" s="380">
        <v>1.2655816667086657</v>
      </c>
      <c r="I3764" s="25">
        <v>33.67</v>
      </c>
      <c r="J3764" s="380">
        <v>2.777777777777778E-2</v>
      </c>
    </row>
    <row r="3765" spans="1:10" x14ac:dyDescent="0.35">
      <c r="A3765" s="5">
        <v>3761</v>
      </c>
      <c r="B3765" s="5">
        <v>157</v>
      </c>
      <c r="C3765" s="5">
        <v>6</v>
      </c>
      <c r="D3765" s="380">
        <v>30.535555555555554</v>
      </c>
      <c r="E3765" s="25">
        <v>22.73</v>
      </c>
      <c r="F3765" s="380">
        <v>2.0815147248995691</v>
      </c>
      <c r="G3765" s="25">
        <v>30.2</v>
      </c>
      <c r="H3765" s="380">
        <v>1.2655816667086657</v>
      </c>
      <c r="I3765" s="25">
        <v>33.67</v>
      </c>
      <c r="J3765" s="380">
        <v>2.777777777777778E-2</v>
      </c>
    </row>
    <row r="3766" spans="1:10" x14ac:dyDescent="0.35">
      <c r="A3766" s="5">
        <v>3762</v>
      </c>
      <c r="B3766" s="5">
        <v>157</v>
      </c>
      <c r="C3766" s="5">
        <v>6</v>
      </c>
      <c r="D3766" s="380">
        <v>43.839444444444439</v>
      </c>
      <c r="E3766" s="25">
        <v>23.59</v>
      </c>
      <c r="F3766" s="380">
        <v>0.17144373673036092</v>
      </c>
      <c r="G3766" s="25">
        <v>30.91</v>
      </c>
      <c r="H3766" s="380">
        <v>1.8457190916956596</v>
      </c>
      <c r="I3766" s="25">
        <v>33.67</v>
      </c>
      <c r="J3766" s="380">
        <v>2.777777777777778E-2</v>
      </c>
    </row>
    <row r="3767" spans="1:10" x14ac:dyDescent="0.35">
      <c r="A3767" s="5">
        <v>3763</v>
      </c>
      <c r="B3767" s="5">
        <v>157</v>
      </c>
      <c r="C3767" s="5">
        <v>6</v>
      </c>
      <c r="D3767" s="380">
        <v>48.70333333333334</v>
      </c>
      <c r="E3767" s="25">
        <v>24</v>
      </c>
      <c r="F3767" s="380">
        <v>4.4454988636717525</v>
      </c>
      <c r="G3767" s="25">
        <v>30.93</v>
      </c>
      <c r="H3767" s="380">
        <v>1.3184773206946092</v>
      </c>
      <c r="I3767" s="25">
        <v>34.25</v>
      </c>
      <c r="J3767" s="380">
        <v>0.2225854563162612</v>
      </c>
    </row>
    <row r="3768" spans="1:10" x14ac:dyDescent="0.35">
      <c r="A3768" s="5">
        <v>3764</v>
      </c>
      <c r="B3768" s="5">
        <v>157</v>
      </c>
      <c r="C3768" s="5">
        <v>6</v>
      </c>
      <c r="D3768" s="380">
        <v>50.637222222222213</v>
      </c>
      <c r="E3768" s="25">
        <v>24.84</v>
      </c>
      <c r="F3768" s="380">
        <v>4.7487402433441535</v>
      </c>
      <c r="G3768" s="25">
        <v>30.93</v>
      </c>
      <c r="H3768" s="380">
        <v>1.8133712446880026</v>
      </c>
      <c r="I3768" s="25">
        <v>34.68</v>
      </c>
      <c r="J3768" s="380">
        <v>3.7843191658810604</v>
      </c>
    </row>
    <row r="3769" spans="1:10" x14ac:dyDescent="0.35">
      <c r="A3769" s="5">
        <v>3765</v>
      </c>
      <c r="B3769" s="5">
        <v>157</v>
      </c>
      <c r="C3769" s="5">
        <v>6</v>
      </c>
      <c r="D3769" s="380">
        <v>50.282777777777774</v>
      </c>
      <c r="E3769" s="25">
        <v>24.84</v>
      </c>
      <c r="F3769" s="380">
        <v>4.54984558361922</v>
      </c>
      <c r="G3769" s="25">
        <v>31.84</v>
      </c>
      <c r="H3769" s="380">
        <v>2.3201420275306996</v>
      </c>
      <c r="I3769" s="25">
        <v>44.2</v>
      </c>
      <c r="J3769" s="380">
        <v>3.7843191658810604</v>
      </c>
    </row>
    <row r="3770" spans="1:10" x14ac:dyDescent="0.35">
      <c r="A3770" s="5">
        <v>3766</v>
      </c>
      <c r="B3770" s="5">
        <v>157</v>
      </c>
      <c r="C3770" s="5">
        <v>6</v>
      </c>
      <c r="D3770" s="380">
        <v>49.629444444444445</v>
      </c>
      <c r="E3770" s="25">
        <v>24.84</v>
      </c>
      <c r="F3770" s="380">
        <v>4.5177125240766882</v>
      </c>
      <c r="G3770" s="25">
        <v>32.43</v>
      </c>
      <c r="H3770" s="380">
        <v>2.1102969747157978</v>
      </c>
      <c r="I3770" s="25">
        <v>47.44</v>
      </c>
      <c r="J3770" s="380">
        <v>3.7843191658810604</v>
      </c>
    </row>
    <row r="3771" spans="1:10" x14ac:dyDescent="0.35">
      <c r="A3771" s="5">
        <v>3767</v>
      </c>
      <c r="B3771" s="5">
        <v>157</v>
      </c>
      <c r="C3771" s="5">
        <v>6</v>
      </c>
      <c r="D3771" s="380">
        <v>46.409444444444446</v>
      </c>
      <c r="E3771" s="25">
        <v>24.84</v>
      </c>
      <c r="F3771" s="380">
        <v>4.9090849345021699</v>
      </c>
      <c r="G3771" s="25">
        <v>31.11</v>
      </c>
      <c r="H3771" s="380">
        <v>2.3342454563048523</v>
      </c>
      <c r="I3771" s="25">
        <v>46.64</v>
      </c>
      <c r="J3771" s="380">
        <v>3.7843191658810604</v>
      </c>
    </row>
    <row r="3772" spans="1:10" x14ac:dyDescent="0.35">
      <c r="A3772" s="5">
        <v>3768</v>
      </c>
      <c r="B3772" s="5">
        <v>157</v>
      </c>
      <c r="C3772" s="5">
        <v>6</v>
      </c>
      <c r="D3772" s="380">
        <v>41.949999999999996</v>
      </c>
      <c r="E3772" s="25">
        <v>24.84</v>
      </c>
      <c r="F3772" s="380">
        <v>4.927392007087545</v>
      </c>
      <c r="G3772" s="25">
        <v>30.93</v>
      </c>
      <c r="H3772" s="380">
        <v>2.3858607159508058</v>
      </c>
      <c r="I3772" s="25">
        <v>40.32</v>
      </c>
      <c r="J3772" s="380">
        <v>1.9322689362566949</v>
      </c>
    </row>
    <row r="3773" spans="1:10" x14ac:dyDescent="0.35">
      <c r="A3773" s="5">
        <v>3769</v>
      </c>
      <c r="B3773" s="5">
        <v>158</v>
      </c>
      <c r="C3773" s="5">
        <v>6</v>
      </c>
      <c r="D3773" s="380">
        <v>41.285555555555561</v>
      </c>
      <c r="E3773" s="25">
        <v>24.84</v>
      </c>
      <c r="F3773" s="380">
        <v>4.6180898166189719</v>
      </c>
      <c r="G3773" s="25">
        <v>31.11</v>
      </c>
      <c r="H3773" s="380">
        <v>2.441237245480564</v>
      </c>
      <c r="I3773" s="25">
        <v>42.1</v>
      </c>
      <c r="J3773" s="380">
        <v>3.8354816480500955</v>
      </c>
    </row>
    <row r="3774" spans="1:10" x14ac:dyDescent="0.35">
      <c r="A3774" s="5">
        <v>3770</v>
      </c>
      <c r="B3774" s="5">
        <v>158</v>
      </c>
      <c r="C3774" s="5">
        <v>6</v>
      </c>
      <c r="D3774" s="380">
        <v>40.801111111111112</v>
      </c>
      <c r="E3774" s="25">
        <v>24.84</v>
      </c>
      <c r="F3774" s="380">
        <v>4.3779864891920797</v>
      </c>
      <c r="G3774" s="25">
        <v>35.94</v>
      </c>
      <c r="H3774" s="380">
        <v>1.6452554464864939</v>
      </c>
      <c r="I3774" s="25">
        <v>42.1</v>
      </c>
      <c r="J3774" s="380">
        <v>3.8354816480500955</v>
      </c>
    </row>
    <row r="3775" spans="1:10" x14ac:dyDescent="0.35">
      <c r="A3775" s="5">
        <v>3771</v>
      </c>
      <c r="B3775" s="5">
        <v>158</v>
      </c>
      <c r="C3775" s="5">
        <v>6</v>
      </c>
      <c r="D3775" s="380">
        <v>39.931666666666665</v>
      </c>
      <c r="E3775" s="25">
        <v>24.84</v>
      </c>
      <c r="F3775" s="380">
        <v>4.6089857399264451</v>
      </c>
      <c r="G3775" s="25">
        <v>38.61</v>
      </c>
      <c r="H3775" s="380">
        <v>2.5134507152063512</v>
      </c>
      <c r="I3775" s="25">
        <v>42.1</v>
      </c>
      <c r="J3775" s="380">
        <v>3.8354816480500955</v>
      </c>
    </row>
    <row r="3776" spans="1:10" x14ac:dyDescent="0.35">
      <c r="A3776" s="5">
        <v>3772</v>
      </c>
      <c r="B3776" s="5">
        <v>158</v>
      </c>
      <c r="C3776" s="5">
        <v>6</v>
      </c>
      <c r="D3776" s="380">
        <v>40.961111111111101</v>
      </c>
      <c r="E3776" s="25">
        <v>24.84</v>
      </c>
      <c r="F3776" s="380">
        <v>4.9390669678837833</v>
      </c>
      <c r="G3776" s="25">
        <v>41.86</v>
      </c>
      <c r="H3776" s="380">
        <v>2.3055075919829666</v>
      </c>
      <c r="I3776" s="25">
        <v>42.1</v>
      </c>
      <c r="J3776" s="380">
        <v>3.2168655479883803</v>
      </c>
    </row>
    <row r="3777" spans="1:10" x14ac:dyDescent="0.35">
      <c r="A3777" s="5">
        <v>3773</v>
      </c>
      <c r="B3777" s="5">
        <v>158</v>
      </c>
      <c r="C3777" s="5">
        <v>6</v>
      </c>
      <c r="D3777" s="380">
        <v>44.715555555555561</v>
      </c>
      <c r="E3777" s="25">
        <v>24.84</v>
      </c>
      <c r="F3777" s="380">
        <v>4.5258949631638226</v>
      </c>
      <c r="G3777" s="25">
        <v>42.29</v>
      </c>
      <c r="H3777" s="380">
        <v>1.5643919800820427</v>
      </c>
      <c r="I3777" s="25">
        <v>42.53</v>
      </c>
      <c r="J3777" s="380">
        <v>3.8354816480500955</v>
      </c>
    </row>
    <row r="3778" spans="1:10" x14ac:dyDescent="0.35">
      <c r="A3778" s="5">
        <v>3774</v>
      </c>
      <c r="B3778" s="5">
        <v>158</v>
      </c>
      <c r="C3778" s="5">
        <v>6</v>
      </c>
      <c r="D3778" s="380">
        <v>49.866111111111103</v>
      </c>
      <c r="E3778" s="25">
        <v>24.84</v>
      </c>
      <c r="F3778" s="380">
        <v>3.8188464287099952</v>
      </c>
      <c r="G3778" s="25">
        <v>43.56</v>
      </c>
      <c r="H3778" s="380">
        <v>3.2174878872733075</v>
      </c>
      <c r="I3778" s="25">
        <v>49.53</v>
      </c>
      <c r="J3778" s="380">
        <v>3.8354816480500955</v>
      </c>
    </row>
    <row r="3779" spans="1:10" x14ac:dyDescent="0.35">
      <c r="A3779" s="5">
        <v>3775</v>
      </c>
      <c r="B3779" s="5">
        <v>158</v>
      </c>
      <c r="C3779" s="5">
        <v>6</v>
      </c>
      <c r="D3779" s="380">
        <v>55.448888888888881</v>
      </c>
      <c r="E3779" s="25">
        <v>25.59</v>
      </c>
      <c r="F3779" s="380">
        <v>0.45943295718368521</v>
      </c>
      <c r="G3779" s="25">
        <v>46.98</v>
      </c>
      <c r="H3779" s="380">
        <v>0.14480167642852412</v>
      </c>
      <c r="I3779" s="25">
        <v>53.27</v>
      </c>
      <c r="J3779" s="380">
        <v>3.8354816480500955</v>
      </c>
    </row>
    <row r="3780" spans="1:10" x14ac:dyDescent="0.35">
      <c r="A3780" s="5">
        <v>3776</v>
      </c>
      <c r="B3780" s="5">
        <v>158</v>
      </c>
      <c r="C3780" s="5">
        <v>6</v>
      </c>
      <c r="D3780" s="380">
        <v>57.287777777777762</v>
      </c>
      <c r="E3780" s="25">
        <v>25.59</v>
      </c>
      <c r="F3780" s="380">
        <v>0.14480167642852412</v>
      </c>
      <c r="G3780" s="25">
        <v>46.98</v>
      </c>
      <c r="H3780" s="380">
        <v>3.4631677686688724</v>
      </c>
      <c r="I3780" s="25">
        <v>53.71</v>
      </c>
      <c r="J3780" s="380">
        <v>3.8354816480500955</v>
      </c>
    </row>
    <row r="3781" spans="1:10" x14ac:dyDescent="0.35">
      <c r="A3781" s="5">
        <v>3777</v>
      </c>
      <c r="B3781" s="5">
        <v>158</v>
      </c>
      <c r="C3781" s="5">
        <v>6</v>
      </c>
      <c r="D3781" s="380">
        <v>55.737222222222222</v>
      </c>
      <c r="E3781" s="25">
        <v>24.88</v>
      </c>
      <c r="F3781" s="380">
        <v>3.2755825636044174</v>
      </c>
      <c r="G3781" s="25">
        <v>46.98</v>
      </c>
      <c r="H3781" s="380">
        <v>1.84933551139152</v>
      </c>
      <c r="I3781" s="25">
        <v>51.02</v>
      </c>
      <c r="J3781" s="380">
        <v>2.777777777777778E-2</v>
      </c>
    </row>
    <row r="3782" spans="1:10" x14ac:dyDescent="0.35">
      <c r="A3782" s="5">
        <v>3778</v>
      </c>
      <c r="B3782" s="5">
        <v>158</v>
      </c>
      <c r="C3782" s="5">
        <v>6</v>
      </c>
      <c r="D3782" s="380">
        <v>51.886111111111113</v>
      </c>
      <c r="E3782" s="25">
        <v>24.84</v>
      </c>
      <c r="F3782" s="380">
        <v>2.0815147248995691</v>
      </c>
      <c r="G3782" s="25">
        <v>43.56</v>
      </c>
      <c r="H3782" s="380">
        <v>1.2655816667086657</v>
      </c>
      <c r="I3782" s="25">
        <v>49.53</v>
      </c>
      <c r="J3782" s="380">
        <v>2.777777777777778E-2</v>
      </c>
    </row>
    <row r="3783" spans="1:10" x14ac:dyDescent="0.35">
      <c r="A3783" s="5">
        <v>3779</v>
      </c>
      <c r="B3783" s="5">
        <v>158</v>
      </c>
      <c r="C3783" s="5">
        <v>6</v>
      </c>
      <c r="D3783" s="380">
        <v>48.573888888888881</v>
      </c>
      <c r="E3783" s="25">
        <v>24.84</v>
      </c>
      <c r="F3783" s="380">
        <v>2.0815147248995691</v>
      </c>
      <c r="G3783" s="25">
        <v>43.56</v>
      </c>
      <c r="H3783" s="380">
        <v>2.777777777777778E-2</v>
      </c>
      <c r="I3783" s="25">
        <v>42.53</v>
      </c>
      <c r="J3783" s="380">
        <v>2.777777777777778E-2</v>
      </c>
    </row>
    <row r="3784" spans="1:10" x14ac:dyDescent="0.35">
      <c r="A3784" s="5">
        <v>3780</v>
      </c>
      <c r="B3784" s="5">
        <v>158</v>
      </c>
      <c r="C3784" s="5">
        <v>6</v>
      </c>
      <c r="D3784" s="380">
        <v>47.450555555555546</v>
      </c>
      <c r="E3784" s="25">
        <v>24.84</v>
      </c>
      <c r="F3784" s="380">
        <v>2.0815147248995691</v>
      </c>
      <c r="G3784" s="25">
        <v>42.17</v>
      </c>
      <c r="H3784" s="380">
        <v>2.777777777777778E-2</v>
      </c>
      <c r="I3784" s="25">
        <v>42.1</v>
      </c>
      <c r="J3784" s="380">
        <v>2.777777777777778E-2</v>
      </c>
    </row>
    <row r="3785" spans="1:10" x14ac:dyDescent="0.35">
      <c r="A3785" s="5">
        <v>3781</v>
      </c>
      <c r="B3785" s="5">
        <v>158</v>
      </c>
      <c r="C3785" s="5">
        <v>6</v>
      </c>
      <c r="D3785" s="380">
        <v>46.876111111111108</v>
      </c>
      <c r="E3785" s="25">
        <v>24.84</v>
      </c>
      <c r="F3785" s="380">
        <v>2.0815147248995691</v>
      </c>
      <c r="G3785" s="25">
        <v>41.86</v>
      </c>
      <c r="H3785" s="380">
        <v>2.777777777777778E-2</v>
      </c>
      <c r="I3785" s="25">
        <v>42.1</v>
      </c>
      <c r="J3785" s="380">
        <v>2.777777777777778E-2</v>
      </c>
    </row>
    <row r="3786" spans="1:10" x14ac:dyDescent="0.35">
      <c r="A3786" s="5">
        <v>3782</v>
      </c>
      <c r="B3786" s="5">
        <v>158</v>
      </c>
      <c r="C3786" s="5">
        <v>6</v>
      </c>
      <c r="D3786" s="380">
        <v>46.181666666666665</v>
      </c>
      <c r="E3786" s="25">
        <v>24.84</v>
      </c>
      <c r="F3786" s="380">
        <v>2.0815147248995691</v>
      </c>
      <c r="G3786" s="25">
        <v>41.86</v>
      </c>
      <c r="H3786" s="380">
        <v>2.777777777777778E-2</v>
      </c>
      <c r="I3786" s="25">
        <v>42.1</v>
      </c>
      <c r="J3786" s="380">
        <v>5.1162482169034962E-2</v>
      </c>
    </row>
    <row r="3787" spans="1:10" x14ac:dyDescent="0.35">
      <c r="A3787" s="5">
        <v>3783</v>
      </c>
      <c r="B3787" s="5">
        <v>158</v>
      </c>
      <c r="C3787" s="5">
        <v>6</v>
      </c>
      <c r="D3787" s="380">
        <v>46.36888888888889</v>
      </c>
      <c r="E3787" s="25">
        <v>24.84</v>
      </c>
      <c r="F3787" s="380">
        <v>2.0815147248995691</v>
      </c>
      <c r="G3787" s="25">
        <v>42.29</v>
      </c>
      <c r="H3787" s="380">
        <v>2.777777777777778E-2</v>
      </c>
      <c r="I3787" s="25">
        <v>42.1</v>
      </c>
      <c r="J3787" s="380">
        <v>5.4700203191947877E-2</v>
      </c>
    </row>
    <row r="3788" spans="1:10" x14ac:dyDescent="0.35">
      <c r="A3788" s="5">
        <v>3784</v>
      </c>
      <c r="B3788" s="5">
        <v>158</v>
      </c>
      <c r="C3788" s="5">
        <v>6</v>
      </c>
      <c r="D3788" s="380">
        <v>47.535555555555554</v>
      </c>
      <c r="E3788" s="25">
        <v>24.84</v>
      </c>
      <c r="F3788" s="380">
        <v>2.0815147248995691</v>
      </c>
      <c r="G3788" s="25">
        <v>43.56</v>
      </c>
      <c r="H3788" s="380">
        <v>2.777777777777778E-2</v>
      </c>
      <c r="I3788" s="25">
        <v>42.1</v>
      </c>
      <c r="J3788" s="380">
        <v>0.1163389274671211</v>
      </c>
    </row>
    <row r="3789" spans="1:10" x14ac:dyDescent="0.35">
      <c r="A3789" s="5">
        <v>3785</v>
      </c>
      <c r="B3789" s="5">
        <v>158</v>
      </c>
      <c r="C3789" s="5">
        <v>6</v>
      </c>
      <c r="D3789" s="380">
        <v>47.324444444444445</v>
      </c>
      <c r="E3789" s="25">
        <v>24.84</v>
      </c>
      <c r="F3789" s="380">
        <v>7.8732849477626821E-2</v>
      </c>
      <c r="G3789" s="25">
        <v>43.56</v>
      </c>
      <c r="H3789" s="380">
        <v>0.10737189369301019</v>
      </c>
      <c r="I3789" s="25">
        <v>42.1</v>
      </c>
      <c r="J3789" s="380">
        <v>0.29242804537426004</v>
      </c>
    </row>
    <row r="3790" spans="1:10" x14ac:dyDescent="0.35">
      <c r="A3790" s="5">
        <v>3786</v>
      </c>
      <c r="B3790" s="5">
        <v>158</v>
      </c>
      <c r="C3790" s="5">
        <v>6</v>
      </c>
      <c r="D3790" s="380">
        <v>51.717222222222219</v>
      </c>
      <c r="E3790" s="25">
        <v>24.88</v>
      </c>
      <c r="F3790" s="380">
        <v>4.8770593553120101</v>
      </c>
      <c r="G3790" s="25">
        <v>46.98</v>
      </c>
      <c r="H3790" s="380">
        <v>3.752720135369279</v>
      </c>
      <c r="I3790" s="25">
        <v>50.19</v>
      </c>
      <c r="J3790" s="380">
        <v>0.3927084626050471</v>
      </c>
    </row>
    <row r="3791" spans="1:10" x14ac:dyDescent="0.35">
      <c r="A3791" s="5">
        <v>3787</v>
      </c>
      <c r="B3791" s="5">
        <v>158</v>
      </c>
      <c r="C3791" s="5">
        <v>6</v>
      </c>
      <c r="D3791" s="380">
        <v>53.792222222222215</v>
      </c>
      <c r="E3791" s="25">
        <v>24.99</v>
      </c>
      <c r="F3791" s="380">
        <v>7.1332386364223437</v>
      </c>
      <c r="G3791" s="25">
        <v>46.98</v>
      </c>
      <c r="H3791" s="380">
        <v>7.0540745095789674</v>
      </c>
      <c r="I3791" s="25">
        <v>51.64</v>
      </c>
      <c r="J3791" s="380">
        <v>3.4389896062609631</v>
      </c>
    </row>
    <row r="3792" spans="1:10" x14ac:dyDescent="0.35">
      <c r="A3792" s="5">
        <v>3788</v>
      </c>
      <c r="B3792" s="5">
        <v>158</v>
      </c>
      <c r="C3792" s="5">
        <v>6</v>
      </c>
      <c r="D3792" s="380">
        <v>54.304444444444442</v>
      </c>
      <c r="E3792" s="25">
        <v>25.74</v>
      </c>
      <c r="F3792" s="380">
        <v>6.4809218776328246</v>
      </c>
      <c r="G3792" s="25">
        <v>46.98</v>
      </c>
      <c r="H3792" s="380">
        <v>7.9750702113802205</v>
      </c>
      <c r="I3792" s="25">
        <v>51.76</v>
      </c>
      <c r="J3792" s="380">
        <v>3.7875193997257979</v>
      </c>
    </row>
    <row r="3793" spans="1:10" x14ac:dyDescent="0.35">
      <c r="A3793" s="5">
        <v>3789</v>
      </c>
      <c r="B3793" s="5">
        <v>158</v>
      </c>
      <c r="C3793" s="5">
        <v>6</v>
      </c>
      <c r="D3793" s="380">
        <v>54.036666666666669</v>
      </c>
      <c r="E3793" s="25">
        <v>25.74</v>
      </c>
      <c r="F3793" s="380">
        <v>6.5400444956163009</v>
      </c>
      <c r="G3793" s="25">
        <v>46.98</v>
      </c>
      <c r="H3793" s="380">
        <v>6.4349872737979528</v>
      </c>
      <c r="I3793" s="25">
        <v>51.76</v>
      </c>
      <c r="J3793" s="380">
        <v>4.5777299681926671</v>
      </c>
    </row>
    <row r="3794" spans="1:10" x14ac:dyDescent="0.35">
      <c r="A3794" s="5">
        <v>3790</v>
      </c>
      <c r="B3794" s="5">
        <v>158</v>
      </c>
      <c r="C3794" s="5">
        <v>6</v>
      </c>
      <c r="D3794" s="380">
        <v>51.353333333333325</v>
      </c>
      <c r="E3794" s="25">
        <v>25.29</v>
      </c>
      <c r="F3794" s="380">
        <v>7.194706196891369</v>
      </c>
      <c r="G3794" s="25">
        <v>46.98</v>
      </c>
      <c r="H3794" s="380">
        <v>6.5941888713296768</v>
      </c>
      <c r="I3794" s="25">
        <v>53.71</v>
      </c>
      <c r="J3794" s="380">
        <v>2.9043824573393668</v>
      </c>
    </row>
    <row r="3795" spans="1:10" x14ac:dyDescent="0.35">
      <c r="A3795" s="5">
        <v>3791</v>
      </c>
      <c r="B3795" s="5">
        <v>158</v>
      </c>
      <c r="C3795" s="5">
        <v>6</v>
      </c>
      <c r="D3795" s="380">
        <v>49.13111111111111</v>
      </c>
      <c r="E3795" s="25">
        <v>24.84</v>
      </c>
      <c r="F3795" s="380">
        <v>6.7211054300328188</v>
      </c>
      <c r="G3795" s="25">
        <v>43.56</v>
      </c>
      <c r="H3795" s="380">
        <v>7.3617050608485766</v>
      </c>
      <c r="I3795" s="25">
        <v>52.55</v>
      </c>
      <c r="J3795" s="380">
        <v>4.7562668451916563</v>
      </c>
    </row>
    <row r="3796" spans="1:10" x14ac:dyDescent="0.35">
      <c r="A3796" s="5">
        <v>3792</v>
      </c>
      <c r="B3796" s="5">
        <v>158</v>
      </c>
      <c r="C3796" s="5">
        <v>6</v>
      </c>
      <c r="D3796" s="380">
        <v>45.347777777777779</v>
      </c>
      <c r="E3796" s="25">
        <v>24.84</v>
      </c>
      <c r="F3796" s="380">
        <v>6.6759451939363856</v>
      </c>
      <c r="G3796" s="25">
        <v>42.29</v>
      </c>
      <c r="H3796" s="380">
        <v>6.9242921373779902</v>
      </c>
      <c r="I3796" s="25">
        <v>51.76</v>
      </c>
      <c r="J3796" s="380">
        <v>4.083948379673445</v>
      </c>
    </row>
    <row r="3797" spans="1:10" x14ac:dyDescent="0.35">
      <c r="A3797" s="5">
        <v>3793</v>
      </c>
      <c r="B3797" s="5">
        <v>159</v>
      </c>
      <c r="C3797" s="5">
        <v>6</v>
      </c>
      <c r="D3797" s="380">
        <v>42.404999999999994</v>
      </c>
      <c r="E3797" s="25">
        <v>24.84</v>
      </c>
      <c r="F3797" s="380">
        <v>6.6759451939363856</v>
      </c>
      <c r="G3797" s="25">
        <v>42.29</v>
      </c>
      <c r="H3797" s="380">
        <v>6.2143938394662523</v>
      </c>
      <c r="I3797" s="25">
        <v>48.86</v>
      </c>
      <c r="J3797" s="380">
        <v>4.2937241323502784</v>
      </c>
    </row>
    <row r="3798" spans="1:10" x14ac:dyDescent="0.35">
      <c r="A3798" s="5">
        <v>3794</v>
      </c>
      <c r="B3798" s="5">
        <v>159</v>
      </c>
      <c r="C3798" s="5">
        <v>6</v>
      </c>
      <c r="D3798" s="380">
        <v>41.49444444444444</v>
      </c>
      <c r="E3798" s="25">
        <v>24.84</v>
      </c>
      <c r="F3798" s="380">
        <v>6.6759451939363856</v>
      </c>
      <c r="G3798" s="25">
        <v>40.17</v>
      </c>
      <c r="H3798" s="380">
        <v>6.358237337031559</v>
      </c>
      <c r="I3798" s="25">
        <v>48.86</v>
      </c>
      <c r="J3798" s="380">
        <v>4.615374148178323</v>
      </c>
    </row>
    <row r="3799" spans="1:10" x14ac:dyDescent="0.35">
      <c r="A3799" s="5">
        <v>3795</v>
      </c>
      <c r="B3799" s="5">
        <v>159</v>
      </c>
      <c r="C3799" s="5">
        <v>6</v>
      </c>
      <c r="D3799" s="380">
        <v>40.67166666666666</v>
      </c>
      <c r="E3799" s="25">
        <v>24.84</v>
      </c>
      <c r="F3799" s="380">
        <v>6.628478209922255</v>
      </c>
      <c r="G3799" s="25">
        <v>40.17</v>
      </c>
      <c r="H3799" s="380">
        <v>5.5957711191705499</v>
      </c>
      <c r="I3799" s="25">
        <v>48.86</v>
      </c>
      <c r="J3799" s="380">
        <v>4.379288063985129</v>
      </c>
    </row>
    <row r="3800" spans="1:10" x14ac:dyDescent="0.35">
      <c r="A3800" s="5">
        <v>3796</v>
      </c>
      <c r="B3800" s="5">
        <v>159</v>
      </c>
      <c r="C3800" s="5">
        <v>6</v>
      </c>
      <c r="D3800" s="380">
        <v>40.936111111111103</v>
      </c>
      <c r="E3800" s="25">
        <v>24.84</v>
      </c>
      <c r="F3800" s="380">
        <v>6.2167226932333666</v>
      </c>
      <c r="G3800" s="25">
        <v>40.17</v>
      </c>
      <c r="H3800" s="380">
        <v>5.3727268230403542</v>
      </c>
      <c r="I3800" s="25">
        <v>44</v>
      </c>
      <c r="J3800" s="380">
        <v>4.0611118377914881</v>
      </c>
    </row>
    <row r="3801" spans="1:10" x14ac:dyDescent="0.35">
      <c r="A3801" s="5">
        <v>3797</v>
      </c>
      <c r="B3801" s="5">
        <v>159</v>
      </c>
      <c r="C3801" s="5">
        <v>6</v>
      </c>
      <c r="D3801" s="380">
        <v>42.673333333333332</v>
      </c>
      <c r="E3801" s="25">
        <v>24.84</v>
      </c>
      <c r="F3801" s="380">
        <v>6.1522899845514623</v>
      </c>
      <c r="G3801" s="25">
        <v>40.17</v>
      </c>
      <c r="H3801" s="380">
        <v>5.1602817879773593</v>
      </c>
      <c r="I3801" s="25">
        <v>44</v>
      </c>
      <c r="J3801" s="380">
        <v>2.885803888660849</v>
      </c>
    </row>
    <row r="3802" spans="1:10" x14ac:dyDescent="0.35">
      <c r="A3802" s="5">
        <v>3798</v>
      </c>
      <c r="B3802" s="5">
        <v>159</v>
      </c>
      <c r="C3802" s="5">
        <v>6</v>
      </c>
      <c r="D3802" s="380">
        <v>47.207777777777778</v>
      </c>
      <c r="E3802" s="25">
        <v>24.84</v>
      </c>
      <c r="F3802" s="380">
        <v>5.4892648093515373</v>
      </c>
      <c r="G3802" s="25">
        <v>43.56</v>
      </c>
      <c r="H3802" s="380">
        <v>5.3498993944105981</v>
      </c>
      <c r="I3802" s="25">
        <v>49.03</v>
      </c>
      <c r="J3802" s="380">
        <v>2.4242059669045499</v>
      </c>
    </row>
    <row r="3803" spans="1:10" x14ac:dyDescent="0.35">
      <c r="A3803" s="5">
        <v>3799</v>
      </c>
      <c r="B3803" s="5">
        <v>159</v>
      </c>
      <c r="C3803" s="5">
        <v>6</v>
      </c>
      <c r="D3803" s="380">
        <v>50.589444444444439</v>
      </c>
      <c r="E3803" s="25">
        <v>24.99</v>
      </c>
      <c r="F3803" s="380">
        <v>7.0675016398919999</v>
      </c>
      <c r="G3803" s="25">
        <v>46.98</v>
      </c>
      <c r="H3803" s="380">
        <v>3.7664627982083698</v>
      </c>
      <c r="I3803" s="25">
        <v>53.27</v>
      </c>
      <c r="J3803" s="380">
        <v>1.1423276383116872</v>
      </c>
    </row>
    <row r="3804" spans="1:10" x14ac:dyDescent="0.35">
      <c r="A3804" s="5">
        <v>3800</v>
      </c>
      <c r="B3804" s="5">
        <v>159</v>
      </c>
      <c r="C3804" s="5">
        <v>6</v>
      </c>
      <c r="D3804" s="380">
        <v>52.648333333333326</v>
      </c>
      <c r="E3804" s="25">
        <v>24.99</v>
      </c>
      <c r="F3804" s="380">
        <v>5.5857877942179739</v>
      </c>
      <c r="G3804" s="25">
        <v>46.98</v>
      </c>
      <c r="H3804" s="380">
        <v>1.6166578740892614</v>
      </c>
      <c r="I3804" s="25">
        <v>51.76</v>
      </c>
      <c r="J3804" s="380">
        <v>0.35720806799614369</v>
      </c>
    </row>
    <row r="3805" spans="1:10" x14ac:dyDescent="0.35">
      <c r="A3805" s="5">
        <v>3801</v>
      </c>
      <c r="B3805" s="5">
        <v>159</v>
      </c>
      <c r="C3805" s="5">
        <v>6</v>
      </c>
      <c r="D3805" s="380">
        <v>52.229444444444447</v>
      </c>
      <c r="E3805" s="25">
        <v>24.99</v>
      </c>
      <c r="F3805" s="380">
        <v>7.6235265651593247</v>
      </c>
      <c r="G3805" s="25">
        <v>43.56</v>
      </c>
      <c r="H3805" s="380">
        <v>0.65808670058311347</v>
      </c>
      <c r="I3805" s="25">
        <v>51.02</v>
      </c>
      <c r="J3805" s="380">
        <v>2.777777777777778E-2</v>
      </c>
    </row>
    <row r="3806" spans="1:10" x14ac:dyDescent="0.35">
      <c r="A3806" s="5">
        <v>3802</v>
      </c>
      <c r="B3806" s="5">
        <v>159</v>
      </c>
      <c r="C3806" s="5">
        <v>6</v>
      </c>
      <c r="D3806" s="380">
        <v>49.084444444444443</v>
      </c>
      <c r="E3806" s="25">
        <v>24.84</v>
      </c>
      <c r="F3806" s="380">
        <v>6.1766048830184648</v>
      </c>
      <c r="G3806" s="25">
        <v>41.38</v>
      </c>
      <c r="H3806" s="380">
        <v>8.585597550462086E-2</v>
      </c>
      <c r="I3806" s="25">
        <v>36.869999999999997</v>
      </c>
      <c r="J3806" s="380">
        <v>2.777777777777778E-2</v>
      </c>
    </row>
    <row r="3807" spans="1:10" x14ac:dyDescent="0.35">
      <c r="A3807" s="5">
        <v>3803</v>
      </c>
      <c r="B3807" s="5">
        <v>159</v>
      </c>
      <c r="C3807" s="5">
        <v>6</v>
      </c>
      <c r="D3807" s="380">
        <v>47.313333333333333</v>
      </c>
      <c r="E3807" s="25">
        <v>24.84</v>
      </c>
      <c r="F3807" s="380">
        <v>0.47222222222222221</v>
      </c>
      <c r="G3807" s="25">
        <v>41.38</v>
      </c>
      <c r="H3807" s="380">
        <v>0.33998492939887198</v>
      </c>
      <c r="I3807" s="25">
        <v>34.25</v>
      </c>
      <c r="J3807" s="380">
        <v>2.777777777777778E-2</v>
      </c>
    </row>
    <row r="3808" spans="1:10" x14ac:dyDescent="0.35">
      <c r="A3808" s="5">
        <v>3804</v>
      </c>
      <c r="B3808" s="5">
        <v>159</v>
      </c>
      <c r="C3808" s="5">
        <v>6</v>
      </c>
      <c r="D3808" s="380">
        <v>46.807777777777773</v>
      </c>
      <c r="E3808" s="25">
        <v>24.84</v>
      </c>
      <c r="F3808" s="380">
        <v>0.47222222222222221</v>
      </c>
      <c r="G3808" s="25">
        <v>39.770000000000003</v>
      </c>
      <c r="H3808" s="380">
        <v>0.408654658016537</v>
      </c>
      <c r="I3808" s="25">
        <v>33.9</v>
      </c>
      <c r="J3808" s="380">
        <v>2.777777777777778E-2</v>
      </c>
    </row>
    <row r="3809" spans="1:10" x14ac:dyDescent="0.35">
      <c r="A3809" s="5">
        <v>3805</v>
      </c>
      <c r="B3809" s="5">
        <v>159</v>
      </c>
      <c r="C3809" s="5">
        <v>6</v>
      </c>
      <c r="D3809" s="380">
        <v>46.882222222222218</v>
      </c>
      <c r="E3809" s="25">
        <v>24.56</v>
      </c>
      <c r="F3809" s="380">
        <v>0.47222222222222221</v>
      </c>
      <c r="G3809" s="25">
        <v>39.770000000000003</v>
      </c>
      <c r="H3809" s="380">
        <v>0.19731332428921045</v>
      </c>
      <c r="I3809" s="25">
        <v>33.67</v>
      </c>
      <c r="J3809" s="380">
        <v>2.777777777777778E-2</v>
      </c>
    </row>
    <row r="3810" spans="1:10" x14ac:dyDescent="0.35">
      <c r="A3810" s="5">
        <v>3806</v>
      </c>
      <c r="B3810" s="5">
        <v>159</v>
      </c>
      <c r="C3810" s="5">
        <v>6</v>
      </c>
      <c r="D3810" s="380">
        <v>45.770555555555553</v>
      </c>
      <c r="E3810" s="25">
        <v>24.26</v>
      </c>
      <c r="F3810" s="380">
        <v>0.47222222222222232</v>
      </c>
      <c r="G3810" s="25">
        <v>39.770000000000003</v>
      </c>
      <c r="H3810" s="380">
        <v>0.21914397641038158</v>
      </c>
      <c r="I3810" s="25">
        <v>33.67</v>
      </c>
      <c r="J3810" s="380">
        <v>2.777777777777778E-2</v>
      </c>
    </row>
    <row r="3811" spans="1:10" x14ac:dyDescent="0.35">
      <c r="A3811" s="5">
        <v>3807</v>
      </c>
      <c r="B3811" s="5">
        <v>159</v>
      </c>
      <c r="C3811" s="5">
        <v>6</v>
      </c>
      <c r="D3811" s="380">
        <v>45.223333333333336</v>
      </c>
      <c r="E3811" s="25">
        <v>24.26</v>
      </c>
      <c r="F3811" s="380">
        <v>0.47222222222222221</v>
      </c>
      <c r="G3811" s="25">
        <v>39.770000000000003</v>
      </c>
      <c r="H3811" s="380">
        <v>0.332812579316143</v>
      </c>
      <c r="I3811" s="25">
        <v>33.67</v>
      </c>
      <c r="J3811" s="380">
        <v>2.777777777777778E-2</v>
      </c>
    </row>
    <row r="3812" spans="1:10" x14ac:dyDescent="0.35">
      <c r="A3812" s="5">
        <v>3808</v>
      </c>
      <c r="B3812" s="5">
        <v>159</v>
      </c>
      <c r="C3812" s="5">
        <v>6</v>
      </c>
      <c r="D3812" s="380">
        <v>45.978333333333332</v>
      </c>
      <c r="E3812" s="25">
        <v>24.84</v>
      </c>
      <c r="F3812" s="380">
        <v>0.47222222222222221</v>
      </c>
      <c r="G3812" s="25">
        <v>39.770000000000003</v>
      </c>
      <c r="H3812" s="380">
        <v>0.47222222222222221</v>
      </c>
      <c r="I3812" s="25">
        <v>33.67</v>
      </c>
      <c r="J3812" s="380">
        <v>2.777777777777778E-2</v>
      </c>
    </row>
    <row r="3813" spans="1:10" x14ac:dyDescent="0.35">
      <c r="A3813" s="5">
        <v>3809</v>
      </c>
      <c r="B3813" s="5">
        <v>159</v>
      </c>
      <c r="C3813" s="5">
        <v>6</v>
      </c>
      <c r="D3813" s="380">
        <v>49.396666666666668</v>
      </c>
      <c r="E3813" s="25">
        <v>24.84</v>
      </c>
      <c r="F3813" s="380">
        <v>5.566035640254106</v>
      </c>
      <c r="G3813" s="25">
        <v>39.770000000000003</v>
      </c>
      <c r="H3813" s="380">
        <v>0.16765783043120494</v>
      </c>
      <c r="I3813" s="25">
        <v>33.67</v>
      </c>
      <c r="J3813" s="380">
        <v>0.13263492261253382</v>
      </c>
    </row>
    <row r="3814" spans="1:10" x14ac:dyDescent="0.35">
      <c r="A3814" s="5">
        <v>3810</v>
      </c>
      <c r="B3814" s="5">
        <v>159</v>
      </c>
      <c r="C3814" s="5">
        <v>6</v>
      </c>
      <c r="D3814" s="380">
        <v>51.973333333333329</v>
      </c>
      <c r="E3814" s="25">
        <v>24.84</v>
      </c>
      <c r="F3814" s="380">
        <v>8.1174834595959595</v>
      </c>
      <c r="G3814" s="25">
        <v>41.38</v>
      </c>
      <c r="H3814" s="380">
        <v>4.5472375146790585</v>
      </c>
      <c r="I3814" s="25">
        <v>33.9</v>
      </c>
      <c r="J3814" s="380">
        <v>2.0063010836769877</v>
      </c>
    </row>
    <row r="3815" spans="1:10" x14ac:dyDescent="0.35">
      <c r="A3815" s="5">
        <v>3811</v>
      </c>
      <c r="B3815" s="5">
        <v>159</v>
      </c>
      <c r="C3815" s="5">
        <v>6</v>
      </c>
      <c r="D3815" s="380">
        <v>54.494444444444447</v>
      </c>
      <c r="E3815" s="25">
        <v>24.84</v>
      </c>
      <c r="F3815" s="380">
        <v>8.1174834595959595</v>
      </c>
      <c r="G3815" s="25">
        <v>40.96</v>
      </c>
      <c r="H3815" s="380">
        <v>4.7996938046946571</v>
      </c>
      <c r="I3815" s="25">
        <v>35.44</v>
      </c>
      <c r="J3815" s="380">
        <v>0.40892581625783997</v>
      </c>
    </row>
    <row r="3816" spans="1:10" x14ac:dyDescent="0.35">
      <c r="A3816" s="5">
        <v>3812</v>
      </c>
      <c r="B3816" s="5">
        <v>159</v>
      </c>
      <c r="C3816" s="5">
        <v>6</v>
      </c>
      <c r="D3816" s="380">
        <v>53.75277777777778</v>
      </c>
      <c r="E3816" s="25">
        <v>24.84</v>
      </c>
      <c r="F3816" s="380">
        <v>8.1174834595959613</v>
      </c>
      <c r="G3816" s="25">
        <v>40.17</v>
      </c>
      <c r="H3816" s="380">
        <v>4.799693804694658</v>
      </c>
      <c r="I3816" s="25">
        <v>35.799999999999997</v>
      </c>
      <c r="J3816" s="380">
        <v>4.6075643674730058</v>
      </c>
    </row>
    <row r="3817" spans="1:10" x14ac:dyDescent="0.35">
      <c r="A3817" s="5">
        <v>3813</v>
      </c>
      <c r="B3817" s="5">
        <v>159</v>
      </c>
      <c r="C3817" s="5">
        <v>6</v>
      </c>
      <c r="D3817" s="380">
        <v>54.369444444444447</v>
      </c>
      <c r="E3817" s="25">
        <v>24.84</v>
      </c>
      <c r="F3817" s="380">
        <v>8.1174834595959577</v>
      </c>
      <c r="G3817" s="25">
        <v>40.17</v>
      </c>
      <c r="H3817" s="380">
        <v>4.799693804694658</v>
      </c>
      <c r="I3817" s="25">
        <v>38.69</v>
      </c>
      <c r="J3817" s="380">
        <v>3.7761197283734709</v>
      </c>
    </row>
    <row r="3818" spans="1:10" x14ac:dyDescent="0.35">
      <c r="A3818" s="5">
        <v>3814</v>
      </c>
      <c r="B3818" s="5">
        <v>159</v>
      </c>
      <c r="C3818" s="5">
        <v>6</v>
      </c>
      <c r="D3818" s="380">
        <v>52.473888888888887</v>
      </c>
      <c r="E3818" s="25">
        <v>24.84</v>
      </c>
      <c r="F3818" s="380">
        <v>8.1174834595959595</v>
      </c>
      <c r="G3818" s="25">
        <v>42.29</v>
      </c>
      <c r="H3818" s="380">
        <v>4.799693804694658</v>
      </c>
      <c r="I3818" s="25">
        <v>39.619999999999997</v>
      </c>
      <c r="J3818" s="380">
        <v>3.384796263489243</v>
      </c>
    </row>
    <row r="3819" spans="1:10" x14ac:dyDescent="0.35">
      <c r="A3819" s="5">
        <v>3815</v>
      </c>
      <c r="B3819" s="5">
        <v>159</v>
      </c>
      <c r="C3819" s="5">
        <v>6</v>
      </c>
      <c r="D3819" s="380">
        <v>47.960555555555551</v>
      </c>
      <c r="E3819" s="25">
        <v>24.84</v>
      </c>
      <c r="F3819" s="380">
        <v>8.1174834595959577</v>
      </c>
      <c r="G3819" s="25">
        <v>40.17</v>
      </c>
      <c r="H3819" s="380">
        <v>4.799693804694658</v>
      </c>
      <c r="I3819" s="25">
        <v>35.799999999999997</v>
      </c>
      <c r="J3819" s="380">
        <v>4.6360975894234668</v>
      </c>
    </row>
    <row r="3820" spans="1:10" x14ac:dyDescent="0.35">
      <c r="A3820" s="5">
        <v>3816</v>
      </c>
      <c r="B3820" s="5">
        <v>159</v>
      </c>
      <c r="C3820" s="5">
        <v>6</v>
      </c>
      <c r="D3820" s="380">
        <v>49.457777777777771</v>
      </c>
      <c r="E3820" s="25">
        <v>24.12</v>
      </c>
      <c r="F3820" s="380">
        <v>8.1174834595959577</v>
      </c>
      <c r="G3820" s="25">
        <v>34.82</v>
      </c>
      <c r="H3820" s="380">
        <v>4.799693804694658</v>
      </c>
      <c r="I3820" s="25">
        <v>36.5</v>
      </c>
      <c r="J3820" s="380">
        <v>5.1410309688760965</v>
      </c>
    </row>
    <row r="3821" spans="1:10" x14ac:dyDescent="0.35">
      <c r="A3821" s="5">
        <v>3817</v>
      </c>
      <c r="B3821" s="5">
        <v>160</v>
      </c>
      <c r="C3821" s="5">
        <v>6</v>
      </c>
      <c r="D3821" s="380">
        <v>48.582222222222214</v>
      </c>
      <c r="E3821" s="25">
        <v>23.59</v>
      </c>
      <c r="F3821" s="380">
        <v>8.1174834595959613</v>
      </c>
      <c r="G3821" s="25">
        <v>33.799999999999997</v>
      </c>
      <c r="H3821" s="380">
        <v>4.9244406166029009</v>
      </c>
      <c r="I3821" s="25">
        <v>34.68</v>
      </c>
      <c r="J3821" s="380">
        <v>5.1185036924448601</v>
      </c>
    </row>
    <row r="3822" spans="1:10" x14ac:dyDescent="0.35">
      <c r="A3822" s="5">
        <v>3818</v>
      </c>
      <c r="B3822" s="5">
        <v>160</v>
      </c>
      <c r="C3822" s="5">
        <v>6</v>
      </c>
      <c r="D3822" s="380">
        <v>47.498333333333335</v>
      </c>
      <c r="E3822" s="25">
        <v>24</v>
      </c>
      <c r="F3822" s="380">
        <v>8.1174834595959595</v>
      </c>
      <c r="G3822" s="25">
        <v>33.799999999999997</v>
      </c>
      <c r="H3822" s="380">
        <v>4.8083727671062961</v>
      </c>
      <c r="I3822" s="25">
        <v>34.68</v>
      </c>
      <c r="J3822" s="380">
        <v>5.1399704180260635</v>
      </c>
    </row>
    <row r="3823" spans="1:10" x14ac:dyDescent="0.35">
      <c r="A3823" s="5">
        <v>3819</v>
      </c>
      <c r="B3823" s="5">
        <v>160</v>
      </c>
      <c r="C3823" s="5">
        <v>6</v>
      </c>
      <c r="D3823" s="380">
        <v>46.962777777777781</v>
      </c>
      <c r="E3823" s="25">
        <v>24</v>
      </c>
      <c r="F3823" s="380">
        <v>8.1174834595959613</v>
      </c>
      <c r="G3823" s="25">
        <v>33.799999999999997</v>
      </c>
      <c r="H3823" s="380">
        <v>4.8182922885242023</v>
      </c>
      <c r="I3823" s="25">
        <v>34.68</v>
      </c>
      <c r="J3823" s="380">
        <v>5.0237915345492565</v>
      </c>
    </row>
    <row r="3824" spans="1:10" x14ac:dyDescent="0.35">
      <c r="A3824" s="5">
        <v>3820</v>
      </c>
      <c r="B3824" s="5">
        <v>160</v>
      </c>
      <c r="C3824" s="5">
        <v>6</v>
      </c>
      <c r="D3824" s="380">
        <v>47.053333333333335</v>
      </c>
      <c r="E3824" s="25">
        <v>24</v>
      </c>
      <c r="F3824" s="380">
        <v>8.1174834595959595</v>
      </c>
      <c r="G3824" s="25">
        <v>33.799999999999997</v>
      </c>
      <c r="H3824" s="380">
        <v>5.2763910288410933</v>
      </c>
      <c r="I3824" s="25">
        <v>34.68</v>
      </c>
      <c r="J3824" s="380">
        <v>5.4493534714967211</v>
      </c>
    </row>
    <row r="3825" spans="1:10" x14ac:dyDescent="0.35">
      <c r="A3825" s="5">
        <v>3821</v>
      </c>
      <c r="B3825" s="5">
        <v>160</v>
      </c>
      <c r="C3825" s="5">
        <v>6</v>
      </c>
      <c r="D3825" s="380">
        <v>48.178888888888892</v>
      </c>
      <c r="E3825" s="25">
        <v>24</v>
      </c>
      <c r="F3825" s="380">
        <v>8.1174834595959595</v>
      </c>
      <c r="G3825" s="25">
        <v>33.799999999999997</v>
      </c>
      <c r="H3825" s="380">
        <v>5.0827395461817302</v>
      </c>
      <c r="I3825" s="25">
        <v>34.68</v>
      </c>
      <c r="J3825" s="380">
        <v>5.1815835737016078</v>
      </c>
    </row>
    <row r="3826" spans="1:10" x14ac:dyDescent="0.35">
      <c r="A3826" s="5">
        <v>3822</v>
      </c>
      <c r="B3826" s="5">
        <v>160</v>
      </c>
      <c r="C3826" s="5">
        <v>6</v>
      </c>
      <c r="D3826" s="380">
        <v>54.387777777777771</v>
      </c>
      <c r="E3826" s="25">
        <v>24.84</v>
      </c>
      <c r="F3826" s="380">
        <v>8.1174834595959595</v>
      </c>
      <c r="G3826" s="25">
        <v>34.82</v>
      </c>
      <c r="H3826" s="380">
        <v>4.799693804694658</v>
      </c>
      <c r="I3826" s="25">
        <v>35.44</v>
      </c>
      <c r="J3826" s="380">
        <v>5.1460873236672047</v>
      </c>
    </row>
    <row r="3827" spans="1:10" x14ac:dyDescent="0.35">
      <c r="A3827" s="5">
        <v>3823</v>
      </c>
      <c r="B3827" s="5">
        <v>160</v>
      </c>
      <c r="C3827" s="5">
        <v>6</v>
      </c>
      <c r="D3827" s="380">
        <v>55.505555555555553</v>
      </c>
      <c r="E3827" s="25">
        <v>24.84</v>
      </c>
      <c r="F3827" s="380">
        <v>8.1174834595959595</v>
      </c>
      <c r="G3827" s="25">
        <v>39.770000000000003</v>
      </c>
      <c r="H3827" s="380">
        <v>4.8055487394354399</v>
      </c>
      <c r="I3827" s="25">
        <v>39.619999999999997</v>
      </c>
      <c r="J3827" s="380">
        <v>2.4047676428444649</v>
      </c>
    </row>
    <row r="3828" spans="1:10" x14ac:dyDescent="0.35">
      <c r="A3828" s="5">
        <v>3824</v>
      </c>
      <c r="B3828" s="5">
        <v>160</v>
      </c>
      <c r="C3828" s="5">
        <v>6</v>
      </c>
      <c r="D3828" s="380">
        <v>57.548333333333325</v>
      </c>
      <c r="E3828" s="25">
        <v>24.84</v>
      </c>
      <c r="F3828" s="380">
        <v>8.1174834595959613</v>
      </c>
      <c r="G3828" s="25">
        <v>40.96</v>
      </c>
      <c r="H3828" s="380">
        <v>4.834508167516784</v>
      </c>
      <c r="I3828" s="25">
        <v>38.69</v>
      </c>
      <c r="J3828" s="380">
        <v>4.4327323809299806</v>
      </c>
    </row>
    <row r="3829" spans="1:10" x14ac:dyDescent="0.35">
      <c r="A3829" s="5">
        <v>3825</v>
      </c>
      <c r="B3829" s="5">
        <v>160</v>
      </c>
      <c r="C3829" s="5">
        <v>6</v>
      </c>
      <c r="D3829" s="380">
        <v>54.882222222222218</v>
      </c>
      <c r="E3829" s="25">
        <v>24.84</v>
      </c>
      <c r="F3829" s="380">
        <v>5.5660356402541051</v>
      </c>
      <c r="G3829" s="25">
        <v>39.770000000000003</v>
      </c>
      <c r="H3829" s="380">
        <v>0.51860547566027915</v>
      </c>
      <c r="I3829" s="25">
        <v>35.03</v>
      </c>
      <c r="J3829" s="380">
        <v>2.0024923202719629</v>
      </c>
    </row>
    <row r="3830" spans="1:10" x14ac:dyDescent="0.35">
      <c r="A3830" s="5">
        <v>3826</v>
      </c>
      <c r="B3830" s="5">
        <v>160</v>
      </c>
      <c r="C3830" s="5">
        <v>6</v>
      </c>
      <c r="D3830" s="380">
        <v>53.355000000000004</v>
      </c>
      <c r="E3830" s="25">
        <v>24.84</v>
      </c>
      <c r="F3830" s="380">
        <v>0.59308648431152478</v>
      </c>
      <c r="G3830" s="25">
        <v>39.770000000000003</v>
      </c>
      <c r="H3830" s="380">
        <v>0.57248638225993098</v>
      </c>
      <c r="I3830" s="25">
        <v>33.67</v>
      </c>
      <c r="J3830" s="380">
        <v>2.0024923202719629</v>
      </c>
    </row>
    <row r="3831" spans="1:10" x14ac:dyDescent="0.35">
      <c r="A3831" s="5">
        <v>3827</v>
      </c>
      <c r="B3831" s="5">
        <v>160</v>
      </c>
      <c r="C3831" s="5">
        <v>6</v>
      </c>
      <c r="D3831" s="380">
        <v>50.600555555555545</v>
      </c>
      <c r="E3831" s="25">
        <v>24.84</v>
      </c>
      <c r="F3831" s="380">
        <v>2.0752588422585028</v>
      </c>
      <c r="G3831" s="25">
        <v>39.770000000000003</v>
      </c>
      <c r="H3831" s="380">
        <v>0.81901447611857459</v>
      </c>
      <c r="I3831" s="25">
        <v>33.67</v>
      </c>
      <c r="J3831" s="380">
        <v>2.0024923202719629</v>
      </c>
    </row>
    <row r="3832" spans="1:10" x14ac:dyDescent="0.35">
      <c r="A3832" s="5">
        <v>3828</v>
      </c>
      <c r="B3832" s="5">
        <v>160</v>
      </c>
      <c r="C3832" s="5">
        <v>6</v>
      </c>
      <c r="D3832" s="380">
        <v>47.873888888888892</v>
      </c>
      <c r="E3832" s="25">
        <v>24.26</v>
      </c>
      <c r="F3832" s="380">
        <v>0.47222222222222221</v>
      </c>
      <c r="G3832" s="25">
        <v>35.86</v>
      </c>
      <c r="H3832" s="380">
        <v>0.326321474038265</v>
      </c>
      <c r="I3832" s="25">
        <v>33.67</v>
      </c>
      <c r="J3832" s="380">
        <v>2.0433786186746006</v>
      </c>
    </row>
    <row r="3833" spans="1:10" x14ac:dyDescent="0.35">
      <c r="A3833" s="5">
        <v>3829</v>
      </c>
      <c r="B3833" s="5">
        <v>160</v>
      </c>
      <c r="C3833" s="5">
        <v>6</v>
      </c>
      <c r="D3833" s="380">
        <v>45.767222222222223</v>
      </c>
      <c r="E3833" s="25">
        <v>24.12</v>
      </c>
      <c r="F3833" s="380">
        <v>4.6325620990967078</v>
      </c>
      <c r="G3833" s="25">
        <v>33.799999999999997</v>
      </c>
      <c r="H3833" s="380">
        <v>3.5681664972481979</v>
      </c>
      <c r="I3833" s="25">
        <v>33.67</v>
      </c>
      <c r="J3833" s="380">
        <v>2.0025415961736224</v>
      </c>
    </row>
    <row r="3834" spans="1:10" x14ac:dyDescent="0.35">
      <c r="A3834" s="5">
        <v>3830</v>
      </c>
      <c r="B3834" s="5">
        <v>160</v>
      </c>
      <c r="C3834" s="5">
        <v>6</v>
      </c>
      <c r="D3834" s="380">
        <v>44.586666666666666</v>
      </c>
      <c r="E3834" s="25">
        <v>24.12</v>
      </c>
      <c r="F3834" s="380">
        <v>4.6325620990967078</v>
      </c>
      <c r="G3834" s="25">
        <v>33.799999999999997</v>
      </c>
      <c r="H3834" s="380">
        <v>0.55241340791267901</v>
      </c>
      <c r="I3834" s="25">
        <v>33.67</v>
      </c>
      <c r="J3834" s="380">
        <v>2.0025415961736224</v>
      </c>
    </row>
    <row r="3835" spans="1:10" x14ac:dyDescent="0.35">
      <c r="A3835" s="5">
        <v>3831</v>
      </c>
      <c r="B3835" s="5">
        <v>160</v>
      </c>
      <c r="C3835" s="5">
        <v>6</v>
      </c>
      <c r="D3835" s="380">
        <v>42.832777777777778</v>
      </c>
      <c r="E3835" s="25">
        <v>24.12</v>
      </c>
      <c r="F3835" s="380">
        <v>4.6325620990967078</v>
      </c>
      <c r="G3835" s="25">
        <v>33.799999999999997</v>
      </c>
      <c r="H3835" s="380">
        <v>1.1387077572609776</v>
      </c>
      <c r="I3835" s="25">
        <v>33.67</v>
      </c>
      <c r="J3835" s="380">
        <v>2.0024923202719633</v>
      </c>
    </row>
    <row r="3836" spans="1:10" x14ac:dyDescent="0.35">
      <c r="A3836" s="5">
        <v>3832</v>
      </c>
      <c r="B3836" s="5">
        <v>160</v>
      </c>
      <c r="C3836" s="5">
        <v>6</v>
      </c>
      <c r="D3836" s="380">
        <v>44.606666666666669</v>
      </c>
      <c r="E3836" s="25">
        <v>24.12</v>
      </c>
      <c r="F3836" s="380">
        <v>0.47222222222222221</v>
      </c>
      <c r="G3836" s="25">
        <v>33.799999999999997</v>
      </c>
      <c r="H3836" s="380">
        <v>0.93388763131389885</v>
      </c>
      <c r="I3836" s="25">
        <v>33.67</v>
      </c>
      <c r="J3836" s="380">
        <v>2.0025415961736224</v>
      </c>
    </row>
    <row r="3837" spans="1:10" x14ac:dyDescent="0.35">
      <c r="A3837" s="5">
        <v>3833</v>
      </c>
      <c r="B3837" s="5">
        <v>160</v>
      </c>
      <c r="C3837" s="5">
        <v>6</v>
      </c>
      <c r="D3837" s="380">
        <v>48.587777777777774</v>
      </c>
      <c r="E3837" s="25">
        <v>24.26</v>
      </c>
      <c r="F3837" s="380">
        <v>5.5660356402541051</v>
      </c>
      <c r="G3837" s="25">
        <v>33.799999999999997</v>
      </c>
      <c r="H3837" s="380">
        <v>1.4224060394908904</v>
      </c>
      <c r="I3837" s="25">
        <v>33.67</v>
      </c>
      <c r="J3837" s="380">
        <v>2.0433786186746006</v>
      </c>
    </row>
    <row r="3838" spans="1:10" x14ac:dyDescent="0.35">
      <c r="A3838" s="5">
        <v>3834</v>
      </c>
      <c r="B3838" s="5">
        <v>160</v>
      </c>
      <c r="C3838" s="5">
        <v>6</v>
      </c>
      <c r="D3838" s="380">
        <v>51.194444444444443</v>
      </c>
      <c r="E3838" s="25">
        <v>24.26</v>
      </c>
      <c r="F3838" s="380">
        <v>8.1174834595959595</v>
      </c>
      <c r="G3838" s="25">
        <v>39.770000000000003</v>
      </c>
      <c r="H3838" s="380">
        <v>7.2342501489519098</v>
      </c>
      <c r="I3838" s="25">
        <v>33.67</v>
      </c>
      <c r="J3838" s="380">
        <v>0.10678538020120018</v>
      </c>
    </row>
    <row r="3839" spans="1:10" x14ac:dyDescent="0.35">
      <c r="A3839" s="5">
        <v>3835</v>
      </c>
      <c r="B3839" s="5">
        <v>160</v>
      </c>
      <c r="C3839" s="5">
        <v>6</v>
      </c>
      <c r="D3839" s="380">
        <v>52.68055555555555</v>
      </c>
      <c r="E3839" s="25">
        <v>24.84</v>
      </c>
      <c r="F3839" s="380">
        <v>8.1174834595959613</v>
      </c>
      <c r="G3839" s="25">
        <v>39.770000000000003</v>
      </c>
      <c r="H3839" s="380">
        <v>7.4846262529615224</v>
      </c>
      <c r="I3839" s="25">
        <v>33.81</v>
      </c>
      <c r="J3839" s="380">
        <v>5.5507486385599973</v>
      </c>
    </row>
    <row r="3840" spans="1:10" x14ac:dyDescent="0.35">
      <c r="A3840" s="5">
        <v>3836</v>
      </c>
      <c r="B3840" s="5">
        <v>160</v>
      </c>
      <c r="C3840" s="5">
        <v>6</v>
      </c>
      <c r="D3840" s="380">
        <v>52.454444444444441</v>
      </c>
      <c r="E3840" s="25">
        <v>24.84</v>
      </c>
      <c r="F3840" s="380">
        <v>8.4832548185906909</v>
      </c>
      <c r="G3840" s="25">
        <v>39.770000000000003</v>
      </c>
      <c r="H3840" s="380">
        <v>7.4982632972576999</v>
      </c>
      <c r="I3840" s="25">
        <v>35.799999999999997</v>
      </c>
      <c r="J3840" s="380">
        <v>5.8411782403262711</v>
      </c>
    </row>
    <row r="3841" spans="1:10" x14ac:dyDescent="0.35">
      <c r="A3841" s="5">
        <v>3837</v>
      </c>
      <c r="B3841" s="5">
        <v>160</v>
      </c>
      <c r="C3841" s="5">
        <v>6</v>
      </c>
      <c r="D3841" s="380">
        <v>51.289444444444442</v>
      </c>
      <c r="E3841" s="25">
        <v>24.84</v>
      </c>
      <c r="F3841" s="380">
        <v>8.4727723038914036</v>
      </c>
      <c r="G3841" s="25">
        <v>39.770000000000003</v>
      </c>
      <c r="H3841" s="380">
        <v>7.5811238278261079</v>
      </c>
      <c r="I3841" s="25">
        <v>40.799999999999997</v>
      </c>
      <c r="J3841" s="380">
        <v>5.4537825043994914</v>
      </c>
    </row>
    <row r="3842" spans="1:10" x14ac:dyDescent="0.35">
      <c r="A3842" s="5">
        <v>3838</v>
      </c>
      <c r="B3842" s="5">
        <v>160</v>
      </c>
      <c r="C3842" s="5">
        <v>6</v>
      </c>
      <c r="D3842" s="380">
        <v>49.391666666666666</v>
      </c>
      <c r="E3842" s="25">
        <v>24.84</v>
      </c>
      <c r="F3842" s="380">
        <v>8.5032522791648102</v>
      </c>
      <c r="G3842" s="25">
        <v>39.770000000000003</v>
      </c>
      <c r="H3842" s="380">
        <v>7.6046430521115127</v>
      </c>
      <c r="I3842" s="25">
        <v>48.86</v>
      </c>
      <c r="J3842" s="380">
        <v>5.4537825043994923</v>
      </c>
    </row>
    <row r="3843" spans="1:10" x14ac:dyDescent="0.35">
      <c r="A3843" s="5">
        <v>3839</v>
      </c>
      <c r="B3843" s="5">
        <v>160</v>
      </c>
      <c r="C3843" s="5">
        <v>6</v>
      </c>
      <c r="D3843" s="380">
        <v>50.836666666666666</v>
      </c>
      <c r="E3843" s="25">
        <v>24.84</v>
      </c>
      <c r="F3843" s="380">
        <v>8.4761470428230634</v>
      </c>
      <c r="G3843" s="25">
        <v>39.770000000000003</v>
      </c>
      <c r="H3843" s="380">
        <v>7.6185914408277808</v>
      </c>
      <c r="I3843" s="25">
        <v>47.33</v>
      </c>
      <c r="J3843" s="380">
        <v>5.8548603568898887</v>
      </c>
    </row>
    <row r="3844" spans="1:10" x14ac:dyDescent="0.35">
      <c r="A3844" s="5">
        <v>3840</v>
      </c>
      <c r="B3844" s="5">
        <v>160</v>
      </c>
      <c r="C3844" s="5">
        <v>6</v>
      </c>
      <c r="D3844" s="380">
        <v>49.402777777777771</v>
      </c>
      <c r="E3844" s="25">
        <v>24.56</v>
      </c>
      <c r="F3844" s="380">
        <v>8.1174834595959577</v>
      </c>
      <c r="G3844" s="25">
        <v>33.799999999999997</v>
      </c>
      <c r="H3844" s="380">
        <v>7.5472105662358455</v>
      </c>
      <c r="I3844" s="25">
        <v>34.68</v>
      </c>
      <c r="J3844" s="380">
        <v>5.9127856546178732</v>
      </c>
    </row>
    <row r="3845" spans="1:10" x14ac:dyDescent="0.35">
      <c r="A3845" s="5">
        <v>3841</v>
      </c>
      <c r="B3845" s="5">
        <v>161</v>
      </c>
      <c r="C3845" s="5">
        <v>6</v>
      </c>
      <c r="D3845" s="380">
        <v>45.285000000000004</v>
      </c>
      <c r="E3845" s="25">
        <v>24.26</v>
      </c>
      <c r="F3845" s="380">
        <v>8.4212419191280201</v>
      </c>
      <c r="G3845" s="25">
        <v>33.159999999999997</v>
      </c>
      <c r="H3845" s="380">
        <v>7.4467814768413509</v>
      </c>
      <c r="I3845" s="25">
        <v>34.68</v>
      </c>
      <c r="J3845" s="380">
        <v>5.7027234054190341</v>
      </c>
    </row>
    <row r="3846" spans="1:10" x14ac:dyDescent="0.35">
      <c r="A3846" s="5">
        <v>3842</v>
      </c>
      <c r="B3846" s="5">
        <v>161</v>
      </c>
      <c r="C3846" s="5">
        <v>6</v>
      </c>
      <c r="D3846" s="380">
        <v>44.24</v>
      </c>
      <c r="E3846" s="25">
        <v>24</v>
      </c>
      <c r="F3846" s="380">
        <v>8.4718881897766707</v>
      </c>
      <c r="G3846" s="25">
        <v>33.159999999999997</v>
      </c>
      <c r="H3846" s="380">
        <v>7.5532244979086061</v>
      </c>
      <c r="I3846" s="25">
        <v>34.68</v>
      </c>
      <c r="J3846" s="380">
        <v>5.9667932372856169</v>
      </c>
    </row>
    <row r="3847" spans="1:10" x14ac:dyDescent="0.35">
      <c r="A3847" s="5">
        <v>3843</v>
      </c>
      <c r="B3847" s="5">
        <v>161</v>
      </c>
      <c r="C3847" s="5">
        <v>6</v>
      </c>
      <c r="D3847" s="380">
        <v>43.952222222222225</v>
      </c>
      <c r="E3847" s="25">
        <v>24</v>
      </c>
      <c r="F3847" s="380">
        <v>8.4820595978427527</v>
      </c>
      <c r="G3847" s="25">
        <v>33.159999999999997</v>
      </c>
      <c r="H3847" s="380">
        <v>7.5694331794420497</v>
      </c>
      <c r="I3847" s="25">
        <v>34.68</v>
      </c>
      <c r="J3847" s="380">
        <v>6.2220429178470393</v>
      </c>
    </row>
    <row r="3848" spans="1:10" x14ac:dyDescent="0.35">
      <c r="A3848" s="5">
        <v>3844</v>
      </c>
      <c r="B3848" s="5">
        <v>161</v>
      </c>
      <c r="C3848" s="5">
        <v>6</v>
      </c>
      <c r="D3848" s="380">
        <v>43.877222222222223</v>
      </c>
      <c r="E3848" s="25">
        <v>24.44</v>
      </c>
      <c r="F3848" s="380">
        <v>8.4835733982718793</v>
      </c>
      <c r="G3848" s="25">
        <v>33.159999999999997</v>
      </c>
      <c r="H3848" s="380">
        <v>7.6463693281067071</v>
      </c>
      <c r="I3848" s="25">
        <v>34.68</v>
      </c>
      <c r="J3848" s="380">
        <v>6.2568939030582058</v>
      </c>
    </row>
    <row r="3849" spans="1:10" x14ac:dyDescent="0.35">
      <c r="A3849" s="5">
        <v>3845</v>
      </c>
      <c r="B3849" s="5">
        <v>161</v>
      </c>
      <c r="C3849" s="5">
        <v>6</v>
      </c>
      <c r="D3849" s="380">
        <v>45.25055555555555</v>
      </c>
      <c r="E3849" s="25">
        <v>24.84</v>
      </c>
      <c r="F3849" s="380">
        <v>8.434679927403133</v>
      </c>
      <c r="G3849" s="25">
        <v>33.49</v>
      </c>
      <c r="H3849" s="380">
        <v>7.4930785210598438</v>
      </c>
      <c r="I3849" s="25">
        <v>35.72</v>
      </c>
      <c r="J3849" s="380">
        <v>6.0600330103513684</v>
      </c>
    </row>
    <row r="3850" spans="1:10" x14ac:dyDescent="0.35">
      <c r="A3850" s="5">
        <v>3846</v>
      </c>
      <c r="B3850" s="5">
        <v>161</v>
      </c>
      <c r="C3850" s="5">
        <v>6</v>
      </c>
      <c r="D3850" s="380">
        <v>49.63666666666667</v>
      </c>
      <c r="E3850" s="25">
        <v>24.84</v>
      </c>
      <c r="F3850" s="380">
        <v>8.3999174522631996</v>
      </c>
      <c r="G3850" s="25">
        <v>33.799999999999997</v>
      </c>
      <c r="H3850" s="380">
        <v>7.2143681639630497</v>
      </c>
      <c r="I3850" s="25">
        <v>40.799999999999997</v>
      </c>
      <c r="J3850" s="380">
        <v>5.3703244421905678</v>
      </c>
    </row>
    <row r="3851" spans="1:10" x14ac:dyDescent="0.35">
      <c r="A3851" s="5">
        <v>3847</v>
      </c>
      <c r="B3851" s="5">
        <v>161</v>
      </c>
      <c r="C3851" s="5">
        <v>6</v>
      </c>
      <c r="D3851" s="380">
        <v>52.802777777777777</v>
      </c>
      <c r="E3851" s="25">
        <v>24.84</v>
      </c>
      <c r="F3851" s="380">
        <v>8.1174834595959613</v>
      </c>
      <c r="G3851" s="25">
        <v>42.19</v>
      </c>
      <c r="H3851" s="380">
        <v>6.7085475087111952</v>
      </c>
      <c r="I3851" s="25">
        <v>50.21</v>
      </c>
      <c r="J3851" s="380">
        <v>4.2349170425095828</v>
      </c>
    </row>
    <row r="3852" spans="1:10" x14ac:dyDescent="0.35">
      <c r="A3852" s="5">
        <v>3848</v>
      </c>
      <c r="B3852" s="5">
        <v>161</v>
      </c>
      <c r="C3852" s="5">
        <v>6</v>
      </c>
      <c r="D3852" s="380">
        <v>53.111666666666665</v>
      </c>
      <c r="E3852" s="25">
        <v>24.84</v>
      </c>
      <c r="F3852" s="380">
        <v>8.1174834595959577</v>
      </c>
      <c r="G3852" s="25">
        <v>43.44</v>
      </c>
      <c r="H3852" s="380">
        <v>5.8843597523026316</v>
      </c>
      <c r="I3852" s="25">
        <v>50.13</v>
      </c>
      <c r="J3852" s="380">
        <v>0.60098936073461506</v>
      </c>
    </row>
    <row r="3853" spans="1:10" x14ac:dyDescent="0.35">
      <c r="A3853" s="5">
        <v>3849</v>
      </c>
      <c r="B3853" s="5">
        <v>161</v>
      </c>
      <c r="C3853" s="5">
        <v>6</v>
      </c>
      <c r="D3853" s="380">
        <v>50.298333333333332</v>
      </c>
      <c r="E3853" s="25">
        <v>24.84</v>
      </c>
      <c r="F3853" s="380">
        <v>2.7147232406858408</v>
      </c>
      <c r="G3853" s="25">
        <v>42.17</v>
      </c>
      <c r="H3853" s="380">
        <v>0.6490986410960724</v>
      </c>
      <c r="I3853" s="25">
        <v>40.799999999999997</v>
      </c>
      <c r="J3853" s="380">
        <v>2.777777777777778E-2</v>
      </c>
    </row>
    <row r="3854" spans="1:10" x14ac:dyDescent="0.35">
      <c r="A3854" s="5">
        <v>3850</v>
      </c>
      <c r="B3854" s="5">
        <v>161</v>
      </c>
      <c r="C3854" s="5">
        <v>6</v>
      </c>
      <c r="D3854" s="380">
        <v>46.471111111111107</v>
      </c>
      <c r="E3854" s="25">
        <v>24.84</v>
      </c>
      <c r="F3854" s="380">
        <v>2.0815147248995691</v>
      </c>
      <c r="G3854" s="25">
        <v>39.770000000000003</v>
      </c>
      <c r="H3854" s="380">
        <v>2.777777777777778E-2</v>
      </c>
      <c r="I3854" s="25">
        <v>35.799999999999997</v>
      </c>
      <c r="J3854" s="380">
        <v>2.777777777777778E-2</v>
      </c>
    </row>
    <row r="3855" spans="1:10" x14ac:dyDescent="0.35">
      <c r="A3855" s="5">
        <v>3851</v>
      </c>
      <c r="B3855" s="5">
        <v>161</v>
      </c>
      <c r="C3855" s="5">
        <v>6</v>
      </c>
      <c r="D3855" s="380">
        <v>44.131666666666668</v>
      </c>
      <c r="E3855" s="25">
        <v>24.84</v>
      </c>
      <c r="F3855" s="380">
        <v>1.8879273600805153</v>
      </c>
      <c r="G3855" s="25">
        <v>39.770000000000003</v>
      </c>
      <c r="H3855" s="380">
        <v>2.777777777777778E-2</v>
      </c>
      <c r="I3855" s="25">
        <v>33.81</v>
      </c>
      <c r="J3855" s="380">
        <v>2.777777777777778E-2</v>
      </c>
    </row>
    <row r="3856" spans="1:10" x14ac:dyDescent="0.35">
      <c r="A3856" s="5">
        <v>3852</v>
      </c>
      <c r="B3856" s="5">
        <v>161</v>
      </c>
      <c r="C3856" s="5">
        <v>6</v>
      </c>
      <c r="D3856" s="380">
        <v>42.776666666666671</v>
      </c>
      <c r="E3856" s="25">
        <v>24.26</v>
      </c>
      <c r="F3856" s="380">
        <v>2.0079346601695609</v>
      </c>
      <c r="G3856" s="25">
        <v>33.799999999999997</v>
      </c>
      <c r="H3856" s="380">
        <v>2.777777777777778E-2</v>
      </c>
      <c r="I3856" s="25">
        <v>33.67</v>
      </c>
      <c r="J3856" s="380">
        <v>2.777777777777778E-2</v>
      </c>
    </row>
    <row r="3857" spans="1:10" x14ac:dyDescent="0.35">
      <c r="A3857" s="5">
        <v>3853</v>
      </c>
      <c r="B3857" s="5">
        <v>161</v>
      </c>
      <c r="C3857" s="5">
        <v>6</v>
      </c>
      <c r="D3857" s="380">
        <v>41.31388888888889</v>
      </c>
      <c r="E3857" s="25">
        <v>24</v>
      </c>
      <c r="F3857" s="380">
        <v>1.3768104286795284</v>
      </c>
      <c r="G3857" s="25">
        <v>33.799999999999997</v>
      </c>
      <c r="H3857" s="380">
        <v>2.777777777777778E-2</v>
      </c>
      <c r="I3857" s="25">
        <v>33.67</v>
      </c>
      <c r="J3857" s="380">
        <v>2.777777777777778E-2</v>
      </c>
    </row>
    <row r="3858" spans="1:10" x14ac:dyDescent="0.35">
      <c r="A3858" s="5">
        <v>3854</v>
      </c>
      <c r="B3858" s="5">
        <v>161</v>
      </c>
      <c r="C3858" s="5">
        <v>6</v>
      </c>
      <c r="D3858" s="380">
        <v>39.11333333333333</v>
      </c>
      <c r="E3858" s="25">
        <v>23.84</v>
      </c>
      <c r="F3858" s="380">
        <v>1.402505914790225</v>
      </c>
      <c r="G3858" s="25">
        <v>33</v>
      </c>
      <c r="H3858" s="380">
        <v>2.777777777777778E-2</v>
      </c>
      <c r="I3858" s="25">
        <v>33.67</v>
      </c>
      <c r="J3858" s="380">
        <v>2.777777777777778E-2</v>
      </c>
    </row>
    <row r="3859" spans="1:10" x14ac:dyDescent="0.35">
      <c r="A3859" s="5">
        <v>3855</v>
      </c>
      <c r="B3859" s="5">
        <v>161</v>
      </c>
      <c r="C3859" s="5">
        <v>6</v>
      </c>
      <c r="D3859" s="380">
        <v>39.117222222222225</v>
      </c>
      <c r="E3859" s="25">
        <v>23.84</v>
      </c>
      <c r="F3859" s="380">
        <v>1.6796805282964991</v>
      </c>
      <c r="G3859" s="25">
        <v>33</v>
      </c>
      <c r="H3859" s="380">
        <v>2.777777777777778E-2</v>
      </c>
      <c r="I3859" s="25">
        <v>33.67</v>
      </c>
      <c r="J3859" s="380">
        <v>2.777777777777778E-2</v>
      </c>
    </row>
    <row r="3860" spans="1:10" x14ac:dyDescent="0.35">
      <c r="A3860" s="5">
        <v>3856</v>
      </c>
      <c r="B3860" s="5">
        <v>161</v>
      </c>
      <c r="C3860" s="5">
        <v>6</v>
      </c>
      <c r="D3860" s="380">
        <v>41.327222222222218</v>
      </c>
      <c r="E3860" s="25">
        <v>23.84</v>
      </c>
      <c r="F3860" s="380">
        <v>2.3334267034582692</v>
      </c>
      <c r="G3860" s="25">
        <v>33.799999999999997</v>
      </c>
      <c r="H3860" s="380">
        <v>2.777777777777778E-2</v>
      </c>
      <c r="I3860" s="25">
        <v>33.67</v>
      </c>
      <c r="J3860" s="380">
        <v>2.777777777777778E-2</v>
      </c>
    </row>
    <row r="3861" spans="1:10" x14ac:dyDescent="0.35">
      <c r="A3861" s="5">
        <v>3857</v>
      </c>
      <c r="B3861" s="5">
        <v>161</v>
      </c>
      <c r="C3861" s="5">
        <v>6</v>
      </c>
      <c r="D3861" s="380">
        <v>45.3</v>
      </c>
      <c r="E3861" s="25">
        <v>23.84</v>
      </c>
      <c r="F3861" s="380">
        <v>4.4327959297763196E-2</v>
      </c>
      <c r="G3861" s="25">
        <v>33.799999999999997</v>
      </c>
      <c r="H3861" s="380">
        <v>1.2655816667086657</v>
      </c>
      <c r="I3861" s="25">
        <v>33.67</v>
      </c>
      <c r="J3861" s="380">
        <v>1.3538307774663652</v>
      </c>
    </row>
    <row r="3862" spans="1:10" x14ac:dyDescent="0.35">
      <c r="A3862" s="5">
        <v>3858</v>
      </c>
      <c r="B3862" s="5">
        <v>161</v>
      </c>
      <c r="C3862" s="5">
        <v>6</v>
      </c>
      <c r="D3862" s="380">
        <v>45.454444444444441</v>
      </c>
      <c r="E3862" s="25">
        <v>24.26</v>
      </c>
      <c r="F3862" s="380">
        <v>4.820310757247479</v>
      </c>
      <c r="G3862" s="25">
        <v>39.770000000000003</v>
      </c>
      <c r="H3862" s="380">
        <v>2.6912730704851846</v>
      </c>
      <c r="I3862" s="25">
        <v>33.67</v>
      </c>
      <c r="J3862" s="380">
        <v>1.9806895055409619</v>
      </c>
    </row>
    <row r="3863" spans="1:10" x14ac:dyDescent="0.35">
      <c r="A3863" s="5">
        <v>3859</v>
      </c>
      <c r="B3863" s="5">
        <v>161</v>
      </c>
      <c r="C3863" s="5">
        <v>6</v>
      </c>
      <c r="D3863" s="380">
        <v>50.632777777777768</v>
      </c>
      <c r="E3863" s="25">
        <v>24.84</v>
      </c>
      <c r="F3863" s="380">
        <v>6.1586432292330837</v>
      </c>
      <c r="G3863" s="25">
        <v>39.770000000000003</v>
      </c>
      <c r="H3863" s="380">
        <v>3.9313078491674136</v>
      </c>
      <c r="I3863" s="25">
        <v>34.01</v>
      </c>
      <c r="J3863" s="380">
        <v>3.5148727963084045</v>
      </c>
    </row>
    <row r="3864" spans="1:10" x14ac:dyDescent="0.35">
      <c r="A3864" s="5">
        <v>3860</v>
      </c>
      <c r="B3864" s="5">
        <v>161</v>
      </c>
      <c r="C3864" s="5">
        <v>6</v>
      </c>
      <c r="D3864" s="380">
        <v>51.120555555555562</v>
      </c>
      <c r="E3864" s="25">
        <v>24.84</v>
      </c>
      <c r="F3864" s="380">
        <v>5.139636402713454</v>
      </c>
      <c r="G3864" s="25">
        <v>39.770000000000003</v>
      </c>
      <c r="H3864" s="380">
        <v>5.2530825864539583</v>
      </c>
      <c r="I3864" s="25">
        <v>42.11</v>
      </c>
      <c r="J3864" s="380">
        <v>2.0480633044137608</v>
      </c>
    </row>
    <row r="3865" spans="1:10" x14ac:dyDescent="0.35">
      <c r="A3865" s="5">
        <v>3861</v>
      </c>
      <c r="B3865" s="5">
        <v>161</v>
      </c>
      <c r="C3865" s="5">
        <v>6</v>
      </c>
      <c r="D3865" s="380">
        <v>50.47</v>
      </c>
      <c r="E3865" s="25">
        <v>24.84</v>
      </c>
      <c r="F3865" s="380">
        <v>5.7036728400636107</v>
      </c>
      <c r="G3865" s="25">
        <v>39.770000000000003</v>
      </c>
      <c r="H3865" s="380">
        <v>5.492574661215528</v>
      </c>
      <c r="I3865" s="25">
        <v>43.38</v>
      </c>
      <c r="J3865" s="380">
        <v>2.4777348388880918</v>
      </c>
    </row>
    <row r="3866" spans="1:10" x14ac:dyDescent="0.35">
      <c r="A3866" s="5">
        <v>3862</v>
      </c>
      <c r="B3866" s="5">
        <v>161</v>
      </c>
      <c r="C3866" s="5">
        <v>6</v>
      </c>
      <c r="D3866" s="380">
        <v>48.750555555555557</v>
      </c>
      <c r="E3866" s="25">
        <v>24.84</v>
      </c>
      <c r="F3866" s="380">
        <v>6.1986128447897046</v>
      </c>
      <c r="G3866" s="25">
        <v>42.17</v>
      </c>
      <c r="H3866" s="380">
        <v>3.6343725164859118</v>
      </c>
      <c r="I3866" s="25">
        <v>47.37</v>
      </c>
      <c r="J3866" s="380">
        <v>1.9181078581287467</v>
      </c>
    </row>
    <row r="3867" spans="1:10" x14ac:dyDescent="0.35">
      <c r="A3867" s="5">
        <v>3863</v>
      </c>
      <c r="B3867" s="5">
        <v>161</v>
      </c>
      <c r="C3867" s="5">
        <v>6</v>
      </c>
      <c r="D3867" s="380">
        <v>48.811666666666667</v>
      </c>
      <c r="E3867" s="25">
        <v>24.84</v>
      </c>
      <c r="F3867" s="380">
        <v>6.2068614458818949</v>
      </c>
      <c r="G3867" s="25">
        <v>39.770000000000003</v>
      </c>
      <c r="H3867" s="380">
        <v>4.7667557527900417</v>
      </c>
      <c r="I3867" s="25">
        <v>36.07</v>
      </c>
      <c r="J3867" s="380">
        <v>2.6061297048357299</v>
      </c>
    </row>
    <row r="3868" spans="1:10" x14ac:dyDescent="0.35">
      <c r="A3868" s="5">
        <v>3864</v>
      </c>
      <c r="B3868" s="5">
        <v>161</v>
      </c>
      <c r="C3868" s="5">
        <v>6</v>
      </c>
      <c r="D3868" s="380">
        <v>46.404444444444437</v>
      </c>
      <c r="E3868" s="25">
        <v>24.56</v>
      </c>
      <c r="F3868" s="380">
        <v>5.8470752155790029</v>
      </c>
      <c r="G3868" s="25">
        <v>33.159999999999997</v>
      </c>
      <c r="H3868" s="380">
        <v>3.7135163571172285</v>
      </c>
      <c r="I3868" s="25">
        <v>36.869999999999997</v>
      </c>
      <c r="J3868" s="380">
        <v>1.012350803552545</v>
      </c>
    </row>
    <row r="3869" spans="1:10" x14ac:dyDescent="0.35">
      <c r="A3869" s="5">
        <v>3865</v>
      </c>
      <c r="B3869" s="5">
        <v>162</v>
      </c>
      <c r="C3869" s="5">
        <v>6</v>
      </c>
      <c r="D3869" s="380">
        <v>45.818333333333335</v>
      </c>
      <c r="E3869" s="25">
        <v>23.84</v>
      </c>
      <c r="F3869" s="380">
        <v>5.8731237042763995</v>
      </c>
      <c r="G3869" s="25">
        <v>32.04</v>
      </c>
      <c r="H3869" s="380">
        <v>4.5788979390347047</v>
      </c>
      <c r="I3869" s="25">
        <v>36.869999999999997</v>
      </c>
      <c r="J3869" s="380">
        <v>2.644874061561667</v>
      </c>
    </row>
    <row r="3870" spans="1:10" x14ac:dyDescent="0.35">
      <c r="A3870" s="5">
        <v>3866</v>
      </c>
      <c r="B3870" s="5">
        <v>162</v>
      </c>
      <c r="C3870" s="5">
        <v>6</v>
      </c>
      <c r="D3870" s="380">
        <v>43.694444444444436</v>
      </c>
      <c r="E3870" s="25">
        <v>23.84</v>
      </c>
      <c r="F3870" s="380">
        <v>5.9724907902828575</v>
      </c>
      <c r="G3870" s="25">
        <v>32.04</v>
      </c>
      <c r="H3870" s="380">
        <v>3.1168988917351808</v>
      </c>
      <c r="I3870" s="25">
        <v>36.869999999999997</v>
      </c>
      <c r="J3870" s="380">
        <v>2.9721844552697134</v>
      </c>
    </row>
    <row r="3871" spans="1:10" x14ac:dyDescent="0.35">
      <c r="A3871" s="5">
        <v>3867</v>
      </c>
      <c r="B3871" s="5">
        <v>162</v>
      </c>
      <c r="C3871" s="5">
        <v>6</v>
      </c>
      <c r="D3871" s="380">
        <v>41.020555555555546</v>
      </c>
      <c r="E3871" s="25">
        <v>23.84</v>
      </c>
      <c r="F3871" s="380">
        <v>6.1562401383427501</v>
      </c>
      <c r="G3871" s="25">
        <v>31.84</v>
      </c>
      <c r="H3871" s="380">
        <v>4.3591771784704916</v>
      </c>
      <c r="I3871" s="25">
        <v>36.869999999999997</v>
      </c>
      <c r="J3871" s="380">
        <v>2.8729840912490952</v>
      </c>
    </row>
    <row r="3872" spans="1:10" x14ac:dyDescent="0.35">
      <c r="A3872" s="5">
        <v>3868</v>
      </c>
      <c r="B3872" s="5">
        <v>162</v>
      </c>
      <c r="C3872" s="5">
        <v>6</v>
      </c>
      <c r="D3872" s="380">
        <v>39.489999999999995</v>
      </c>
      <c r="E3872" s="25">
        <v>24.44</v>
      </c>
      <c r="F3872" s="380">
        <v>6.2952764719704026</v>
      </c>
      <c r="G3872" s="25">
        <v>31.84</v>
      </c>
      <c r="H3872" s="380">
        <v>3.6758044749486576</v>
      </c>
      <c r="I3872" s="25">
        <v>36.869999999999997</v>
      </c>
      <c r="J3872" s="380">
        <v>2.0387797733702335</v>
      </c>
    </row>
    <row r="3873" spans="1:10" x14ac:dyDescent="0.35">
      <c r="A3873" s="5">
        <v>3869</v>
      </c>
      <c r="B3873" s="5">
        <v>162</v>
      </c>
      <c r="C3873" s="5">
        <v>6</v>
      </c>
      <c r="D3873" s="380">
        <v>40.341111111111111</v>
      </c>
      <c r="E3873" s="25">
        <v>24.84</v>
      </c>
      <c r="F3873" s="380">
        <v>5.6603451062388794</v>
      </c>
      <c r="G3873" s="25">
        <v>32.04</v>
      </c>
      <c r="H3873" s="380">
        <v>4.6177079873447555</v>
      </c>
      <c r="I3873" s="25">
        <v>36.869999999999997</v>
      </c>
      <c r="J3873" s="380">
        <v>2.926742294482731</v>
      </c>
    </row>
    <row r="3874" spans="1:10" x14ac:dyDescent="0.35">
      <c r="A3874" s="5">
        <v>3870</v>
      </c>
      <c r="B3874" s="5">
        <v>162</v>
      </c>
      <c r="C3874" s="5">
        <v>6</v>
      </c>
      <c r="D3874" s="380">
        <v>42.003888888888888</v>
      </c>
      <c r="E3874" s="25">
        <v>24.84</v>
      </c>
      <c r="F3874" s="380">
        <v>4.5136515093265102</v>
      </c>
      <c r="G3874" s="25">
        <v>33.159999999999997</v>
      </c>
      <c r="H3874" s="380">
        <v>6.730869230734112</v>
      </c>
      <c r="I3874" s="25">
        <v>45.32</v>
      </c>
      <c r="J3874" s="380">
        <v>2.131388055646366</v>
      </c>
    </row>
    <row r="3875" spans="1:10" x14ac:dyDescent="0.35">
      <c r="A3875" s="5">
        <v>3871</v>
      </c>
      <c r="B3875" s="5">
        <v>162</v>
      </c>
      <c r="C3875" s="5">
        <v>6</v>
      </c>
      <c r="D3875" s="380">
        <v>38.086666666666673</v>
      </c>
      <c r="E3875" s="25">
        <v>24.84</v>
      </c>
      <c r="F3875" s="380">
        <v>8.2629289985290679</v>
      </c>
      <c r="G3875" s="25">
        <v>42.17</v>
      </c>
      <c r="H3875" s="380">
        <v>6.4160111873810521</v>
      </c>
      <c r="I3875" s="25">
        <v>50.21</v>
      </c>
      <c r="J3875" s="380">
        <v>0.53585592533069037</v>
      </c>
    </row>
    <row r="3876" spans="1:10" x14ac:dyDescent="0.35">
      <c r="A3876" s="5">
        <v>3872</v>
      </c>
      <c r="B3876" s="5">
        <v>162</v>
      </c>
      <c r="C3876" s="5">
        <v>6</v>
      </c>
      <c r="D3876" s="380">
        <v>38.890555555555558</v>
      </c>
      <c r="E3876" s="25">
        <v>24.84</v>
      </c>
      <c r="F3876" s="380">
        <v>8.1174834595959595</v>
      </c>
      <c r="G3876" s="25">
        <v>42.29</v>
      </c>
      <c r="H3876" s="380">
        <v>5.1729588467635956</v>
      </c>
      <c r="I3876" s="25">
        <v>50.13</v>
      </c>
      <c r="J3876" s="380">
        <v>0.4372440403038047</v>
      </c>
    </row>
    <row r="3877" spans="1:10" x14ac:dyDescent="0.35">
      <c r="A3877" s="5">
        <v>3873</v>
      </c>
      <c r="B3877" s="5">
        <v>162</v>
      </c>
      <c r="C3877" s="5">
        <v>6</v>
      </c>
      <c r="D3877" s="380">
        <v>31.626666666666665</v>
      </c>
      <c r="E3877" s="25">
        <v>24.84</v>
      </c>
      <c r="F3877" s="380">
        <v>8.1174834595959595</v>
      </c>
      <c r="G3877" s="25">
        <v>42.19</v>
      </c>
      <c r="H3877" s="380">
        <v>5.09676317014386</v>
      </c>
      <c r="I3877" s="25">
        <v>48.79</v>
      </c>
      <c r="J3877" s="380">
        <v>8.6333182884028706E-2</v>
      </c>
    </row>
    <row r="3878" spans="1:10" x14ac:dyDescent="0.35">
      <c r="A3878" s="5">
        <v>3874</v>
      </c>
      <c r="B3878" s="5">
        <v>162</v>
      </c>
      <c r="C3878" s="5">
        <v>6</v>
      </c>
      <c r="D3878" s="380">
        <v>23.889444444444447</v>
      </c>
      <c r="E3878" s="25">
        <v>24.84</v>
      </c>
      <c r="F3878" s="380">
        <v>5.3775661770383989</v>
      </c>
      <c r="G3878" s="25">
        <v>42.17</v>
      </c>
      <c r="H3878" s="380">
        <v>4.545004115269168</v>
      </c>
      <c r="I3878" s="25">
        <v>43.38</v>
      </c>
      <c r="J3878" s="380">
        <v>4.5549018212922232E-2</v>
      </c>
    </row>
    <row r="3879" spans="1:10" x14ac:dyDescent="0.35">
      <c r="A3879" s="5">
        <v>3875</v>
      </c>
      <c r="B3879" s="5">
        <v>162</v>
      </c>
      <c r="C3879" s="5">
        <v>6</v>
      </c>
      <c r="D3879" s="380">
        <v>22.368333333333329</v>
      </c>
      <c r="E3879" s="25">
        <v>24.84</v>
      </c>
      <c r="F3879" s="380">
        <v>4.9432510375279479</v>
      </c>
      <c r="G3879" s="25">
        <v>42.17</v>
      </c>
      <c r="H3879" s="380">
        <v>4.8654725994278811</v>
      </c>
      <c r="I3879" s="25">
        <v>37.24</v>
      </c>
      <c r="J3879" s="380">
        <v>0.15657014927704321</v>
      </c>
    </row>
    <row r="3880" spans="1:10" x14ac:dyDescent="0.35">
      <c r="A3880" s="5">
        <v>3876</v>
      </c>
      <c r="B3880" s="5">
        <v>162</v>
      </c>
      <c r="C3880" s="5">
        <v>6</v>
      </c>
      <c r="D3880" s="380">
        <v>21.745555555555558</v>
      </c>
      <c r="E3880" s="25">
        <v>24.56</v>
      </c>
      <c r="F3880" s="380">
        <v>4.9432510375279479</v>
      </c>
      <c r="G3880" s="25">
        <v>42.17</v>
      </c>
      <c r="H3880" s="380">
        <v>4.8654725994278811</v>
      </c>
      <c r="I3880" s="25">
        <v>36.5</v>
      </c>
      <c r="J3880" s="380">
        <v>0.14517243871018332</v>
      </c>
    </row>
    <row r="3881" spans="1:10" x14ac:dyDescent="0.35">
      <c r="A3881" s="5">
        <v>3877</v>
      </c>
      <c r="B3881" s="5">
        <v>162</v>
      </c>
      <c r="C3881" s="5">
        <v>6</v>
      </c>
      <c r="D3881" s="380">
        <v>16.452222222222225</v>
      </c>
      <c r="E3881" s="25">
        <v>24.56</v>
      </c>
      <c r="F3881" s="380">
        <v>4.9432510375279479</v>
      </c>
      <c r="G3881" s="25">
        <v>35.86</v>
      </c>
      <c r="H3881" s="380">
        <v>4.8654725994278811</v>
      </c>
      <c r="I3881" s="25">
        <v>36.5</v>
      </c>
      <c r="J3881" s="380">
        <v>6.7177755413604545E-2</v>
      </c>
    </row>
    <row r="3882" spans="1:10" x14ac:dyDescent="0.35">
      <c r="A3882" s="5">
        <v>3878</v>
      </c>
      <c r="B3882" s="5">
        <v>162</v>
      </c>
      <c r="C3882" s="5">
        <v>6</v>
      </c>
      <c r="D3882" s="380">
        <v>10.394444444444444</v>
      </c>
      <c r="E3882" s="25">
        <v>24.26</v>
      </c>
      <c r="F3882" s="380">
        <v>4.9432510375279479</v>
      </c>
      <c r="G3882" s="25">
        <v>35.85</v>
      </c>
      <c r="H3882" s="380">
        <v>3.0590450366425288</v>
      </c>
      <c r="I3882" s="25">
        <v>34.25</v>
      </c>
      <c r="J3882" s="380">
        <v>0.10527942140093674</v>
      </c>
    </row>
    <row r="3883" spans="1:10" x14ac:dyDescent="0.35">
      <c r="A3883" s="5">
        <v>3879</v>
      </c>
      <c r="B3883" s="5">
        <v>162</v>
      </c>
      <c r="C3883" s="5">
        <v>6</v>
      </c>
      <c r="D3883" s="380">
        <v>15.043333333333335</v>
      </c>
      <c r="E3883" s="25">
        <v>24.56</v>
      </c>
      <c r="F3883" s="380">
        <v>4.9423619268408698</v>
      </c>
      <c r="G3883" s="25">
        <v>35.85</v>
      </c>
      <c r="H3883" s="380">
        <v>2.912369456272029</v>
      </c>
      <c r="I3883" s="25">
        <v>34.25</v>
      </c>
      <c r="J3883" s="380">
        <v>5.5553684988694722E-2</v>
      </c>
    </row>
    <row r="3884" spans="1:10" x14ac:dyDescent="0.35">
      <c r="A3884" s="5">
        <v>3880</v>
      </c>
      <c r="B3884" s="5">
        <v>162</v>
      </c>
      <c r="C3884" s="5">
        <v>6</v>
      </c>
      <c r="D3884" s="380">
        <v>20.79111111111111</v>
      </c>
      <c r="E3884" s="25">
        <v>24.56</v>
      </c>
      <c r="F3884" s="380">
        <v>6.757223984899035</v>
      </c>
      <c r="G3884" s="25">
        <v>39.770000000000003</v>
      </c>
      <c r="H3884" s="380">
        <v>3.3968618314609653</v>
      </c>
      <c r="I3884" s="25">
        <v>34.25</v>
      </c>
      <c r="J3884" s="380">
        <v>0.14000905158098872</v>
      </c>
    </row>
    <row r="3885" spans="1:10" x14ac:dyDescent="0.35">
      <c r="A3885" s="5">
        <v>3881</v>
      </c>
      <c r="B3885" s="5">
        <v>162</v>
      </c>
      <c r="C3885" s="5">
        <v>6</v>
      </c>
      <c r="D3885" s="380">
        <v>24.668333333333333</v>
      </c>
      <c r="E3885" s="25">
        <v>24.84</v>
      </c>
      <c r="F3885" s="380">
        <v>8.1174834595959595</v>
      </c>
      <c r="G3885" s="25">
        <v>39.770000000000003</v>
      </c>
      <c r="H3885" s="380">
        <v>4.6321808047856177</v>
      </c>
      <c r="I3885" s="25">
        <v>36.5</v>
      </c>
      <c r="J3885" s="380">
        <v>0.39364087747355336</v>
      </c>
    </row>
    <row r="3886" spans="1:10" x14ac:dyDescent="0.35">
      <c r="A3886" s="5">
        <v>3882</v>
      </c>
      <c r="B3886" s="5">
        <v>162</v>
      </c>
      <c r="C3886" s="5">
        <v>6</v>
      </c>
      <c r="D3886" s="380">
        <v>40.632777777777783</v>
      </c>
      <c r="E3886" s="25">
        <v>24.84</v>
      </c>
      <c r="F3886" s="380">
        <v>8.3989786215420441</v>
      </c>
      <c r="G3886" s="25">
        <v>42.17</v>
      </c>
      <c r="H3886" s="380">
        <v>7.0935468305491778</v>
      </c>
      <c r="I3886" s="25">
        <v>36.5</v>
      </c>
      <c r="J3886" s="380">
        <v>4.984232154484797</v>
      </c>
    </row>
    <row r="3887" spans="1:10" x14ac:dyDescent="0.35">
      <c r="A3887" s="5">
        <v>3883</v>
      </c>
      <c r="B3887" s="5">
        <v>162</v>
      </c>
      <c r="C3887" s="5">
        <v>6</v>
      </c>
      <c r="D3887" s="380">
        <v>47.208888888888879</v>
      </c>
      <c r="E3887" s="25">
        <v>24.84</v>
      </c>
      <c r="F3887" s="380">
        <v>10.672771911725341</v>
      </c>
      <c r="G3887" s="25">
        <v>42.17</v>
      </c>
      <c r="H3887" s="380">
        <v>8.6373900026206769</v>
      </c>
      <c r="I3887" s="25">
        <v>42.94</v>
      </c>
      <c r="J3887" s="380">
        <v>5.457037372580543</v>
      </c>
    </row>
    <row r="3888" spans="1:10" x14ac:dyDescent="0.35">
      <c r="A3888" s="5">
        <v>3884</v>
      </c>
      <c r="B3888" s="5">
        <v>162</v>
      </c>
      <c r="C3888" s="5">
        <v>6</v>
      </c>
      <c r="D3888" s="380">
        <v>48.9</v>
      </c>
      <c r="E3888" s="25">
        <v>24.84</v>
      </c>
      <c r="F3888" s="380">
        <v>12.157294065102812</v>
      </c>
      <c r="G3888" s="25">
        <v>42.17</v>
      </c>
      <c r="H3888" s="380">
        <v>7.9363368996648811</v>
      </c>
      <c r="I3888" s="25">
        <v>48.79</v>
      </c>
      <c r="J3888" s="380">
        <v>5.6339636956579389</v>
      </c>
    </row>
    <row r="3889" spans="1:10" x14ac:dyDescent="0.35">
      <c r="A3889" s="5">
        <v>3885</v>
      </c>
      <c r="B3889" s="5">
        <v>162</v>
      </c>
      <c r="C3889" s="5">
        <v>6</v>
      </c>
      <c r="D3889" s="380">
        <v>49.592777777777776</v>
      </c>
      <c r="E3889" s="25">
        <v>24.84</v>
      </c>
      <c r="F3889" s="380">
        <v>10.920758137615399</v>
      </c>
      <c r="G3889" s="25">
        <v>42.17</v>
      </c>
      <c r="H3889" s="380">
        <v>9.156384965032494</v>
      </c>
      <c r="I3889" s="25">
        <v>48.86</v>
      </c>
      <c r="J3889" s="380">
        <v>5.2442461630006418</v>
      </c>
    </row>
    <row r="3890" spans="1:10" x14ac:dyDescent="0.35">
      <c r="A3890" s="5">
        <v>3886</v>
      </c>
      <c r="B3890" s="5">
        <v>162</v>
      </c>
      <c r="C3890" s="5">
        <v>6</v>
      </c>
      <c r="D3890" s="380">
        <v>49.797777777777775</v>
      </c>
      <c r="E3890" s="25">
        <v>24.84</v>
      </c>
      <c r="F3890" s="380">
        <v>12.050580815192783</v>
      </c>
      <c r="G3890" s="25">
        <v>42.17</v>
      </c>
      <c r="H3890" s="380">
        <v>7.7544769030230567</v>
      </c>
      <c r="I3890" s="25">
        <v>50.21</v>
      </c>
      <c r="J3890" s="380">
        <v>5.7775798018464313</v>
      </c>
    </row>
    <row r="3891" spans="1:10" x14ac:dyDescent="0.35">
      <c r="A3891" s="5">
        <v>3887</v>
      </c>
      <c r="B3891" s="5">
        <v>162</v>
      </c>
      <c r="C3891" s="5">
        <v>6</v>
      </c>
      <c r="D3891" s="380">
        <v>51.170555555555552</v>
      </c>
      <c r="E3891" s="25">
        <v>24.84</v>
      </c>
      <c r="F3891" s="380">
        <v>11.312031636851488</v>
      </c>
      <c r="G3891" s="25">
        <v>42.17</v>
      </c>
      <c r="H3891" s="380">
        <v>7.7884296322239557</v>
      </c>
      <c r="I3891" s="25">
        <v>48.75</v>
      </c>
      <c r="J3891" s="380">
        <v>4.9226671336541505</v>
      </c>
    </row>
    <row r="3892" spans="1:10" x14ac:dyDescent="0.35">
      <c r="A3892" s="5">
        <v>3888</v>
      </c>
      <c r="B3892" s="5">
        <v>162</v>
      </c>
      <c r="C3892" s="5">
        <v>6</v>
      </c>
      <c r="D3892" s="380">
        <v>49.566666666666663</v>
      </c>
      <c r="E3892" s="25">
        <v>24.56</v>
      </c>
      <c r="F3892" s="380">
        <v>11.457009245168926</v>
      </c>
      <c r="G3892" s="25">
        <v>31.84</v>
      </c>
      <c r="H3892" s="380">
        <v>8.5606732470645728</v>
      </c>
      <c r="I3892" s="25">
        <v>42.94</v>
      </c>
      <c r="J3892" s="380">
        <v>5.7580273493544709</v>
      </c>
    </row>
    <row r="3893" spans="1:10" x14ac:dyDescent="0.35">
      <c r="A3893" s="5">
        <v>3889</v>
      </c>
      <c r="B3893" s="5">
        <v>163</v>
      </c>
      <c r="C3893" s="5">
        <v>6</v>
      </c>
      <c r="D3893" s="380">
        <v>43.961111111111116</v>
      </c>
      <c r="E3893" s="25">
        <v>24</v>
      </c>
      <c r="F3893" s="380">
        <v>11.049127669691524</v>
      </c>
      <c r="G3893" s="25">
        <v>31.11</v>
      </c>
      <c r="H3893" s="380">
        <v>7.818637614261406</v>
      </c>
      <c r="I3893" s="25">
        <v>35.03</v>
      </c>
      <c r="J3893" s="380">
        <v>5.072443359838168</v>
      </c>
    </row>
    <row r="3894" spans="1:10" x14ac:dyDescent="0.35">
      <c r="A3894" s="5">
        <v>3890</v>
      </c>
      <c r="B3894" s="5">
        <v>163</v>
      </c>
      <c r="C3894" s="5">
        <v>6</v>
      </c>
      <c r="D3894" s="380">
        <v>42.128333333333323</v>
      </c>
      <c r="E3894" s="25">
        <v>23.84</v>
      </c>
      <c r="F3894" s="380">
        <v>11.049127669691524</v>
      </c>
      <c r="G3894" s="25">
        <v>30.95</v>
      </c>
      <c r="H3894" s="380">
        <v>9.1691809330874801</v>
      </c>
      <c r="I3894" s="25">
        <v>34.36</v>
      </c>
      <c r="J3894" s="380">
        <v>6.2258914437560806</v>
      </c>
    </row>
    <row r="3895" spans="1:10" x14ac:dyDescent="0.35">
      <c r="A3895" s="5">
        <v>3891</v>
      </c>
      <c r="B3895" s="5">
        <v>163</v>
      </c>
      <c r="C3895" s="5">
        <v>6</v>
      </c>
      <c r="D3895" s="380">
        <v>40.44166666666667</v>
      </c>
      <c r="E3895" s="25">
        <v>23.84</v>
      </c>
      <c r="F3895" s="380">
        <v>11.523704403304825</v>
      </c>
      <c r="G3895" s="25">
        <v>30.95</v>
      </c>
      <c r="H3895" s="380">
        <v>9.3220495323728407</v>
      </c>
      <c r="I3895" s="25">
        <v>34.36</v>
      </c>
      <c r="J3895" s="380">
        <v>6.5027473976034873</v>
      </c>
    </row>
    <row r="3896" spans="1:10" x14ac:dyDescent="0.35">
      <c r="A3896" s="5">
        <v>3892</v>
      </c>
      <c r="B3896" s="5">
        <v>163</v>
      </c>
      <c r="C3896" s="5">
        <v>6</v>
      </c>
      <c r="D3896" s="380">
        <v>40.239999999999995</v>
      </c>
      <c r="E3896" s="25">
        <v>23.84</v>
      </c>
      <c r="F3896" s="380">
        <v>11.646545565498142</v>
      </c>
      <c r="G3896" s="25">
        <v>30.95</v>
      </c>
      <c r="H3896" s="380">
        <v>9.211130999452978</v>
      </c>
      <c r="I3896" s="25">
        <v>34.68</v>
      </c>
      <c r="J3896" s="380">
        <v>7.0512242969368666</v>
      </c>
    </row>
    <row r="3897" spans="1:10" x14ac:dyDescent="0.35">
      <c r="A3897" s="5">
        <v>3893</v>
      </c>
      <c r="B3897" s="5">
        <v>163</v>
      </c>
      <c r="C3897" s="5">
        <v>6</v>
      </c>
      <c r="D3897" s="380">
        <v>38.274999999999999</v>
      </c>
      <c r="E3897" s="25">
        <v>23.84</v>
      </c>
      <c r="F3897" s="380">
        <v>12.15876826167225</v>
      </c>
      <c r="G3897" s="25">
        <v>30.95</v>
      </c>
      <c r="H3897" s="380">
        <v>9.992530189161803</v>
      </c>
      <c r="I3897" s="25">
        <v>34.68</v>
      </c>
      <c r="J3897" s="380">
        <v>6.5851024028257346</v>
      </c>
    </row>
    <row r="3898" spans="1:10" x14ac:dyDescent="0.35">
      <c r="A3898" s="5">
        <v>3894</v>
      </c>
      <c r="B3898" s="5">
        <v>163</v>
      </c>
      <c r="C3898" s="5">
        <v>6</v>
      </c>
      <c r="D3898" s="380">
        <v>37.126666666666665</v>
      </c>
      <c r="E3898" s="25">
        <v>24</v>
      </c>
      <c r="F3898" s="380">
        <v>8.3754180263219045</v>
      </c>
      <c r="G3898" s="25">
        <v>30.95</v>
      </c>
      <c r="H3898" s="380">
        <v>9.6816963890320693</v>
      </c>
      <c r="I3898" s="25">
        <v>34.68</v>
      </c>
      <c r="J3898" s="380">
        <v>6.5552999511407455</v>
      </c>
    </row>
    <row r="3899" spans="1:10" x14ac:dyDescent="0.35">
      <c r="A3899" s="5">
        <v>3895</v>
      </c>
      <c r="B3899" s="5">
        <v>163</v>
      </c>
      <c r="C3899" s="5">
        <v>6</v>
      </c>
      <c r="D3899" s="380">
        <v>35.194444444444436</v>
      </c>
      <c r="E3899" s="25">
        <v>24.44</v>
      </c>
      <c r="F3899" s="380">
        <v>8.8072157325823728</v>
      </c>
      <c r="G3899" s="25">
        <v>30.95</v>
      </c>
      <c r="H3899" s="380">
        <v>9.6980258979900409</v>
      </c>
      <c r="I3899" s="25">
        <v>36.08</v>
      </c>
      <c r="J3899" s="380">
        <v>5.8106949037905427</v>
      </c>
    </row>
    <row r="3900" spans="1:10" x14ac:dyDescent="0.35">
      <c r="A3900" s="5">
        <v>3896</v>
      </c>
      <c r="B3900" s="5">
        <v>163</v>
      </c>
      <c r="C3900" s="5">
        <v>6</v>
      </c>
      <c r="D3900" s="380">
        <v>31.794444444444441</v>
      </c>
      <c r="E3900" s="25">
        <v>24.84</v>
      </c>
      <c r="F3900" s="380">
        <v>8.9160623678403734</v>
      </c>
      <c r="G3900" s="25">
        <v>31.26</v>
      </c>
      <c r="H3900" s="380">
        <v>8.5238602456400034</v>
      </c>
      <c r="I3900" s="25">
        <v>37.979999999999997</v>
      </c>
      <c r="J3900" s="380">
        <v>2.1963589330521711</v>
      </c>
    </row>
    <row r="3901" spans="1:10" x14ac:dyDescent="0.35">
      <c r="A3901" s="5">
        <v>3897</v>
      </c>
      <c r="B3901" s="5">
        <v>163</v>
      </c>
      <c r="C3901" s="5">
        <v>6</v>
      </c>
      <c r="D3901" s="380">
        <v>28.57</v>
      </c>
      <c r="E3901" s="25">
        <v>24.84</v>
      </c>
      <c r="F3901" s="380">
        <v>8.5388892772876748</v>
      </c>
      <c r="G3901" s="25">
        <v>31.26</v>
      </c>
      <c r="H3901" s="380">
        <v>8.0858437284710547</v>
      </c>
      <c r="I3901" s="25">
        <v>36.869999999999997</v>
      </c>
      <c r="J3901" s="380">
        <v>2.0046636118919694</v>
      </c>
    </row>
    <row r="3902" spans="1:10" x14ac:dyDescent="0.35">
      <c r="A3902" s="5">
        <v>3898</v>
      </c>
      <c r="B3902" s="5">
        <v>163</v>
      </c>
      <c r="C3902" s="5">
        <v>6</v>
      </c>
      <c r="D3902" s="380">
        <v>27.207777777777778</v>
      </c>
      <c r="E3902" s="25">
        <v>24.12</v>
      </c>
      <c r="F3902" s="380">
        <v>5.3775661770383989</v>
      </c>
      <c r="G3902" s="25">
        <v>31.11</v>
      </c>
      <c r="H3902" s="380">
        <v>1.5367760618488171</v>
      </c>
      <c r="I3902" s="25">
        <v>34.83</v>
      </c>
      <c r="J3902" s="380">
        <v>0.13977635782747605</v>
      </c>
    </row>
    <row r="3903" spans="1:10" x14ac:dyDescent="0.35">
      <c r="A3903" s="5">
        <v>3899</v>
      </c>
      <c r="B3903" s="5">
        <v>163</v>
      </c>
      <c r="C3903" s="5">
        <v>6</v>
      </c>
      <c r="D3903" s="380">
        <v>23.87222222222222</v>
      </c>
      <c r="E3903" s="25">
        <v>23.84</v>
      </c>
      <c r="F3903" s="380">
        <v>5.2083306482968252</v>
      </c>
      <c r="G3903" s="25">
        <v>31.22</v>
      </c>
      <c r="H3903" s="380">
        <v>3.3628643946556482</v>
      </c>
      <c r="I3903" s="25">
        <v>34.01</v>
      </c>
      <c r="J3903" s="380">
        <v>3.5935575717584287</v>
      </c>
    </row>
    <row r="3904" spans="1:10" x14ac:dyDescent="0.35">
      <c r="A3904" s="5">
        <v>3900</v>
      </c>
      <c r="B3904" s="5">
        <v>163</v>
      </c>
      <c r="C3904" s="5">
        <v>6</v>
      </c>
      <c r="D3904" s="380">
        <v>17.968333333333334</v>
      </c>
      <c r="E3904" s="25">
        <v>23.84</v>
      </c>
      <c r="F3904" s="380">
        <v>5.2083306482968252</v>
      </c>
      <c r="G3904" s="25">
        <v>31.26</v>
      </c>
      <c r="H3904" s="380">
        <v>5.4996520664243302</v>
      </c>
      <c r="I3904" s="25">
        <v>34.01</v>
      </c>
      <c r="J3904" s="380">
        <v>3.6759611686475462</v>
      </c>
    </row>
    <row r="3905" spans="1:10" x14ac:dyDescent="0.35">
      <c r="A3905" s="5">
        <v>3901</v>
      </c>
      <c r="B3905" s="5">
        <v>163</v>
      </c>
      <c r="C3905" s="5">
        <v>6</v>
      </c>
      <c r="D3905" s="380">
        <v>13.107777777777779</v>
      </c>
      <c r="E3905" s="25">
        <v>23.84</v>
      </c>
      <c r="F3905" s="380">
        <v>5.2083306482968252</v>
      </c>
      <c r="G3905" s="25">
        <v>31.11</v>
      </c>
      <c r="H3905" s="380">
        <v>6.7638420377063273</v>
      </c>
      <c r="I3905" s="25">
        <v>33.67</v>
      </c>
      <c r="J3905" s="380">
        <v>3.5983803298591703</v>
      </c>
    </row>
    <row r="3906" spans="1:10" x14ac:dyDescent="0.35">
      <c r="A3906" s="5">
        <v>3902</v>
      </c>
      <c r="B3906" s="5">
        <v>163</v>
      </c>
      <c r="C3906" s="5">
        <v>6</v>
      </c>
      <c r="D3906" s="380">
        <v>15.613333333333335</v>
      </c>
      <c r="E3906" s="25">
        <v>23.84</v>
      </c>
      <c r="F3906" s="380">
        <v>5.2083306482968252</v>
      </c>
      <c r="G3906" s="25">
        <v>31.11</v>
      </c>
      <c r="H3906" s="380">
        <v>2.5785673872117121</v>
      </c>
      <c r="I3906" s="25">
        <v>33.67</v>
      </c>
      <c r="J3906" s="380">
        <v>3.5983263661916545</v>
      </c>
    </row>
    <row r="3907" spans="1:10" x14ac:dyDescent="0.35">
      <c r="A3907" s="5">
        <v>3903</v>
      </c>
      <c r="B3907" s="5">
        <v>163</v>
      </c>
      <c r="C3907" s="5">
        <v>6</v>
      </c>
      <c r="D3907" s="380">
        <v>14.39777777777778</v>
      </c>
      <c r="E3907" s="25">
        <v>23.84</v>
      </c>
      <c r="F3907" s="380">
        <v>5.2083306482968252</v>
      </c>
      <c r="G3907" s="25">
        <v>30.95</v>
      </c>
      <c r="H3907" s="380">
        <v>2.4396339463632146</v>
      </c>
      <c r="I3907" s="25">
        <v>33.67</v>
      </c>
      <c r="J3907" s="380">
        <v>3.5983263661916545</v>
      </c>
    </row>
    <row r="3908" spans="1:10" x14ac:dyDescent="0.35">
      <c r="A3908" s="5">
        <v>3904</v>
      </c>
      <c r="B3908" s="5">
        <v>163</v>
      </c>
      <c r="C3908" s="5">
        <v>6</v>
      </c>
      <c r="D3908" s="380">
        <v>22.676666666666666</v>
      </c>
      <c r="E3908" s="25">
        <v>23.84</v>
      </c>
      <c r="F3908" s="380">
        <v>8.1174834595959595</v>
      </c>
      <c r="G3908" s="25">
        <v>30.95</v>
      </c>
      <c r="H3908" s="380">
        <v>2.9269055031925335</v>
      </c>
      <c r="I3908" s="25">
        <v>34.01</v>
      </c>
      <c r="J3908" s="380">
        <v>0.13790386130811663</v>
      </c>
    </row>
    <row r="3909" spans="1:10" x14ac:dyDescent="0.35">
      <c r="A3909" s="5">
        <v>3905</v>
      </c>
      <c r="B3909" s="5">
        <v>163</v>
      </c>
      <c r="C3909" s="5">
        <v>6</v>
      </c>
      <c r="D3909" s="380">
        <v>36.687777777777768</v>
      </c>
      <c r="E3909" s="25">
        <v>23.84</v>
      </c>
      <c r="F3909" s="380">
        <v>8.1174834595959613</v>
      </c>
      <c r="G3909" s="25">
        <v>31.11</v>
      </c>
      <c r="H3909" s="380">
        <v>7.383050965661921</v>
      </c>
      <c r="I3909" s="25">
        <v>34.01</v>
      </c>
      <c r="J3909" s="380">
        <v>4.4515540837229102</v>
      </c>
    </row>
    <row r="3910" spans="1:10" x14ac:dyDescent="0.35">
      <c r="A3910" s="5">
        <v>3906</v>
      </c>
      <c r="B3910" s="5">
        <v>163</v>
      </c>
      <c r="C3910" s="5">
        <v>6</v>
      </c>
      <c r="D3910" s="380">
        <v>47.137777777777778</v>
      </c>
      <c r="E3910" s="25">
        <v>24.84</v>
      </c>
      <c r="F3910" s="380">
        <v>13.727276163299758</v>
      </c>
      <c r="G3910" s="25">
        <v>31.26</v>
      </c>
      <c r="H3910" s="380">
        <v>10.531672562196858</v>
      </c>
      <c r="I3910" s="25">
        <v>35.799999999999997</v>
      </c>
      <c r="J3910" s="380">
        <v>7.0785008676066177</v>
      </c>
    </row>
    <row r="3911" spans="1:10" x14ac:dyDescent="0.35">
      <c r="A3911" s="5">
        <v>3907</v>
      </c>
      <c r="B3911" s="5">
        <v>163</v>
      </c>
      <c r="C3911" s="5">
        <v>6</v>
      </c>
      <c r="D3911" s="380">
        <v>50.893888888888895</v>
      </c>
      <c r="E3911" s="25">
        <v>24.84</v>
      </c>
      <c r="F3911" s="380">
        <v>20.631719063669195</v>
      </c>
      <c r="G3911" s="25">
        <v>34.15</v>
      </c>
      <c r="H3911" s="380">
        <v>11.374703503585053</v>
      </c>
      <c r="I3911" s="25">
        <v>44.72</v>
      </c>
      <c r="J3911" s="380">
        <v>7.2860118048726745</v>
      </c>
    </row>
    <row r="3912" spans="1:10" x14ac:dyDescent="0.35">
      <c r="A3912" s="5">
        <v>3908</v>
      </c>
      <c r="B3912" s="5">
        <v>163</v>
      </c>
      <c r="C3912" s="5">
        <v>6</v>
      </c>
      <c r="D3912" s="380">
        <v>52.745555555555541</v>
      </c>
      <c r="E3912" s="25">
        <v>24.84</v>
      </c>
      <c r="F3912" s="380">
        <v>15.930525960204783</v>
      </c>
      <c r="G3912" s="25">
        <v>36.409999999999997</v>
      </c>
      <c r="H3912" s="380">
        <v>10.62252617329098</v>
      </c>
      <c r="I3912" s="25">
        <v>48.09</v>
      </c>
      <c r="J3912" s="380">
        <v>7.1784313501331196</v>
      </c>
    </row>
    <row r="3913" spans="1:10" x14ac:dyDescent="0.35">
      <c r="A3913" s="5">
        <v>3909</v>
      </c>
      <c r="B3913" s="5">
        <v>163</v>
      </c>
      <c r="C3913" s="5">
        <v>6</v>
      </c>
      <c r="D3913" s="380">
        <v>53.200555555555553</v>
      </c>
      <c r="E3913" s="25">
        <v>24.84</v>
      </c>
      <c r="F3913" s="380">
        <v>16.47581507992232</v>
      </c>
      <c r="G3913" s="25">
        <v>37.04</v>
      </c>
      <c r="H3913" s="380">
        <v>10.729613483824144</v>
      </c>
      <c r="I3913" s="25">
        <v>49.53</v>
      </c>
      <c r="J3913" s="380">
        <v>7.1842473902415964</v>
      </c>
    </row>
    <row r="3914" spans="1:10" x14ac:dyDescent="0.35">
      <c r="A3914" s="5">
        <v>3910</v>
      </c>
      <c r="B3914" s="5">
        <v>163</v>
      </c>
      <c r="C3914" s="5">
        <v>6</v>
      </c>
      <c r="D3914" s="380">
        <v>52.653888888888886</v>
      </c>
      <c r="E3914" s="25">
        <v>24.84</v>
      </c>
      <c r="F3914" s="380">
        <v>19.53402185173622</v>
      </c>
      <c r="G3914" s="25">
        <v>37.46</v>
      </c>
      <c r="H3914" s="380">
        <v>11.032438230173232</v>
      </c>
      <c r="I3914" s="25">
        <v>51.02</v>
      </c>
      <c r="J3914" s="380">
        <v>7.1734742940675789</v>
      </c>
    </row>
    <row r="3915" spans="1:10" x14ac:dyDescent="0.35">
      <c r="A3915" s="5">
        <v>3911</v>
      </c>
      <c r="B3915" s="5">
        <v>163</v>
      </c>
      <c r="C3915" s="5">
        <v>6</v>
      </c>
      <c r="D3915" s="380">
        <v>51.232222222222212</v>
      </c>
      <c r="E3915" s="25">
        <v>24.84</v>
      </c>
      <c r="F3915" s="380">
        <v>18.404206371558519</v>
      </c>
      <c r="G3915" s="25">
        <v>36.409999999999997</v>
      </c>
      <c r="H3915" s="380">
        <v>11.2981940667903</v>
      </c>
      <c r="I3915" s="25">
        <v>48.86</v>
      </c>
      <c r="J3915" s="380">
        <v>7.3035450186939528</v>
      </c>
    </row>
    <row r="3916" spans="1:10" x14ac:dyDescent="0.35">
      <c r="A3916" s="5">
        <v>3912</v>
      </c>
      <c r="B3916" s="5">
        <v>163</v>
      </c>
      <c r="C3916" s="5">
        <v>6</v>
      </c>
      <c r="D3916" s="380">
        <v>48.286666666666655</v>
      </c>
      <c r="E3916" s="25">
        <v>24.84</v>
      </c>
      <c r="F3916" s="380">
        <v>17.552252918140837</v>
      </c>
      <c r="G3916" s="25">
        <v>31.84</v>
      </c>
      <c r="H3916" s="380">
        <v>10.568832551921707</v>
      </c>
      <c r="I3916" s="25">
        <v>44.72</v>
      </c>
      <c r="J3916" s="380">
        <v>7.1958771018255394</v>
      </c>
    </row>
    <row r="3917" spans="1:10" x14ac:dyDescent="0.35">
      <c r="A3917" s="5">
        <v>3913</v>
      </c>
      <c r="B3917" s="5">
        <v>164</v>
      </c>
      <c r="C3917" s="5">
        <v>6</v>
      </c>
      <c r="D3917" s="380">
        <v>47.862222222222222</v>
      </c>
      <c r="E3917" s="25">
        <v>24.84</v>
      </c>
      <c r="F3917" s="380">
        <v>17.099471884011567</v>
      </c>
      <c r="G3917" s="25">
        <v>31.11</v>
      </c>
      <c r="H3917" s="380">
        <v>10.596003437100215</v>
      </c>
      <c r="I3917" s="25">
        <v>36.08</v>
      </c>
      <c r="J3917" s="380">
        <v>7.1691085025422128</v>
      </c>
    </row>
    <row r="3918" spans="1:10" x14ac:dyDescent="0.35">
      <c r="A3918" s="5">
        <v>3914</v>
      </c>
      <c r="B3918" s="5">
        <v>164</v>
      </c>
      <c r="C3918" s="5">
        <v>6</v>
      </c>
      <c r="D3918" s="380">
        <v>45.973888888888887</v>
      </c>
      <c r="E3918" s="25">
        <v>23.59</v>
      </c>
      <c r="F3918" s="380">
        <v>17.226385051505876</v>
      </c>
      <c r="G3918" s="25">
        <v>30.91</v>
      </c>
      <c r="H3918" s="380">
        <v>9.9494421297271138</v>
      </c>
      <c r="I3918" s="25">
        <v>34.68</v>
      </c>
      <c r="J3918" s="380">
        <v>7.0408403897104499</v>
      </c>
    </row>
    <row r="3919" spans="1:10" x14ac:dyDescent="0.35">
      <c r="A3919" s="5">
        <v>3915</v>
      </c>
      <c r="B3919" s="5">
        <v>164</v>
      </c>
      <c r="C3919" s="5">
        <v>6</v>
      </c>
      <c r="D3919" s="380">
        <v>45.290555555555549</v>
      </c>
      <c r="E3919" s="25">
        <v>23.59</v>
      </c>
      <c r="F3919" s="380">
        <v>17.065761512858437</v>
      </c>
      <c r="G3919" s="25">
        <v>30.8</v>
      </c>
      <c r="H3919" s="380">
        <v>10.257559583805651</v>
      </c>
      <c r="I3919" s="25">
        <v>33.67</v>
      </c>
      <c r="J3919" s="380">
        <v>6.9516393471473696</v>
      </c>
    </row>
    <row r="3920" spans="1:10" x14ac:dyDescent="0.35">
      <c r="A3920" s="5">
        <v>3916</v>
      </c>
      <c r="B3920" s="5">
        <v>164</v>
      </c>
      <c r="C3920" s="5">
        <v>6</v>
      </c>
      <c r="D3920" s="380">
        <v>45.402222222222228</v>
      </c>
      <c r="E3920" s="25">
        <v>23.41</v>
      </c>
      <c r="F3920" s="380">
        <v>15.708200977612051</v>
      </c>
      <c r="G3920" s="25">
        <v>30.8</v>
      </c>
      <c r="H3920" s="380">
        <v>9.9276065181622659</v>
      </c>
      <c r="I3920" s="25">
        <v>33.67</v>
      </c>
      <c r="J3920" s="380">
        <v>6.9798090931084635</v>
      </c>
    </row>
    <row r="3921" spans="1:10" x14ac:dyDescent="0.35">
      <c r="A3921" s="5">
        <v>3917</v>
      </c>
      <c r="B3921" s="5">
        <v>164</v>
      </c>
      <c r="C3921" s="5">
        <v>6</v>
      </c>
      <c r="D3921" s="380">
        <v>46.343333333333327</v>
      </c>
      <c r="E3921" s="25">
        <v>23.41</v>
      </c>
      <c r="F3921" s="380">
        <v>16.471318886655187</v>
      </c>
      <c r="G3921" s="25">
        <v>30.8</v>
      </c>
      <c r="H3921" s="380">
        <v>9.3764089963732662</v>
      </c>
      <c r="I3921" s="25">
        <v>33.67</v>
      </c>
      <c r="J3921" s="380">
        <v>6.9857462828502923</v>
      </c>
    </row>
    <row r="3922" spans="1:10" x14ac:dyDescent="0.35">
      <c r="A3922" s="5">
        <v>3918</v>
      </c>
      <c r="B3922" s="5">
        <v>164</v>
      </c>
      <c r="C3922" s="5">
        <v>6</v>
      </c>
      <c r="D3922" s="380">
        <v>53.319999999999993</v>
      </c>
      <c r="E3922" s="25">
        <v>23.59</v>
      </c>
      <c r="F3922" s="380">
        <v>15.421894342574436</v>
      </c>
      <c r="G3922" s="25">
        <v>30.8</v>
      </c>
      <c r="H3922" s="380">
        <v>8.5538962891153005</v>
      </c>
      <c r="I3922" s="25">
        <v>33.67</v>
      </c>
      <c r="J3922" s="380">
        <v>6.8732282166430156</v>
      </c>
    </row>
    <row r="3923" spans="1:10" x14ac:dyDescent="0.35">
      <c r="A3923" s="5">
        <v>3919</v>
      </c>
      <c r="B3923" s="5">
        <v>164</v>
      </c>
      <c r="C3923" s="5">
        <v>6</v>
      </c>
      <c r="D3923" s="380">
        <v>55.476666666666659</v>
      </c>
      <c r="E3923" s="25">
        <v>23.59</v>
      </c>
      <c r="F3923" s="380">
        <v>14.646235267655216</v>
      </c>
      <c r="G3923" s="25">
        <v>30.91</v>
      </c>
      <c r="H3923" s="380">
        <v>9.3200489501297756</v>
      </c>
      <c r="I3923" s="25">
        <v>33.67</v>
      </c>
      <c r="J3923" s="380">
        <v>6.0888179517721515</v>
      </c>
    </row>
    <row r="3924" spans="1:10" x14ac:dyDescent="0.35">
      <c r="A3924" s="5">
        <v>3920</v>
      </c>
      <c r="B3924" s="5">
        <v>164</v>
      </c>
      <c r="C3924" s="5">
        <v>6</v>
      </c>
      <c r="D3924" s="380">
        <v>55.841111111111104</v>
      </c>
      <c r="E3924" s="25">
        <v>23.59</v>
      </c>
      <c r="F3924" s="380">
        <v>10.825000985257793</v>
      </c>
      <c r="G3924" s="25">
        <v>30.91</v>
      </c>
      <c r="H3924" s="380">
        <v>9.5699749236856206</v>
      </c>
      <c r="I3924" s="25">
        <v>33.67</v>
      </c>
      <c r="J3924" s="380">
        <v>6.4653125205335913</v>
      </c>
    </row>
    <row r="3925" spans="1:10" x14ac:dyDescent="0.35">
      <c r="A3925" s="5">
        <v>3921</v>
      </c>
      <c r="B3925" s="5">
        <v>164</v>
      </c>
      <c r="C3925" s="5">
        <v>6</v>
      </c>
      <c r="D3925" s="380">
        <v>48.403888888888886</v>
      </c>
      <c r="E3925" s="25">
        <v>23.59</v>
      </c>
      <c r="F3925" s="380">
        <v>9.3135314409546428</v>
      </c>
      <c r="G3925" s="25">
        <v>30.95</v>
      </c>
      <c r="H3925" s="380">
        <v>7.8713599659998712</v>
      </c>
      <c r="I3925" s="25">
        <v>33.67</v>
      </c>
      <c r="J3925" s="380">
        <v>5.9254505978113983</v>
      </c>
    </row>
    <row r="3926" spans="1:10" x14ac:dyDescent="0.35">
      <c r="A3926" s="5">
        <v>3922</v>
      </c>
      <c r="B3926" s="5">
        <v>164</v>
      </c>
      <c r="C3926" s="5">
        <v>6</v>
      </c>
      <c r="D3926" s="380">
        <v>45.330000000000005</v>
      </c>
      <c r="E3926" s="25">
        <v>23.55</v>
      </c>
      <c r="F3926" s="380">
        <v>8.6619416945406016</v>
      </c>
      <c r="G3926" s="25">
        <v>31.11</v>
      </c>
      <c r="H3926" s="380">
        <v>1.551031385215619</v>
      </c>
      <c r="I3926" s="25">
        <v>33.67</v>
      </c>
      <c r="J3926" s="380">
        <v>4.229748187317786</v>
      </c>
    </row>
    <row r="3927" spans="1:10" x14ac:dyDescent="0.35">
      <c r="A3927" s="5">
        <v>3923</v>
      </c>
      <c r="B3927" s="5">
        <v>164</v>
      </c>
      <c r="C3927" s="5">
        <v>6</v>
      </c>
      <c r="D3927" s="380">
        <v>45.583333333333321</v>
      </c>
      <c r="E3927" s="25">
        <v>23.42</v>
      </c>
      <c r="F3927" s="380">
        <v>5.2969189217019901</v>
      </c>
      <c r="G3927" s="25">
        <v>31.11</v>
      </c>
      <c r="H3927" s="380">
        <v>4.9915635341723625</v>
      </c>
      <c r="I3927" s="25">
        <v>32.880000000000003</v>
      </c>
      <c r="J3927" s="380">
        <v>2.5183360213104278</v>
      </c>
    </row>
    <row r="3928" spans="1:10" x14ac:dyDescent="0.35">
      <c r="A3928" s="5">
        <v>3924</v>
      </c>
      <c r="B3928" s="5">
        <v>164</v>
      </c>
      <c r="C3928" s="5">
        <v>6</v>
      </c>
      <c r="D3928" s="380">
        <v>43.462777777777781</v>
      </c>
      <c r="E3928" s="25">
        <v>23.41</v>
      </c>
      <c r="F3928" s="380">
        <v>5.2969189217019901</v>
      </c>
      <c r="G3928" s="25">
        <v>30.88</v>
      </c>
      <c r="H3928" s="380">
        <v>4.5682940544720712</v>
      </c>
      <c r="I3928" s="25">
        <v>32.880000000000003</v>
      </c>
      <c r="J3928" s="380">
        <v>2.5183360213104278</v>
      </c>
    </row>
    <row r="3929" spans="1:10" x14ac:dyDescent="0.35">
      <c r="A3929" s="5">
        <v>3925</v>
      </c>
      <c r="B3929" s="5">
        <v>164</v>
      </c>
      <c r="C3929" s="5">
        <v>6</v>
      </c>
      <c r="D3929" s="380">
        <v>35.835000000000001</v>
      </c>
      <c r="E3929" s="25">
        <v>23.31</v>
      </c>
      <c r="F3929" s="380">
        <v>5.2969189217019901</v>
      </c>
      <c r="G3929" s="25">
        <v>30.26</v>
      </c>
      <c r="H3929" s="380">
        <v>4.4682517260443735</v>
      </c>
      <c r="I3929" s="25">
        <v>32.880000000000003</v>
      </c>
      <c r="J3929" s="380">
        <v>2.5183360213104278</v>
      </c>
    </row>
    <row r="3930" spans="1:10" x14ac:dyDescent="0.35">
      <c r="A3930" s="5">
        <v>3926</v>
      </c>
      <c r="B3930" s="5">
        <v>164</v>
      </c>
      <c r="C3930" s="5">
        <v>6</v>
      </c>
      <c r="D3930" s="380">
        <v>32.321111111111108</v>
      </c>
      <c r="E3930" s="25">
        <v>21.88</v>
      </c>
      <c r="F3930" s="380">
        <v>4.8809099015988719</v>
      </c>
      <c r="G3930" s="25">
        <v>30.03</v>
      </c>
      <c r="H3930" s="380">
        <v>4.4682517260443735</v>
      </c>
      <c r="I3930" s="25">
        <v>0.6</v>
      </c>
      <c r="J3930" s="380">
        <v>2.5183360213104278</v>
      </c>
    </row>
    <row r="3931" spans="1:10" x14ac:dyDescent="0.35">
      <c r="A3931" s="5">
        <v>3927</v>
      </c>
      <c r="B3931" s="5">
        <v>164</v>
      </c>
      <c r="C3931" s="5">
        <v>6</v>
      </c>
      <c r="D3931" s="380">
        <v>34.151111111111113</v>
      </c>
      <c r="E3931" s="25">
        <v>21.88</v>
      </c>
      <c r="F3931" s="380">
        <v>4.8809099015988719</v>
      </c>
      <c r="G3931" s="25">
        <v>30.03</v>
      </c>
      <c r="H3931" s="380">
        <v>4.5682940544720712</v>
      </c>
      <c r="I3931" s="25">
        <v>0.6</v>
      </c>
      <c r="J3931" s="380">
        <v>2.5183360213104278</v>
      </c>
    </row>
    <row r="3932" spans="1:10" x14ac:dyDescent="0.35">
      <c r="A3932" s="5">
        <v>3928</v>
      </c>
      <c r="B3932" s="5">
        <v>164</v>
      </c>
      <c r="C3932" s="5">
        <v>6</v>
      </c>
      <c r="D3932" s="380">
        <v>38.398333333333333</v>
      </c>
      <c r="E3932" s="25">
        <v>21.88</v>
      </c>
      <c r="F3932" s="380">
        <v>5.4722980448545568</v>
      </c>
      <c r="G3932" s="25">
        <v>30.03</v>
      </c>
      <c r="H3932" s="380">
        <v>4.6055324391534853</v>
      </c>
      <c r="I3932" s="25">
        <v>24.17</v>
      </c>
      <c r="J3932" s="380">
        <v>2.51833602131043</v>
      </c>
    </row>
    <row r="3933" spans="1:10" x14ac:dyDescent="0.35">
      <c r="A3933" s="5">
        <v>3929</v>
      </c>
      <c r="B3933" s="5">
        <v>164</v>
      </c>
      <c r="C3933" s="5">
        <v>6</v>
      </c>
      <c r="D3933" s="380">
        <v>44.333888888888886</v>
      </c>
      <c r="E3933" s="25">
        <v>23.41</v>
      </c>
      <c r="F3933" s="380">
        <v>5.6313311605356402</v>
      </c>
      <c r="G3933" s="25">
        <v>30.88</v>
      </c>
      <c r="H3933" s="380">
        <v>4.6591774016929763</v>
      </c>
      <c r="I3933" s="25">
        <v>32.880000000000003</v>
      </c>
      <c r="J3933" s="380">
        <v>3.7866734739850068</v>
      </c>
    </row>
    <row r="3934" spans="1:10" x14ac:dyDescent="0.35">
      <c r="A3934" s="5">
        <v>3930</v>
      </c>
      <c r="B3934" s="5">
        <v>164</v>
      </c>
      <c r="C3934" s="5">
        <v>6</v>
      </c>
      <c r="D3934" s="380">
        <v>49.197222222222216</v>
      </c>
      <c r="E3934" s="25">
        <v>23.59</v>
      </c>
      <c r="F3934" s="380">
        <v>8.6302620202225633</v>
      </c>
      <c r="G3934" s="25">
        <v>31.11</v>
      </c>
      <c r="H3934" s="380">
        <v>6.6559671524059407</v>
      </c>
      <c r="I3934" s="25">
        <v>33.67</v>
      </c>
      <c r="J3934" s="380">
        <v>3.8160694823571992</v>
      </c>
    </row>
    <row r="3935" spans="1:10" x14ac:dyDescent="0.35">
      <c r="A3935" s="5">
        <v>3931</v>
      </c>
      <c r="B3935" s="5">
        <v>164</v>
      </c>
      <c r="C3935" s="5">
        <v>6</v>
      </c>
      <c r="D3935" s="380">
        <v>53.174444444444447</v>
      </c>
      <c r="E3935" s="25">
        <v>23.84</v>
      </c>
      <c r="F3935" s="380">
        <v>11.529885201811648</v>
      </c>
      <c r="G3935" s="25">
        <v>31.11</v>
      </c>
      <c r="H3935" s="380">
        <v>10.353329103567583</v>
      </c>
      <c r="I3935" s="25">
        <v>35.799999999999997</v>
      </c>
      <c r="J3935" s="380">
        <v>6.6343285788197468</v>
      </c>
    </row>
    <row r="3936" spans="1:10" x14ac:dyDescent="0.35">
      <c r="A3936" s="5">
        <v>3932</v>
      </c>
      <c r="B3936" s="5">
        <v>164</v>
      </c>
      <c r="C3936" s="5">
        <v>6</v>
      </c>
      <c r="D3936" s="380">
        <v>53.228888888888889</v>
      </c>
      <c r="E3936" s="25">
        <v>24.84</v>
      </c>
      <c r="F3936" s="380">
        <v>15.682225980785688</v>
      </c>
      <c r="G3936" s="25">
        <v>33.4</v>
      </c>
      <c r="H3936" s="380">
        <v>10.648411485761111</v>
      </c>
      <c r="I3936" s="25">
        <v>44.6</v>
      </c>
      <c r="J3936" s="380">
        <v>7.1446589031784562</v>
      </c>
    </row>
    <row r="3937" spans="1:10" x14ac:dyDescent="0.35">
      <c r="A3937" s="5">
        <v>3933</v>
      </c>
      <c r="B3937" s="5">
        <v>164</v>
      </c>
      <c r="C3937" s="5">
        <v>6</v>
      </c>
      <c r="D3937" s="380">
        <v>50.298333333333332</v>
      </c>
      <c r="E3937" s="25">
        <v>24.84</v>
      </c>
      <c r="F3937" s="380">
        <v>15.864116734730104</v>
      </c>
      <c r="G3937" s="25">
        <v>37.46</v>
      </c>
      <c r="H3937" s="380">
        <v>10.938399323035968</v>
      </c>
      <c r="I3937" s="25">
        <v>47.44</v>
      </c>
      <c r="J3937" s="380">
        <v>7.1447646684208346</v>
      </c>
    </row>
    <row r="3938" spans="1:10" x14ac:dyDescent="0.35">
      <c r="A3938" s="5">
        <v>3934</v>
      </c>
      <c r="B3938" s="5">
        <v>164</v>
      </c>
      <c r="C3938" s="5">
        <v>6</v>
      </c>
      <c r="D3938" s="380">
        <v>48.590555555555554</v>
      </c>
      <c r="E3938" s="25">
        <v>24.84</v>
      </c>
      <c r="F3938" s="380">
        <v>15.87650618347187</v>
      </c>
      <c r="G3938" s="25">
        <v>39.93</v>
      </c>
      <c r="H3938" s="380">
        <v>10.947369751455378</v>
      </c>
      <c r="I3938" s="25">
        <v>49.53</v>
      </c>
      <c r="J3938" s="380">
        <v>7.1383569924235122</v>
      </c>
    </row>
    <row r="3939" spans="1:10" x14ac:dyDescent="0.35">
      <c r="A3939" s="5">
        <v>3935</v>
      </c>
      <c r="B3939" s="5">
        <v>164</v>
      </c>
      <c r="C3939" s="5">
        <v>6</v>
      </c>
      <c r="D3939" s="380">
        <v>46.38111111111111</v>
      </c>
      <c r="E3939" s="25">
        <v>24.84</v>
      </c>
      <c r="F3939" s="380">
        <v>16.064171040618145</v>
      </c>
      <c r="G3939" s="25">
        <v>39.93</v>
      </c>
      <c r="H3939" s="380">
        <v>11.211050103124199</v>
      </c>
      <c r="I3939" s="25">
        <v>46.64</v>
      </c>
      <c r="J3939" s="380">
        <v>7.2218315404281075</v>
      </c>
    </row>
    <row r="3940" spans="1:10" x14ac:dyDescent="0.35">
      <c r="A3940" s="5">
        <v>3936</v>
      </c>
      <c r="B3940" s="5">
        <v>164</v>
      </c>
      <c r="C3940" s="5">
        <v>6</v>
      </c>
      <c r="D3940" s="380">
        <v>43.129999999999988</v>
      </c>
      <c r="E3940" s="25">
        <v>24.84</v>
      </c>
      <c r="F3940" s="380">
        <v>13.814856605527496</v>
      </c>
      <c r="G3940" s="25">
        <v>38.61</v>
      </c>
      <c r="H3940" s="380">
        <v>11.601499972059274</v>
      </c>
      <c r="I3940" s="25">
        <v>46.64</v>
      </c>
      <c r="J3940" s="380">
        <v>7.2218315404281075</v>
      </c>
    </row>
    <row r="3941" spans="1:10" x14ac:dyDescent="0.35">
      <c r="A3941" s="5">
        <v>3937</v>
      </c>
      <c r="B3941" s="5">
        <v>165</v>
      </c>
      <c r="C3941" s="5">
        <v>6</v>
      </c>
      <c r="D3941" s="380">
        <v>44.98</v>
      </c>
      <c r="E3941" s="25">
        <v>24.84</v>
      </c>
      <c r="F3941" s="380">
        <v>13.864288762985495</v>
      </c>
      <c r="G3941" s="25">
        <v>42.36</v>
      </c>
      <c r="H3941" s="380">
        <v>10.894638340582581</v>
      </c>
      <c r="I3941" s="25">
        <v>52.24</v>
      </c>
      <c r="J3941" s="380">
        <v>7.4180615489296864</v>
      </c>
    </row>
    <row r="3942" spans="1:10" x14ac:dyDescent="0.35">
      <c r="A3942" s="5">
        <v>3938</v>
      </c>
      <c r="B3942" s="5">
        <v>165</v>
      </c>
      <c r="C3942" s="5">
        <v>6</v>
      </c>
      <c r="D3942" s="380">
        <v>44.613888888888887</v>
      </c>
      <c r="E3942" s="25">
        <v>24.84</v>
      </c>
      <c r="F3942" s="380">
        <v>13.872798705845653</v>
      </c>
      <c r="G3942" s="25">
        <v>39.93</v>
      </c>
      <c r="H3942" s="380">
        <v>10.744231367098207</v>
      </c>
      <c r="I3942" s="25">
        <v>52.24</v>
      </c>
      <c r="J3942" s="380">
        <v>7.4654206638515088</v>
      </c>
    </row>
    <row r="3943" spans="1:10" x14ac:dyDescent="0.35">
      <c r="A3943" s="5">
        <v>3939</v>
      </c>
      <c r="B3943" s="5">
        <v>165</v>
      </c>
      <c r="C3943" s="5">
        <v>6</v>
      </c>
      <c r="D3943" s="380">
        <v>43.969444444444441</v>
      </c>
      <c r="E3943" s="25">
        <v>24.84</v>
      </c>
      <c r="F3943" s="380">
        <v>14.086712510341435</v>
      </c>
      <c r="G3943" s="25">
        <v>42.36</v>
      </c>
      <c r="H3943" s="380">
        <v>10.373712952760187</v>
      </c>
      <c r="I3943" s="25">
        <v>51.84</v>
      </c>
      <c r="J3943" s="380">
        <v>7.4128143168355676</v>
      </c>
    </row>
    <row r="3944" spans="1:10" x14ac:dyDescent="0.35">
      <c r="A3944" s="5">
        <v>3940</v>
      </c>
      <c r="B3944" s="5">
        <v>165</v>
      </c>
      <c r="C3944" s="5">
        <v>6</v>
      </c>
      <c r="D3944" s="380">
        <v>43.244444444444447</v>
      </c>
      <c r="E3944" s="25">
        <v>24.84</v>
      </c>
      <c r="F3944" s="380">
        <v>14.135164133437133</v>
      </c>
      <c r="G3944" s="25">
        <v>42.36</v>
      </c>
      <c r="H3944" s="380">
        <v>10.615467769895721</v>
      </c>
      <c r="I3944" s="25">
        <v>52.24</v>
      </c>
      <c r="J3944" s="380">
        <v>7.3390826444755861</v>
      </c>
    </row>
    <row r="3945" spans="1:10" x14ac:dyDescent="0.35">
      <c r="A3945" s="5">
        <v>3941</v>
      </c>
      <c r="B3945" s="5">
        <v>165</v>
      </c>
      <c r="C3945" s="5">
        <v>6</v>
      </c>
      <c r="D3945" s="380">
        <v>42.753333333333323</v>
      </c>
      <c r="E3945" s="25">
        <v>24.84</v>
      </c>
      <c r="F3945" s="380">
        <v>13.589800037051713</v>
      </c>
      <c r="G3945" s="25">
        <v>43.56</v>
      </c>
      <c r="H3945" s="380">
        <v>9.9758041757258198</v>
      </c>
      <c r="I3945" s="25">
        <v>52.77</v>
      </c>
      <c r="J3945" s="380">
        <v>7.2218315404281075</v>
      </c>
    </row>
    <row r="3946" spans="1:10" x14ac:dyDescent="0.35">
      <c r="A3946" s="5">
        <v>3942</v>
      </c>
      <c r="B3946" s="5">
        <v>165</v>
      </c>
      <c r="C3946" s="5">
        <v>6</v>
      </c>
      <c r="D3946" s="380">
        <v>54.023333333333333</v>
      </c>
      <c r="E3946" s="25">
        <v>24.88</v>
      </c>
      <c r="F3946" s="380">
        <v>13.542115388293324</v>
      </c>
      <c r="G3946" s="25">
        <v>46.21</v>
      </c>
      <c r="H3946" s="380">
        <v>10.290798508021496</v>
      </c>
      <c r="I3946" s="25">
        <v>54.87</v>
      </c>
      <c r="J3946" s="380">
        <v>7.4190045798541622</v>
      </c>
    </row>
    <row r="3947" spans="1:10" x14ac:dyDescent="0.35">
      <c r="A3947" s="5">
        <v>3943</v>
      </c>
      <c r="B3947" s="5">
        <v>165</v>
      </c>
      <c r="C3947" s="5">
        <v>6</v>
      </c>
      <c r="D3947" s="380">
        <v>56.698888888888888</v>
      </c>
      <c r="E3947" s="25">
        <v>26.51</v>
      </c>
      <c r="F3947" s="380">
        <v>11.368241878784263</v>
      </c>
      <c r="G3947" s="25">
        <v>47.85</v>
      </c>
      <c r="H3947" s="380">
        <v>8.9053439535301049</v>
      </c>
      <c r="I3947" s="25">
        <v>56.56</v>
      </c>
      <c r="J3947" s="380">
        <v>7.4674222165733459</v>
      </c>
    </row>
    <row r="3948" spans="1:10" x14ac:dyDescent="0.35">
      <c r="A3948" s="5">
        <v>3944</v>
      </c>
      <c r="B3948" s="5">
        <v>165</v>
      </c>
      <c r="C3948" s="5">
        <v>6</v>
      </c>
      <c r="D3948" s="380">
        <v>54.818888888888893</v>
      </c>
      <c r="E3948" s="25">
        <v>26.51</v>
      </c>
      <c r="F3948" s="380">
        <v>13.781190229708509</v>
      </c>
      <c r="G3948" s="25">
        <v>47.85</v>
      </c>
      <c r="H3948" s="380">
        <v>9.3971341492372229</v>
      </c>
      <c r="I3948" s="25">
        <v>56.56</v>
      </c>
      <c r="J3948" s="380">
        <v>7.5328315204492702</v>
      </c>
    </row>
    <row r="3949" spans="1:10" x14ac:dyDescent="0.35">
      <c r="A3949" s="5">
        <v>3945</v>
      </c>
      <c r="B3949" s="5">
        <v>165</v>
      </c>
      <c r="C3949" s="5">
        <v>6</v>
      </c>
      <c r="D3949" s="380">
        <v>49.201666666666675</v>
      </c>
      <c r="E3949" s="25">
        <v>26.51</v>
      </c>
      <c r="F3949" s="380">
        <v>8.5765072225996928</v>
      </c>
      <c r="G3949" s="25">
        <v>47.85</v>
      </c>
      <c r="H3949" s="380">
        <v>9.6219739520086272</v>
      </c>
      <c r="I3949" s="25">
        <v>55.95</v>
      </c>
      <c r="J3949" s="380">
        <v>7.400858727896086</v>
      </c>
    </row>
    <row r="3950" spans="1:10" x14ac:dyDescent="0.35">
      <c r="A3950" s="5">
        <v>3946</v>
      </c>
      <c r="B3950" s="5">
        <v>165</v>
      </c>
      <c r="C3950" s="5">
        <v>6</v>
      </c>
      <c r="D3950" s="380">
        <v>45.996666666666663</v>
      </c>
      <c r="E3950" s="25">
        <v>26.51</v>
      </c>
      <c r="F3950" s="380">
        <v>8.264959850243331</v>
      </c>
      <c r="G3950" s="25">
        <v>47.85</v>
      </c>
      <c r="H3950" s="380">
        <v>8.2597414029014438</v>
      </c>
      <c r="I3950" s="25">
        <v>54.87</v>
      </c>
      <c r="J3950" s="380">
        <v>6.7095816377614153</v>
      </c>
    </row>
    <row r="3951" spans="1:10" x14ac:dyDescent="0.35">
      <c r="A3951" s="5">
        <v>3947</v>
      </c>
      <c r="B3951" s="5">
        <v>165</v>
      </c>
      <c r="C3951" s="5">
        <v>6</v>
      </c>
      <c r="D3951" s="380">
        <v>45.797222222222224</v>
      </c>
      <c r="E3951" s="25">
        <v>25.74</v>
      </c>
      <c r="F3951" s="380">
        <v>4.0826324663005051</v>
      </c>
      <c r="G3951" s="25">
        <v>46.98</v>
      </c>
      <c r="H3951" s="380">
        <v>7.9514109509848119</v>
      </c>
      <c r="I3951" s="25">
        <v>53.71</v>
      </c>
      <c r="J3951" s="380">
        <v>6.7092680328857872</v>
      </c>
    </row>
    <row r="3952" spans="1:10" x14ac:dyDescent="0.35">
      <c r="A3952" s="5">
        <v>3948</v>
      </c>
      <c r="B3952" s="5">
        <v>165</v>
      </c>
      <c r="C3952" s="5">
        <v>6</v>
      </c>
      <c r="D3952" s="380">
        <v>46.418888888888887</v>
      </c>
      <c r="E3952" s="25">
        <v>24.99</v>
      </c>
      <c r="F3952" s="380">
        <v>3.2191934533769828</v>
      </c>
      <c r="G3952" s="25">
        <v>46.98</v>
      </c>
      <c r="H3952" s="380">
        <v>7.7683558058886213</v>
      </c>
      <c r="I3952" s="25">
        <v>53.27</v>
      </c>
      <c r="J3952" s="380">
        <v>5.9853853036470843</v>
      </c>
    </row>
    <row r="3953" spans="1:10" x14ac:dyDescent="0.35">
      <c r="A3953" s="5">
        <v>3949</v>
      </c>
      <c r="B3953" s="5">
        <v>165</v>
      </c>
      <c r="C3953" s="5">
        <v>6</v>
      </c>
      <c r="D3953" s="380">
        <v>45.062222222222218</v>
      </c>
      <c r="E3953" s="25">
        <v>24.84</v>
      </c>
      <c r="F3953" s="380">
        <v>4.4533769749200598</v>
      </c>
      <c r="G3953" s="25">
        <v>44.69</v>
      </c>
      <c r="H3953" s="380">
        <v>7.9254219258175862</v>
      </c>
      <c r="I3953" s="25">
        <v>52.24</v>
      </c>
      <c r="J3953" s="380">
        <v>6.1300483469796516</v>
      </c>
    </row>
    <row r="3954" spans="1:10" x14ac:dyDescent="0.35">
      <c r="A3954" s="5">
        <v>3950</v>
      </c>
      <c r="B3954" s="5">
        <v>165</v>
      </c>
      <c r="C3954" s="5">
        <v>6</v>
      </c>
      <c r="D3954" s="380">
        <v>44.175555555555547</v>
      </c>
      <c r="E3954" s="25">
        <v>24.84</v>
      </c>
      <c r="F3954" s="380">
        <v>3.9446225788860545</v>
      </c>
      <c r="G3954" s="25">
        <v>44.69</v>
      </c>
      <c r="H3954" s="380">
        <v>7.8016329631421497</v>
      </c>
      <c r="I3954" s="25">
        <v>52.24</v>
      </c>
      <c r="J3954" s="380">
        <v>6.3396423758710005</v>
      </c>
    </row>
    <row r="3955" spans="1:10" x14ac:dyDescent="0.35">
      <c r="A3955" s="5">
        <v>3951</v>
      </c>
      <c r="B3955" s="5">
        <v>165</v>
      </c>
      <c r="C3955" s="5">
        <v>6</v>
      </c>
      <c r="D3955" s="380">
        <v>46.111666666666672</v>
      </c>
      <c r="E3955" s="25">
        <v>24.84</v>
      </c>
      <c r="F3955" s="380">
        <v>8.1174834595959595</v>
      </c>
      <c r="G3955" s="25">
        <v>44.69</v>
      </c>
      <c r="H3955" s="380">
        <v>7.7281736203755971</v>
      </c>
      <c r="I3955" s="25">
        <v>52.24</v>
      </c>
      <c r="J3955" s="380">
        <v>6.353450909101233</v>
      </c>
    </row>
    <row r="3956" spans="1:10" x14ac:dyDescent="0.35">
      <c r="A3956" s="5">
        <v>3952</v>
      </c>
      <c r="B3956" s="5">
        <v>165</v>
      </c>
      <c r="C3956" s="5">
        <v>6</v>
      </c>
      <c r="D3956" s="380">
        <v>48.2</v>
      </c>
      <c r="E3956" s="25">
        <v>24.84</v>
      </c>
      <c r="F3956" s="380">
        <v>8.1174834595959577</v>
      </c>
      <c r="G3956" s="25">
        <v>44.69</v>
      </c>
      <c r="H3956" s="380">
        <v>8.1595128491019704</v>
      </c>
      <c r="I3956" s="25">
        <v>52.24</v>
      </c>
      <c r="J3956" s="380">
        <v>6.3627886717454913</v>
      </c>
    </row>
    <row r="3957" spans="1:10" x14ac:dyDescent="0.35">
      <c r="A3957" s="5">
        <v>3953</v>
      </c>
      <c r="B3957" s="5">
        <v>165</v>
      </c>
      <c r="C3957" s="5">
        <v>6</v>
      </c>
      <c r="D3957" s="380">
        <v>54.480555555555554</v>
      </c>
      <c r="E3957" s="25">
        <v>25.74</v>
      </c>
      <c r="F3957" s="380">
        <v>8.4998635171733365</v>
      </c>
      <c r="G3957" s="25">
        <v>46.98</v>
      </c>
      <c r="H3957" s="380">
        <v>9.6661231867717934</v>
      </c>
      <c r="I3957" s="25">
        <v>52.24</v>
      </c>
      <c r="J3957" s="380">
        <v>6.6986200932505673</v>
      </c>
    </row>
    <row r="3958" spans="1:10" x14ac:dyDescent="0.35">
      <c r="A3958" s="5">
        <v>3954</v>
      </c>
      <c r="B3958" s="5">
        <v>165</v>
      </c>
      <c r="C3958" s="5">
        <v>6</v>
      </c>
      <c r="D3958" s="380">
        <v>60.001111111111108</v>
      </c>
      <c r="E3958" s="25">
        <v>25.74</v>
      </c>
      <c r="F3958" s="380">
        <v>10.259665393261342</v>
      </c>
      <c r="G3958" s="25">
        <v>46.98</v>
      </c>
      <c r="H3958" s="380">
        <v>8.903976923787944</v>
      </c>
      <c r="I3958" s="25">
        <v>53.27</v>
      </c>
      <c r="J3958" s="380">
        <v>7.3165026040872752</v>
      </c>
    </row>
    <row r="3959" spans="1:10" x14ac:dyDescent="0.35">
      <c r="A3959" s="5">
        <v>3955</v>
      </c>
      <c r="B3959" s="5">
        <v>165</v>
      </c>
      <c r="C3959" s="5">
        <v>6</v>
      </c>
      <c r="D3959" s="380">
        <v>61.868333333333339</v>
      </c>
      <c r="E3959" s="25">
        <v>25.74</v>
      </c>
      <c r="F3959" s="380">
        <v>10.187588099039752</v>
      </c>
      <c r="G3959" s="25">
        <v>46.98</v>
      </c>
      <c r="H3959" s="380">
        <v>9.6276475901087863</v>
      </c>
      <c r="I3959" s="25">
        <v>54.87</v>
      </c>
      <c r="J3959" s="380">
        <v>7.3068337792681088</v>
      </c>
    </row>
    <row r="3960" spans="1:10" x14ac:dyDescent="0.35">
      <c r="A3960" s="5">
        <v>3956</v>
      </c>
      <c r="B3960" s="5">
        <v>165</v>
      </c>
      <c r="C3960" s="5">
        <v>6</v>
      </c>
      <c r="D3960" s="380">
        <v>61.341111111111104</v>
      </c>
      <c r="E3960" s="25">
        <v>25.74</v>
      </c>
      <c r="F3960" s="380">
        <v>9.7730062575513514</v>
      </c>
      <c r="G3960" s="25">
        <v>46.98</v>
      </c>
      <c r="H3960" s="380">
        <v>9.4789160728126625</v>
      </c>
      <c r="I3960" s="25">
        <v>54.87</v>
      </c>
      <c r="J3960" s="380">
        <v>7.3078887105707215</v>
      </c>
    </row>
    <row r="3961" spans="1:10" x14ac:dyDescent="0.35">
      <c r="A3961" s="5">
        <v>3957</v>
      </c>
      <c r="B3961" s="5">
        <v>165</v>
      </c>
      <c r="C3961" s="5">
        <v>6</v>
      </c>
      <c r="D3961" s="380">
        <v>60.767777777777773</v>
      </c>
      <c r="E3961" s="25">
        <v>25.74</v>
      </c>
      <c r="F3961" s="380">
        <v>9.664938126248801</v>
      </c>
      <c r="G3961" s="25">
        <v>46.98</v>
      </c>
      <c r="H3961" s="380">
        <v>9.6847007305763935</v>
      </c>
      <c r="I3961" s="25">
        <v>54.87</v>
      </c>
      <c r="J3961" s="380">
        <v>7.2989461599171648</v>
      </c>
    </row>
    <row r="3962" spans="1:10" x14ac:dyDescent="0.35">
      <c r="A3962" s="5">
        <v>3958</v>
      </c>
      <c r="B3962" s="5">
        <v>165</v>
      </c>
      <c r="C3962" s="5">
        <v>6</v>
      </c>
      <c r="D3962" s="380">
        <v>58.837222222222223</v>
      </c>
      <c r="E3962" s="25">
        <v>25.29</v>
      </c>
      <c r="F3962" s="380">
        <v>9.5340673848376021</v>
      </c>
      <c r="G3962" s="25">
        <v>44.69</v>
      </c>
      <c r="H3962" s="380">
        <v>9.6954958139891865</v>
      </c>
      <c r="I3962" s="25">
        <v>54.87</v>
      </c>
      <c r="J3962" s="380">
        <v>7.1927335700845871</v>
      </c>
    </row>
    <row r="3963" spans="1:10" x14ac:dyDescent="0.35">
      <c r="A3963" s="5">
        <v>3959</v>
      </c>
      <c r="B3963" s="5">
        <v>165</v>
      </c>
      <c r="C3963" s="5">
        <v>6</v>
      </c>
      <c r="D3963" s="380">
        <v>54.307777777777773</v>
      </c>
      <c r="E3963" s="25">
        <v>24.84</v>
      </c>
      <c r="F3963" s="380">
        <v>10.426014849172653</v>
      </c>
      <c r="G3963" s="25">
        <v>43.56</v>
      </c>
      <c r="H3963" s="380">
        <v>9.6395638987147354</v>
      </c>
      <c r="I3963" s="25">
        <v>53.32</v>
      </c>
      <c r="J3963" s="380">
        <v>7.2270829643751382</v>
      </c>
    </row>
    <row r="3964" spans="1:10" x14ac:dyDescent="0.35">
      <c r="A3964" s="5">
        <v>3960</v>
      </c>
      <c r="B3964" s="5">
        <v>165</v>
      </c>
      <c r="C3964" s="5">
        <v>6</v>
      </c>
      <c r="D3964" s="380">
        <v>51.384444444444448</v>
      </c>
      <c r="E3964" s="25">
        <v>24.84</v>
      </c>
      <c r="F3964" s="380">
        <v>9.2532369246636108</v>
      </c>
      <c r="G3964" s="25">
        <v>43.56</v>
      </c>
      <c r="H3964" s="380">
        <v>8.3543443146373395</v>
      </c>
      <c r="I3964" s="25">
        <v>53.27</v>
      </c>
      <c r="J3964" s="380">
        <v>7.0139967281286273</v>
      </c>
    </row>
    <row r="3965" spans="1:10" x14ac:dyDescent="0.35">
      <c r="A3965" s="5">
        <v>3961</v>
      </c>
      <c r="B3965" s="5">
        <v>166</v>
      </c>
      <c r="C3965" s="5">
        <v>6</v>
      </c>
      <c r="D3965" s="380">
        <v>50.260555555555555</v>
      </c>
      <c r="E3965" s="25">
        <v>24.84</v>
      </c>
      <c r="F3965" s="380">
        <v>9.2455197394469906</v>
      </c>
      <c r="G3965" s="25">
        <v>42.29</v>
      </c>
      <c r="H3965" s="380">
        <v>8.6298933940954292</v>
      </c>
      <c r="I3965" s="25">
        <v>50.21</v>
      </c>
      <c r="J3965" s="380">
        <v>6.6220853365415993</v>
      </c>
    </row>
    <row r="3966" spans="1:10" x14ac:dyDescent="0.35">
      <c r="A3966" s="5">
        <v>3962</v>
      </c>
      <c r="B3966" s="5">
        <v>166</v>
      </c>
      <c r="C3966" s="5">
        <v>6</v>
      </c>
      <c r="D3966" s="380">
        <v>48.882777777777775</v>
      </c>
      <c r="E3966" s="25">
        <v>24.84</v>
      </c>
      <c r="F3966" s="380">
        <v>9.2874217877419412</v>
      </c>
      <c r="G3966" s="25">
        <v>40.67</v>
      </c>
      <c r="H3966" s="380">
        <v>8.2245109311156295</v>
      </c>
      <c r="I3966" s="25">
        <v>48.86</v>
      </c>
      <c r="J3966" s="380">
        <v>6.2934884719222817</v>
      </c>
    </row>
    <row r="3967" spans="1:10" x14ac:dyDescent="0.35">
      <c r="A3967" s="5">
        <v>3963</v>
      </c>
      <c r="B3967" s="5">
        <v>166</v>
      </c>
      <c r="C3967" s="5">
        <v>6</v>
      </c>
      <c r="D3967" s="380">
        <v>48.190555555555562</v>
      </c>
      <c r="E3967" s="25">
        <v>24</v>
      </c>
      <c r="F3967" s="380">
        <v>9.2986682287229012</v>
      </c>
      <c r="G3967" s="25">
        <v>40.67</v>
      </c>
      <c r="H3967" s="380">
        <v>8.2261277789136447</v>
      </c>
      <c r="I3967" s="25">
        <v>48.86</v>
      </c>
      <c r="J3967" s="380">
        <v>6.6187562781480125</v>
      </c>
    </row>
    <row r="3968" spans="1:10" x14ac:dyDescent="0.35">
      <c r="A3968" s="5">
        <v>3964</v>
      </c>
      <c r="B3968" s="5">
        <v>166</v>
      </c>
      <c r="C3968" s="5">
        <v>6</v>
      </c>
      <c r="D3968" s="380">
        <v>48.36944444444444</v>
      </c>
      <c r="E3968" s="25">
        <v>24</v>
      </c>
      <c r="F3968" s="380">
        <v>9.0562767078319908</v>
      </c>
      <c r="G3968" s="25">
        <v>40.67</v>
      </c>
      <c r="H3968" s="380">
        <v>8.3697657969514285</v>
      </c>
      <c r="I3968" s="25">
        <v>48.86</v>
      </c>
      <c r="J3968" s="380">
        <v>6.4607916663874203</v>
      </c>
    </row>
    <row r="3969" spans="1:10" x14ac:dyDescent="0.35">
      <c r="A3969" s="5">
        <v>3965</v>
      </c>
      <c r="B3969" s="5">
        <v>166</v>
      </c>
      <c r="C3969" s="5">
        <v>6</v>
      </c>
      <c r="D3969" s="380">
        <v>50.864444444444445</v>
      </c>
      <c r="E3969" s="25">
        <v>24.84</v>
      </c>
      <c r="F3969" s="380">
        <v>9.8646210079104257</v>
      </c>
      <c r="G3969" s="25">
        <v>40.67</v>
      </c>
      <c r="H3969" s="380">
        <v>8.3207466769622282</v>
      </c>
      <c r="I3969" s="25">
        <v>48.86</v>
      </c>
      <c r="J3969" s="380">
        <v>6.4723411730083278</v>
      </c>
    </row>
    <row r="3970" spans="1:10" x14ac:dyDescent="0.35">
      <c r="A3970" s="5">
        <v>3966</v>
      </c>
      <c r="B3970" s="5">
        <v>166</v>
      </c>
      <c r="C3970" s="5">
        <v>6</v>
      </c>
      <c r="D3970" s="380">
        <v>57.605000000000004</v>
      </c>
      <c r="E3970" s="25">
        <v>24.84</v>
      </c>
      <c r="F3970" s="380">
        <v>9.7020851606264085</v>
      </c>
      <c r="G3970" s="25">
        <v>42.29</v>
      </c>
      <c r="H3970" s="380">
        <v>8.1878201709266882</v>
      </c>
      <c r="I3970" s="25">
        <v>51.02</v>
      </c>
      <c r="J3970" s="380">
        <v>6.4589354705938726</v>
      </c>
    </row>
    <row r="3971" spans="1:10" x14ac:dyDescent="0.35">
      <c r="A3971" s="5">
        <v>3967</v>
      </c>
      <c r="B3971" s="5">
        <v>166</v>
      </c>
      <c r="C3971" s="5">
        <v>6</v>
      </c>
      <c r="D3971" s="380">
        <v>62.675555555555555</v>
      </c>
      <c r="E3971" s="25">
        <v>24.99</v>
      </c>
      <c r="F3971" s="380">
        <v>9.3451734702248093</v>
      </c>
      <c r="G3971" s="25">
        <v>44.69</v>
      </c>
      <c r="H3971" s="380">
        <v>8.1091770609778369</v>
      </c>
      <c r="I3971" s="25">
        <v>53.27</v>
      </c>
      <c r="J3971" s="380">
        <v>5.3906432678653955</v>
      </c>
    </row>
    <row r="3972" spans="1:10" x14ac:dyDescent="0.35">
      <c r="A3972" s="5">
        <v>3968</v>
      </c>
      <c r="B3972" s="5">
        <v>166</v>
      </c>
      <c r="C3972" s="5">
        <v>6</v>
      </c>
      <c r="D3972" s="380">
        <v>63.398888888888891</v>
      </c>
      <c r="E3972" s="25">
        <v>24.99</v>
      </c>
      <c r="F3972" s="380">
        <v>8.2362905273809304</v>
      </c>
      <c r="G3972" s="25">
        <v>44.69</v>
      </c>
      <c r="H3972" s="380">
        <v>8.3684961458476419</v>
      </c>
      <c r="I3972" s="25">
        <v>53.32</v>
      </c>
      <c r="J3972" s="380">
        <v>2.9533867428102689</v>
      </c>
    </row>
    <row r="3973" spans="1:10" x14ac:dyDescent="0.35">
      <c r="A3973" s="5">
        <v>3969</v>
      </c>
      <c r="B3973" s="5">
        <v>166</v>
      </c>
      <c r="C3973" s="5">
        <v>6</v>
      </c>
      <c r="D3973" s="380">
        <v>59.43888888888889</v>
      </c>
      <c r="E3973" s="25">
        <v>24.99</v>
      </c>
      <c r="F3973" s="380">
        <v>8.3175592845430284</v>
      </c>
      <c r="G3973" s="25">
        <v>44.69</v>
      </c>
      <c r="H3973" s="380">
        <v>7.5061575215553002</v>
      </c>
      <c r="I3973" s="25">
        <v>53.27</v>
      </c>
      <c r="J3973" s="380">
        <v>0.27777777777777779</v>
      </c>
    </row>
    <row r="3974" spans="1:10" x14ac:dyDescent="0.35">
      <c r="A3974" s="5">
        <v>3970</v>
      </c>
      <c r="B3974" s="5">
        <v>166</v>
      </c>
      <c r="C3974" s="5">
        <v>6</v>
      </c>
      <c r="D3974" s="380">
        <v>53.854999999999997</v>
      </c>
      <c r="E3974" s="25">
        <v>24.99</v>
      </c>
      <c r="F3974" s="380">
        <v>8.1174834595959577</v>
      </c>
      <c r="G3974" s="25">
        <v>44.69</v>
      </c>
      <c r="H3974" s="380">
        <v>8.1174834595959613</v>
      </c>
      <c r="I3974" s="25">
        <v>53.27</v>
      </c>
      <c r="J3974" s="380">
        <v>0.27777777777777779</v>
      </c>
    </row>
    <row r="3975" spans="1:10" x14ac:dyDescent="0.35">
      <c r="A3975" s="5">
        <v>3971</v>
      </c>
      <c r="B3975" s="5">
        <v>166</v>
      </c>
      <c r="C3975" s="5">
        <v>6</v>
      </c>
      <c r="D3975" s="380">
        <v>51.183888888888887</v>
      </c>
      <c r="E3975" s="25">
        <v>24.99</v>
      </c>
      <c r="F3975" s="380">
        <v>8.1174834595959577</v>
      </c>
      <c r="G3975" s="25">
        <v>44.69</v>
      </c>
      <c r="H3975" s="380">
        <v>7.820533874094572</v>
      </c>
      <c r="I3975" s="25">
        <v>50.21</v>
      </c>
      <c r="J3975" s="380">
        <v>0.27777777777777779</v>
      </c>
    </row>
    <row r="3976" spans="1:10" x14ac:dyDescent="0.35">
      <c r="A3976" s="5">
        <v>3972</v>
      </c>
      <c r="B3976" s="5">
        <v>166</v>
      </c>
      <c r="C3976" s="5">
        <v>6</v>
      </c>
      <c r="D3976" s="380">
        <v>49.598333333333329</v>
      </c>
      <c r="E3976" s="25">
        <v>24.99</v>
      </c>
      <c r="F3976" s="380">
        <v>5.3775661770383989</v>
      </c>
      <c r="G3976" s="25">
        <v>43.56</v>
      </c>
      <c r="H3976" s="380">
        <v>6.7159405398766268</v>
      </c>
      <c r="I3976" s="25">
        <v>50.13</v>
      </c>
      <c r="J3976" s="380">
        <v>2.0046636118919698</v>
      </c>
    </row>
    <row r="3977" spans="1:10" x14ac:dyDescent="0.35">
      <c r="A3977" s="5">
        <v>3973</v>
      </c>
      <c r="B3977" s="5">
        <v>166</v>
      </c>
      <c r="C3977" s="5">
        <v>6</v>
      </c>
      <c r="D3977" s="380">
        <v>46.831111111111106</v>
      </c>
      <c r="E3977" s="25">
        <v>24.84</v>
      </c>
      <c r="F3977" s="380">
        <v>5.3775661770383989</v>
      </c>
      <c r="G3977" s="25">
        <v>43.56</v>
      </c>
      <c r="H3977" s="380">
        <v>6.7070981051538467</v>
      </c>
      <c r="I3977" s="25">
        <v>48.86</v>
      </c>
      <c r="J3977" s="380">
        <v>2.0046636118919698</v>
      </c>
    </row>
    <row r="3978" spans="1:10" x14ac:dyDescent="0.35">
      <c r="A3978" s="5">
        <v>3974</v>
      </c>
      <c r="B3978" s="5">
        <v>166</v>
      </c>
      <c r="C3978" s="5">
        <v>6</v>
      </c>
      <c r="D3978" s="380">
        <v>46.760555555555555</v>
      </c>
      <c r="E3978" s="25">
        <v>24.84</v>
      </c>
      <c r="F3978" s="380">
        <v>5.3775661770383989</v>
      </c>
      <c r="G3978" s="25">
        <v>43.56</v>
      </c>
      <c r="H3978" s="380">
        <v>6.9297372255856189</v>
      </c>
      <c r="I3978" s="25">
        <v>48.86</v>
      </c>
      <c r="J3978" s="380">
        <v>2.0046636118919698</v>
      </c>
    </row>
    <row r="3979" spans="1:10" x14ac:dyDescent="0.35">
      <c r="A3979" s="5">
        <v>3975</v>
      </c>
      <c r="B3979" s="5">
        <v>166</v>
      </c>
      <c r="C3979" s="5">
        <v>6</v>
      </c>
      <c r="D3979" s="380">
        <v>47.18055555555555</v>
      </c>
      <c r="E3979" s="25">
        <v>24.84</v>
      </c>
      <c r="F3979" s="380">
        <v>5.3775661770383989</v>
      </c>
      <c r="G3979" s="25">
        <v>42.71</v>
      </c>
      <c r="H3979" s="380">
        <v>7.0092271492814966</v>
      </c>
      <c r="I3979" s="25">
        <v>48.86</v>
      </c>
      <c r="J3979" s="380">
        <v>2.0046636118919698</v>
      </c>
    </row>
    <row r="3980" spans="1:10" x14ac:dyDescent="0.35">
      <c r="A3980" s="5">
        <v>3976</v>
      </c>
      <c r="B3980" s="5">
        <v>166</v>
      </c>
      <c r="C3980" s="5">
        <v>6</v>
      </c>
      <c r="D3980" s="380">
        <v>50.536666666666662</v>
      </c>
      <c r="E3980" s="25">
        <v>24.84</v>
      </c>
      <c r="F3980" s="380">
        <v>0.47222222222222215</v>
      </c>
      <c r="G3980" s="25">
        <v>42.71</v>
      </c>
      <c r="H3980" s="380">
        <v>6.9355929236651352</v>
      </c>
      <c r="I3980" s="25">
        <v>48.86</v>
      </c>
      <c r="J3980" s="380">
        <v>2.0046636118919698</v>
      </c>
    </row>
    <row r="3981" spans="1:10" x14ac:dyDescent="0.35">
      <c r="A3981" s="5">
        <v>3977</v>
      </c>
      <c r="B3981" s="5">
        <v>166</v>
      </c>
      <c r="C3981" s="5">
        <v>6</v>
      </c>
      <c r="D3981" s="380">
        <v>56.431111111111107</v>
      </c>
      <c r="E3981" s="25">
        <v>24.84</v>
      </c>
      <c r="F3981" s="380">
        <v>8.1174834595959613</v>
      </c>
      <c r="G3981" s="25">
        <v>43.56</v>
      </c>
      <c r="H3981" s="380">
        <v>6.8447970461655281</v>
      </c>
      <c r="I3981" s="25">
        <v>48.86</v>
      </c>
      <c r="J3981" s="380">
        <v>2.0046636118919698</v>
      </c>
    </row>
    <row r="3982" spans="1:10" x14ac:dyDescent="0.35">
      <c r="A3982" s="5">
        <v>3978</v>
      </c>
      <c r="B3982" s="5">
        <v>166</v>
      </c>
      <c r="C3982" s="5">
        <v>6</v>
      </c>
      <c r="D3982" s="380">
        <v>62.49166666666666</v>
      </c>
      <c r="E3982" s="25">
        <v>24.99</v>
      </c>
      <c r="F3982" s="380">
        <v>8.4372515913733697</v>
      </c>
      <c r="G3982" s="25">
        <v>43.56</v>
      </c>
      <c r="H3982" s="380">
        <v>8.2233210380045101</v>
      </c>
      <c r="I3982" s="25">
        <v>49.24</v>
      </c>
      <c r="J3982" s="380">
        <v>5.4847253952630126</v>
      </c>
    </row>
    <row r="3983" spans="1:10" x14ac:dyDescent="0.35">
      <c r="A3983" s="5">
        <v>3979</v>
      </c>
      <c r="B3983" s="5">
        <v>166</v>
      </c>
      <c r="C3983" s="5">
        <v>6</v>
      </c>
      <c r="D3983" s="380">
        <v>67.478888888888875</v>
      </c>
      <c r="E3983" s="25">
        <v>24.99</v>
      </c>
      <c r="F3983" s="380">
        <v>14.456478660396092</v>
      </c>
      <c r="G3983" s="25">
        <v>43.56</v>
      </c>
      <c r="H3983" s="380">
        <v>9.24907368966341</v>
      </c>
      <c r="I3983" s="25">
        <v>50.21</v>
      </c>
      <c r="J3983" s="380">
        <v>6.9150449708270152</v>
      </c>
    </row>
    <row r="3984" spans="1:10" x14ac:dyDescent="0.35">
      <c r="A3984" s="5">
        <v>3980</v>
      </c>
      <c r="B3984" s="5">
        <v>166</v>
      </c>
      <c r="C3984" s="5">
        <v>6</v>
      </c>
      <c r="D3984" s="380">
        <v>67.456666666666663</v>
      </c>
      <c r="E3984" s="25">
        <v>24.99</v>
      </c>
      <c r="F3984" s="380">
        <v>13.826217702707471</v>
      </c>
      <c r="G3984" s="25">
        <v>44.69</v>
      </c>
      <c r="H3984" s="380">
        <v>9.4720139994425754</v>
      </c>
      <c r="I3984" s="25">
        <v>50.21</v>
      </c>
      <c r="J3984" s="380">
        <v>6.7167937714198711</v>
      </c>
    </row>
    <row r="3985" spans="1:10" x14ac:dyDescent="0.35">
      <c r="A3985" s="5">
        <v>3981</v>
      </c>
      <c r="B3985" s="5">
        <v>166</v>
      </c>
      <c r="C3985" s="5">
        <v>6</v>
      </c>
      <c r="D3985" s="380">
        <v>60.112222222222222</v>
      </c>
      <c r="E3985" s="25">
        <v>24.99</v>
      </c>
      <c r="F3985" s="380">
        <v>12.404791308468436</v>
      </c>
      <c r="G3985" s="25">
        <v>44.69</v>
      </c>
      <c r="H3985" s="380">
        <v>10.000350819254995</v>
      </c>
      <c r="I3985" s="25">
        <v>53.27</v>
      </c>
      <c r="J3985" s="380">
        <v>6.8877634134104584</v>
      </c>
    </row>
    <row r="3986" spans="1:10" x14ac:dyDescent="0.35">
      <c r="A3986" s="5">
        <v>3982</v>
      </c>
      <c r="B3986" s="5">
        <v>166</v>
      </c>
      <c r="C3986" s="5">
        <v>6</v>
      </c>
      <c r="D3986" s="380">
        <v>56.451111111111103</v>
      </c>
      <c r="E3986" s="25">
        <v>24.99</v>
      </c>
      <c r="F3986" s="380">
        <v>13.832882353195087</v>
      </c>
      <c r="G3986" s="25">
        <v>44.69</v>
      </c>
      <c r="H3986" s="380">
        <v>9.837323399621372</v>
      </c>
      <c r="I3986" s="25">
        <v>53.71</v>
      </c>
      <c r="J3986" s="380">
        <v>7.0721855900726602</v>
      </c>
    </row>
    <row r="3987" spans="1:10" x14ac:dyDescent="0.35">
      <c r="A3987" s="5">
        <v>3983</v>
      </c>
      <c r="B3987" s="5">
        <v>166</v>
      </c>
      <c r="C3987" s="5">
        <v>6</v>
      </c>
      <c r="D3987" s="380">
        <v>53.894999999999996</v>
      </c>
      <c r="E3987" s="25">
        <v>24.84</v>
      </c>
      <c r="F3987" s="380">
        <v>15.712370835322549</v>
      </c>
      <c r="G3987" s="25">
        <v>43.56</v>
      </c>
      <c r="H3987" s="380">
        <v>9.7874345469475941</v>
      </c>
      <c r="I3987" s="25">
        <v>53.71</v>
      </c>
      <c r="J3987" s="380">
        <v>7.2176608427093267</v>
      </c>
    </row>
    <row r="3988" spans="1:10" x14ac:dyDescent="0.35">
      <c r="A3988" s="5">
        <v>3984</v>
      </c>
      <c r="B3988" s="5">
        <v>166</v>
      </c>
      <c r="C3988" s="5">
        <v>6</v>
      </c>
      <c r="D3988" s="380">
        <v>54.299444444444447</v>
      </c>
      <c r="E3988" s="25">
        <v>24.84</v>
      </c>
      <c r="F3988" s="380">
        <v>15.594489985053533</v>
      </c>
      <c r="G3988" s="25">
        <v>42.29</v>
      </c>
      <c r="H3988" s="380">
        <v>9.8918383127916112</v>
      </c>
      <c r="I3988" s="25">
        <v>52.74</v>
      </c>
      <c r="J3988" s="380">
        <v>7.463333977128741</v>
      </c>
    </row>
    <row r="3989" spans="1:10" x14ac:dyDescent="0.35">
      <c r="A3989" s="5">
        <v>3985</v>
      </c>
      <c r="B3989" s="5">
        <v>167</v>
      </c>
      <c r="C3989" s="5">
        <v>6</v>
      </c>
      <c r="D3989" s="380">
        <v>52.134999999999991</v>
      </c>
      <c r="E3989" s="25">
        <v>24.84</v>
      </c>
      <c r="F3989" s="380">
        <v>15.460669694567615</v>
      </c>
      <c r="G3989" s="25">
        <v>42.29</v>
      </c>
      <c r="H3989" s="380">
        <v>10.687109608404812</v>
      </c>
      <c r="I3989" s="25">
        <v>52.16</v>
      </c>
      <c r="J3989" s="380">
        <v>7.5021770169973081</v>
      </c>
    </row>
    <row r="3990" spans="1:10" x14ac:dyDescent="0.35">
      <c r="A3990" s="5">
        <v>3986</v>
      </c>
      <c r="B3990" s="5">
        <v>167</v>
      </c>
      <c r="C3990" s="5">
        <v>6</v>
      </c>
      <c r="D3990" s="380">
        <v>50.831666666666663</v>
      </c>
      <c r="E3990" s="25">
        <v>24.84</v>
      </c>
      <c r="F3990" s="380">
        <v>15.106955057217096</v>
      </c>
      <c r="G3990" s="25">
        <v>42.29</v>
      </c>
      <c r="H3990" s="380">
        <v>10.143742426666913</v>
      </c>
      <c r="I3990" s="25">
        <v>51.64</v>
      </c>
      <c r="J3990" s="380">
        <v>7.4867066254845342</v>
      </c>
    </row>
    <row r="3991" spans="1:10" x14ac:dyDescent="0.35">
      <c r="A3991" s="5">
        <v>3987</v>
      </c>
      <c r="B3991" s="5">
        <v>167</v>
      </c>
      <c r="C3991" s="5">
        <v>6</v>
      </c>
      <c r="D3991" s="380">
        <v>50.407777777777774</v>
      </c>
      <c r="E3991" s="25">
        <v>24.84</v>
      </c>
      <c r="F3991" s="380">
        <v>15.895592252346535</v>
      </c>
      <c r="G3991" s="25">
        <v>42.29</v>
      </c>
      <c r="H3991" s="380">
        <v>10.634626739227846</v>
      </c>
      <c r="I3991" s="25">
        <v>51.64</v>
      </c>
      <c r="J3991" s="380">
        <v>7.458899261786879</v>
      </c>
    </row>
    <row r="3992" spans="1:10" x14ac:dyDescent="0.35">
      <c r="A3992" s="5">
        <v>3988</v>
      </c>
      <c r="B3992" s="5">
        <v>167</v>
      </c>
      <c r="C3992" s="5">
        <v>6</v>
      </c>
      <c r="D3992" s="380">
        <v>49.486111111111114</v>
      </c>
      <c r="E3992" s="25">
        <v>24.84</v>
      </c>
      <c r="F3992" s="380">
        <v>16.678892312917323</v>
      </c>
      <c r="G3992" s="25">
        <v>43.12</v>
      </c>
      <c r="H3992" s="380">
        <v>10.284028199379799</v>
      </c>
      <c r="I3992" s="25">
        <v>51.64</v>
      </c>
      <c r="J3992" s="380">
        <v>7.4508988228086217</v>
      </c>
    </row>
    <row r="3993" spans="1:10" x14ac:dyDescent="0.35">
      <c r="A3993" s="5">
        <v>3989</v>
      </c>
      <c r="B3993" s="5">
        <v>167</v>
      </c>
      <c r="C3993" s="5">
        <v>6</v>
      </c>
      <c r="D3993" s="380">
        <v>50.515000000000001</v>
      </c>
      <c r="E3993" s="25">
        <v>24.84</v>
      </c>
      <c r="F3993" s="380">
        <v>16.109458723128068</v>
      </c>
      <c r="G3993" s="25">
        <v>43.99</v>
      </c>
      <c r="H3993" s="380">
        <v>10.202520400655823</v>
      </c>
      <c r="I3993" s="25">
        <v>52.74</v>
      </c>
      <c r="J3993" s="380">
        <v>7.2945889869199965</v>
      </c>
    </row>
    <row r="3994" spans="1:10" x14ac:dyDescent="0.35">
      <c r="A3994" s="5">
        <v>3990</v>
      </c>
      <c r="B3994" s="5">
        <v>167</v>
      </c>
      <c r="C3994" s="5">
        <v>6</v>
      </c>
      <c r="D3994" s="380">
        <v>56.25333333333333</v>
      </c>
      <c r="E3994" s="25">
        <v>25.59</v>
      </c>
      <c r="F3994" s="380">
        <v>14.897288162603932</v>
      </c>
      <c r="G3994" s="25">
        <v>46.98</v>
      </c>
      <c r="H3994" s="380">
        <v>8.542464431389428</v>
      </c>
      <c r="I3994" s="25">
        <v>54.24</v>
      </c>
      <c r="J3994" s="380">
        <v>7.2176608427093267</v>
      </c>
    </row>
    <row r="3995" spans="1:10" x14ac:dyDescent="0.35">
      <c r="A3995" s="5">
        <v>3991</v>
      </c>
      <c r="B3995" s="5">
        <v>167</v>
      </c>
      <c r="C3995" s="5">
        <v>6</v>
      </c>
      <c r="D3995" s="380">
        <v>62.761111111111106</v>
      </c>
      <c r="E3995" s="25">
        <v>26.51</v>
      </c>
      <c r="F3995" s="380">
        <v>14.371451668586701</v>
      </c>
      <c r="G3995" s="25">
        <v>47.85</v>
      </c>
      <c r="H3995" s="380">
        <v>9.4037832914304467</v>
      </c>
      <c r="I3995" s="25">
        <v>55.95</v>
      </c>
      <c r="J3995" s="380">
        <v>7.2176608427093267</v>
      </c>
    </row>
    <row r="3996" spans="1:10" x14ac:dyDescent="0.35">
      <c r="A3996" s="5">
        <v>3992</v>
      </c>
      <c r="B3996" s="5">
        <v>167</v>
      </c>
      <c r="C3996" s="5">
        <v>6</v>
      </c>
      <c r="D3996" s="380">
        <v>63.616111111111117</v>
      </c>
      <c r="E3996" s="25">
        <v>26.51</v>
      </c>
      <c r="F3996" s="380">
        <v>8.440094979154054</v>
      </c>
      <c r="G3996" s="25">
        <v>47.85</v>
      </c>
      <c r="H3996" s="380">
        <v>9.3509604099661576</v>
      </c>
      <c r="I3996" s="25">
        <v>55.95</v>
      </c>
      <c r="J3996" s="380">
        <v>7.0685838192910921</v>
      </c>
    </row>
    <row r="3997" spans="1:10" x14ac:dyDescent="0.35">
      <c r="A3997" s="5">
        <v>3993</v>
      </c>
      <c r="B3997" s="5">
        <v>167</v>
      </c>
      <c r="C3997" s="5">
        <v>6</v>
      </c>
      <c r="D3997" s="380">
        <v>58.260000000000005</v>
      </c>
      <c r="E3997" s="25">
        <v>26.51</v>
      </c>
      <c r="F3997" s="380">
        <v>8.1174834595959595</v>
      </c>
      <c r="G3997" s="25">
        <v>47.85</v>
      </c>
      <c r="H3997" s="380">
        <v>7.9630562693963478</v>
      </c>
      <c r="I3997" s="25">
        <v>54.87</v>
      </c>
      <c r="J3997" s="380">
        <v>7.2477957187354116</v>
      </c>
    </row>
    <row r="3998" spans="1:10" x14ac:dyDescent="0.35">
      <c r="A3998" s="5">
        <v>3994</v>
      </c>
      <c r="B3998" s="5">
        <v>167</v>
      </c>
      <c r="C3998" s="5">
        <v>6</v>
      </c>
      <c r="D3998" s="380">
        <v>50.940555555555562</v>
      </c>
      <c r="E3998" s="25">
        <v>25.74</v>
      </c>
      <c r="F3998" s="380">
        <v>6.9145087900971109</v>
      </c>
      <c r="G3998" s="25">
        <v>46.98</v>
      </c>
      <c r="H3998" s="380">
        <v>7.8868032307648921</v>
      </c>
      <c r="I3998" s="25">
        <v>53.27</v>
      </c>
      <c r="J3998" s="380">
        <v>6.4288283645318431</v>
      </c>
    </row>
    <row r="3999" spans="1:10" x14ac:dyDescent="0.35">
      <c r="A3999" s="5">
        <v>3995</v>
      </c>
      <c r="B3999" s="5">
        <v>167</v>
      </c>
      <c r="C3999" s="5">
        <v>6</v>
      </c>
      <c r="D3999" s="380">
        <v>47.768333333333338</v>
      </c>
      <c r="E3999" s="25">
        <v>24.99</v>
      </c>
      <c r="F3999" s="380">
        <v>7.0161482369417607</v>
      </c>
      <c r="G3999" s="25">
        <v>46.98</v>
      </c>
      <c r="H3999" s="380">
        <v>7.6834366829938565</v>
      </c>
      <c r="I3999" s="25">
        <v>52.16</v>
      </c>
      <c r="J3999" s="380">
        <v>2.770819204696179</v>
      </c>
    </row>
    <row r="4000" spans="1:10" x14ac:dyDescent="0.35">
      <c r="A4000" s="5">
        <v>3996</v>
      </c>
      <c r="B4000" s="5">
        <v>167</v>
      </c>
      <c r="C4000" s="5">
        <v>6</v>
      </c>
      <c r="D4000" s="380">
        <v>45.411111111111104</v>
      </c>
      <c r="E4000" s="25">
        <v>24.84</v>
      </c>
      <c r="F4000" s="380">
        <v>7.0228476544352034</v>
      </c>
      <c r="G4000" s="25">
        <v>44.69</v>
      </c>
      <c r="H4000" s="380">
        <v>7.4288769854115078</v>
      </c>
      <c r="I4000" s="25">
        <v>51.64</v>
      </c>
      <c r="J4000" s="380">
        <v>3.8859207460099499</v>
      </c>
    </row>
    <row r="4001" spans="1:10" x14ac:dyDescent="0.35">
      <c r="A4001" s="5">
        <v>3997</v>
      </c>
      <c r="B4001" s="5">
        <v>167</v>
      </c>
      <c r="C4001" s="5">
        <v>6</v>
      </c>
      <c r="D4001" s="380">
        <v>43.447777777777773</v>
      </c>
      <c r="E4001" s="25">
        <v>24.84</v>
      </c>
      <c r="F4001" s="380">
        <v>7.0105270775812238</v>
      </c>
      <c r="G4001" s="25">
        <v>43.56</v>
      </c>
      <c r="H4001" s="380">
        <v>7.4244675954056625</v>
      </c>
      <c r="I4001" s="25">
        <v>51.64</v>
      </c>
      <c r="J4001" s="380">
        <v>3.5430740595890877</v>
      </c>
    </row>
    <row r="4002" spans="1:10" x14ac:dyDescent="0.35">
      <c r="A4002" s="5">
        <v>3998</v>
      </c>
      <c r="B4002" s="5">
        <v>167</v>
      </c>
      <c r="C4002" s="5">
        <v>6</v>
      </c>
      <c r="D4002" s="380">
        <v>42.029999999999994</v>
      </c>
      <c r="E4002" s="25">
        <v>24.84</v>
      </c>
      <c r="F4002" s="380">
        <v>6.9856769906171596</v>
      </c>
      <c r="G4002" s="25">
        <v>43.56</v>
      </c>
      <c r="H4002" s="380">
        <v>7.3942144087390718</v>
      </c>
      <c r="I4002" s="25">
        <v>51.64</v>
      </c>
      <c r="J4002" s="380">
        <v>3.511283614803562</v>
      </c>
    </row>
    <row r="4003" spans="1:10" x14ac:dyDescent="0.35">
      <c r="A4003" s="5">
        <v>3999</v>
      </c>
      <c r="B4003" s="5">
        <v>167</v>
      </c>
      <c r="C4003" s="5">
        <v>6</v>
      </c>
      <c r="D4003" s="380">
        <v>41.660000000000004</v>
      </c>
      <c r="E4003" s="25">
        <v>24.84</v>
      </c>
      <c r="F4003" s="380">
        <v>7.2126201878005478</v>
      </c>
      <c r="G4003" s="25">
        <v>43.56</v>
      </c>
      <c r="H4003" s="380">
        <v>7.6342077705041138</v>
      </c>
      <c r="I4003" s="25">
        <v>51.64</v>
      </c>
      <c r="J4003" s="380">
        <v>4.9102061303972047</v>
      </c>
    </row>
    <row r="4004" spans="1:10" x14ac:dyDescent="0.35">
      <c r="A4004" s="5">
        <v>4000</v>
      </c>
      <c r="B4004" s="5">
        <v>167</v>
      </c>
      <c r="C4004" s="5">
        <v>6</v>
      </c>
      <c r="D4004" s="380">
        <v>48.653333333333329</v>
      </c>
      <c r="E4004" s="25">
        <v>24.84</v>
      </c>
      <c r="F4004" s="380">
        <v>7.2352449662541085</v>
      </c>
      <c r="G4004" s="25">
        <v>43.56</v>
      </c>
      <c r="H4004" s="380">
        <v>7.8480865218643148</v>
      </c>
      <c r="I4004" s="25">
        <v>51.64</v>
      </c>
      <c r="J4004" s="380">
        <v>4.9102061303972047</v>
      </c>
    </row>
    <row r="4005" spans="1:10" x14ac:dyDescent="0.35">
      <c r="A4005" s="5">
        <v>4001</v>
      </c>
      <c r="B4005" s="5">
        <v>167</v>
      </c>
      <c r="C4005" s="5">
        <v>6</v>
      </c>
      <c r="D4005" s="380">
        <v>57.882777777777783</v>
      </c>
      <c r="E4005" s="25">
        <v>24.84</v>
      </c>
      <c r="F4005" s="380">
        <v>8.1174834595959595</v>
      </c>
      <c r="G4005" s="25">
        <v>46.98</v>
      </c>
      <c r="H4005" s="380">
        <v>7.8227514245955572</v>
      </c>
      <c r="I4005" s="25">
        <v>51.64</v>
      </c>
      <c r="J4005" s="380">
        <v>4.2624598201070665</v>
      </c>
    </row>
    <row r="4006" spans="1:10" x14ac:dyDescent="0.35">
      <c r="A4006" s="5">
        <v>4002</v>
      </c>
      <c r="B4006" s="5">
        <v>167</v>
      </c>
      <c r="C4006" s="5">
        <v>6</v>
      </c>
      <c r="D4006" s="380">
        <v>65.111666666666665</v>
      </c>
      <c r="E4006" s="25">
        <v>24.99</v>
      </c>
      <c r="F4006" s="380">
        <v>8.1174834595959613</v>
      </c>
      <c r="G4006" s="25">
        <v>46.98</v>
      </c>
      <c r="H4006" s="380">
        <v>10.143304489956282</v>
      </c>
      <c r="I4006" s="25">
        <v>52.16</v>
      </c>
      <c r="J4006" s="380">
        <v>6.2758845314004557</v>
      </c>
    </row>
    <row r="4007" spans="1:10" x14ac:dyDescent="0.35">
      <c r="A4007" s="5">
        <v>4003</v>
      </c>
      <c r="B4007" s="5">
        <v>167</v>
      </c>
      <c r="C4007" s="5">
        <v>6</v>
      </c>
      <c r="D4007" s="380">
        <v>68.603888888888889</v>
      </c>
      <c r="E4007" s="25">
        <v>25.74</v>
      </c>
      <c r="F4007" s="380">
        <v>9.2908791244506173</v>
      </c>
      <c r="G4007" s="25">
        <v>47.46</v>
      </c>
      <c r="H4007" s="380">
        <v>10.109689321136878</v>
      </c>
      <c r="I4007" s="25">
        <v>53.71</v>
      </c>
      <c r="J4007" s="380">
        <v>7.3779486393734084</v>
      </c>
    </row>
    <row r="4008" spans="1:10" x14ac:dyDescent="0.35">
      <c r="A4008" s="5">
        <v>4004</v>
      </c>
      <c r="B4008" s="5">
        <v>167</v>
      </c>
      <c r="C4008" s="5">
        <v>6</v>
      </c>
      <c r="D4008" s="380">
        <v>69.193333333333328</v>
      </c>
      <c r="E4008" s="25">
        <v>25.74</v>
      </c>
      <c r="F4008" s="380">
        <v>9.5440018095592709</v>
      </c>
      <c r="G4008" s="25">
        <v>47.85</v>
      </c>
      <c r="H4008" s="380">
        <v>10.03500001736086</v>
      </c>
      <c r="I4008" s="25">
        <v>56.56</v>
      </c>
      <c r="J4008" s="380">
        <v>7.3772427923574417</v>
      </c>
    </row>
    <row r="4009" spans="1:10" x14ac:dyDescent="0.35">
      <c r="A4009" s="5">
        <v>4005</v>
      </c>
      <c r="B4009" s="5">
        <v>167</v>
      </c>
      <c r="C4009" s="5">
        <v>6</v>
      </c>
      <c r="D4009" s="380">
        <v>70.38111111111111</v>
      </c>
      <c r="E4009" s="25">
        <v>25.74</v>
      </c>
      <c r="F4009" s="380">
        <v>10.414711647355638</v>
      </c>
      <c r="G4009" s="25">
        <v>47.85</v>
      </c>
      <c r="H4009" s="380">
        <v>9.9825132857170598</v>
      </c>
      <c r="I4009" s="25">
        <v>64.14</v>
      </c>
      <c r="J4009" s="380">
        <v>7.3558569465252086</v>
      </c>
    </row>
    <row r="4010" spans="1:10" x14ac:dyDescent="0.35">
      <c r="A4010" s="5">
        <v>4006</v>
      </c>
      <c r="B4010" s="5">
        <v>167</v>
      </c>
      <c r="C4010" s="5">
        <v>6</v>
      </c>
      <c r="D4010" s="380">
        <v>66.260555555555541</v>
      </c>
      <c r="E4010" s="25">
        <v>25.74</v>
      </c>
      <c r="F4010" s="380">
        <v>9.5061168893172443</v>
      </c>
      <c r="G4010" s="25">
        <v>47.85</v>
      </c>
      <c r="H4010" s="380">
        <v>10.137459689962915</v>
      </c>
      <c r="I4010" s="25">
        <v>62.27</v>
      </c>
      <c r="J4010" s="380">
        <v>7.3558569465252086</v>
      </c>
    </row>
    <row r="4011" spans="1:10" x14ac:dyDescent="0.35">
      <c r="A4011" s="5">
        <v>4007</v>
      </c>
      <c r="B4011" s="5">
        <v>167</v>
      </c>
      <c r="C4011" s="5">
        <v>6</v>
      </c>
      <c r="D4011" s="380">
        <v>65.712222222222223</v>
      </c>
      <c r="E4011" s="25">
        <v>25.59</v>
      </c>
      <c r="F4011" s="380">
        <v>9.5061168893172443</v>
      </c>
      <c r="G4011" s="25">
        <v>47.85</v>
      </c>
      <c r="H4011" s="380">
        <v>9.401561226199604</v>
      </c>
      <c r="I4011" s="25">
        <v>56.56</v>
      </c>
      <c r="J4011" s="380">
        <v>7.3265036708753914</v>
      </c>
    </row>
    <row r="4012" spans="1:10" x14ac:dyDescent="0.35">
      <c r="A4012" s="5">
        <v>4008</v>
      </c>
      <c r="B4012" s="5">
        <v>167</v>
      </c>
      <c r="C4012" s="5">
        <v>6</v>
      </c>
      <c r="D4012" s="380">
        <v>72.542222222222222</v>
      </c>
      <c r="E4012" s="25">
        <v>24.99</v>
      </c>
      <c r="F4012" s="380">
        <v>8.6210208739077299</v>
      </c>
      <c r="G4012" s="25">
        <v>47.46</v>
      </c>
      <c r="H4012" s="380">
        <v>10.287372980504482</v>
      </c>
      <c r="I4012" s="25">
        <v>53.71</v>
      </c>
      <c r="J4012" s="380">
        <v>7.3011017088925101</v>
      </c>
    </row>
    <row r="4013" spans="1:10" x14ac:dyDescent="0.35">
      <c r="A4013" s="5">
        <v>4009</v>
      </c>
      <c r="B4013" s="5">
        <v>168</v>
      </c>
      <c r="C4013" s="5">
        <v>6</v>
      </c>
      <c r="D4013" s="380">
        <v>68.75611111111111</v>
      </c>
      <c r="E4013" s="25">
        <v>24.84</v>
      </c>
      <c r="F4013" s="380">
        <v>8.7260433072049768</v>
      </c>
      <c r="G4013" s="25">
        <v>43.56</v>
      </c>
      <c r="H4013" s="380">
        <v>10.036239203389144</v>
      </c>
      <c r="I4013" s="25">
        <v>51.84</v>
      </c>
      <c r="J4013" s="380">
        <v>7.3040365245537666</v>
      </c>
    </row>
    <row r="4014" spans="1:10" x14ac:dyDescent="0.35">
      <c r="A4014" s="5">
        <v>4010</v>
      </c>
      <c r="B4014" s="5">
        <v>168</v>
      </c>
      <c r="C4014" s="5">
        <v>6</v>
      </c>
      <c r="D4014" s="380">
        <v>64.882222222222225</v>
      </c>
      <c r="E4014" s="25">
        <v>24.84</v>
      </c>
      <c r="F4014" s="380">
        <v>7.5237897488048224</v>
      </c>
      <c r="G4014" s="25">
        <v>43.56</v>
      </c>
      <c r="H4014" s="380">
        <v>9.8226395603008534</v>
      </c>
      <c r="I4014" s="25">
        <v>48.86</v>
      </c>
      <c r="J4014" s="380">
        <v>7.1195462546059476</v>
      </c>
    </row>
    <row r="4015" spans="1:10" x14ac:dyDescent="0.35">
      <c r="A4015" s="5">
        <v>4011</v>
      </c>
      <c r="B4015" s="5">
        <v>168</v>
      </c>
      <c r="C4015" s="5">
        <v>6</v>
      </c>
      <c r="D4015" s="380">
        <v>59.658888888888896</v>
      </c>
      <c r="E4015" s="25">
        <v>24.84</v>
      </c>
      <c r="F4015" s="380">
        <v>7.3154846998667171</v>
      </c>
      <c r="G4015" s="25">
        <v>43.56</v>
      </c>
      <c r="H4015" s="380">
        <v>9.9693074059178546</v>
      </c>
      <c r="I4015" s="25">
        <v>49.53</v>
      </c>
      <c r="J4015" s="380">
        <v>6.6768202027083534</v>
      </c>
    </row>
    <row r="4016" spans="1:10" x14ac:dyDescent="0.35">
      <c r="A4016" s="5">
        <v>4012</v>
      </c>
      <c r="B4016" s="5">
        <v>168</v>
      </c>
      <c r="C4016" s="5">
        <v>6</v>
      </c>
      <c r="D4016" s="380">
        <v>58.851111111111102</v>
      </c>
      <c r="E4016" s="25">
        <v>24.84</v>
      </c>
      <c r="F4016" s="380">
        <v>6.8393132056013082</v>
      </c>
      <c r="G4016" s="25">
        <v>43.56</v>
      </c>
      <c r="H4016" s="380">
        <v>10.257612214074125</v>
      </c>
      <c r="I4016" s="25">
        <v>49.53</v>
      </c>
      <c r="J4016" s="380">
        <v>5.8964543915109973</v>
      </c>
    </row>
    <row r="4017" spans="1:10" x14ac:dyDescent="0.35">
      <c r="A4017" s="5">
        <v>4013</v>
      </c>
      <c r="B4017" s="5">
        <v>168</v>
      </c>
      <c r="C4017" s="5">
        <v>6</v>
      </c>
      <c r="D4017" s="380">
        <v>61.558333333333344</v>
      </c>
      <c r="E4017" s="25">
        <v>24.84</v>
      </c>
      <c r="F4017" s="380">
        <v>6.4480545682855022</v>
      </c>
      <c r="G4017" s="25">
        <v>43.56</v>
      </c>
      <c r="H4017" s="380">
        <v>7.4121024588348829</v>
      </c>
      <c r="I4017" s="25">
        <v>48.86</v>
      </c>
      <c r="J4017" s="380">
        <v>4.4086582000579648</v>
      </c>
    </row>
    <row r="4018" spans="1:10" x14ac:dyDescent="0.35">
      <c r="A4018" s="5">
        <v>4014</v>
      </c>
      <c r="B4018" s="5">
        <v>168</v>
      </c>
      <c r="C4018" s="5">
        <v>6</v>
      </c>
      <c r="D4018" s="380">
        <v>70.408888888888882</v>
      </c>
      <c r="E4018" s="25">
        <v>25.47</v>
      </c>
      <c r="F4018" s="380">
        <v>6.247761981165322</v>
      </c>
      <c r="G4018" s="25">
        <v>47.85</v>
      </c>
      <c r="H4018" s="380">
        <v>7.0344075231578813</v>
      </c>
      <c r="I4018" s="25">
        <v>53.71</v>
      </c>
      <c r="J4018" s="380">
        <v>0.27777777777777779</v>
      </c>
    </row>
    <row r="4019" spans="1:10" x14ac:dyDescent="0.35">
      <c r="A4019" s="5">
        <v>4015</v>
      </c>
      <c r="B4019" s="5">
        <v>168</v>
      </c>
      <c r="C4019" s="5">
        <v>6</v>
      </c>
      <c r="D4019" s="380">
        <v>78.266111111111101</v>
      </c>
      <c r="E4019" s="25">
        <v>25.74</v>
      </c>
      <c r="F4019" s="380">
        <v>5.3394796724698352</v>
      </c>
      <c r="G4019" s="25">
        <v>47.85</v>
      </c>
      <c r="H4019" s="380">
        <v>4.3614061618562889</v>
      </c>
      <c r="I4019" s="25">
        <v>53.71</v>
      </c>
      <c r="J4019" s="380">
        <v>5.777863348981195</v>
      </c>
    </row>
    <row r="4020" spans="1:10" x14ac:dyDescent="0.35">
      <c r="A4020" s="5">
        <v>4016</v>
      </c>
      <c r="B4020" s="5">
        <v>168</v>
      </c>
      <c r="C4020" s="5">
        <v>6</v>
      </c>
      <c r="D4020" s="380">
        <v>80.282222222222217</v>
      </c>
      <c r="E4020" s="25">
        <v>25.59</v>
      </c>
      <c r="F4020" s="380">
        <v>0.47222222222222221</v>
      </c>
      <c r="G4020" s="25">
        <v>47.85</v>
      </c>
      <c r="H4020" s="380">
        <v>3.568284088688559</v>
      </c>
      <c r="I4020" s="25">
        <v>53.27</v>
      </c>
      <c r="J4020" s="380">
        <v>3.9615912358285925</v>
      </c>
    </row>
    <row r="4021" spans="1:10" x14ac:dyDescent="0.35">
      <c r="A4021" s="5">
        <v>4017</v>
      </c>
      <c r="B4021" s="5">
        <v>168</v>
      </c>
      <c r="C4021" s="5">
        <v>6</v>
      </c>
      <c r="D4021" s="380">
        <v>74.662777777777777</v>
      </c>
      <c r="E4021" s="25">
        <v>24.84</v>
      </c>
      <c r="F4021" s="380">
        <v>3.5607506104792943</v>
      </c>
      <c r="G4021" s="25">
        <v>46.98</v>
      </c>
      <c r="H4021" s="380">
        <v>0.28511088517650629</v>
      </c>
      <c r="I4021" s="25">
        <v>50.26</v>
      </c>
      <c r="J4021" s="380">
        <v>2.777777777777778E-2</v>
      </c>
    </row>
    <row r="4022" spans="1:10" x14ac:dyDescent="0.35">
      <c r="A4022" s="5">
        <v>4018</v>
      </c>
      <c r="B4022" s="5">
        <v>168</v>
      </c>
      <c r="C4022" s="5">
        <v>6</v>
      </c>
      <c r="D4022" s="380">
        <v>67.574444444444438</v>
      </c>
      <c r="E4022" s="25">
        <v>24.84</v>
      </c>
      <c r="F4022" s="380">
        <v>3.2727733956087586</v>
      </c>
      <c r="G4022" s="25">
        <v>43.56</v>
      </c>
      <c r="H4022" s="380">
        <v>2.777777777777778E-2</v>
      </c>
      <c r="I4022" s="25">
        <v>41.53</v>
      </c>
      <c r="J4022" s="380">
        <v>2.777777777777778E-2</v>
      </c>
    </row>
    <row r="4023" spans="1:10" x14ac:dyDescent="0.35">
      <c r="A4023" s="5">
        <v>4019</v>
      </c>
      <c r="B4023" s="5">
        <v>168</v>
      </c>
      <c r="C4023" s="5">
        <v>6</v>
      </c>
      <c r="D4023" s="380">
        <v>59.207222222222228</v>
      </c>
      <c r="E4023" s="25">
        <v>24.84</v>
      </c>
      <c r="F4023" s="380">
        <v>1.3816472724718665</v>
      </c>
      <c r="G4023" s="25">
        <v>42.29</v>
      </c>
      <c r="H4023" s="380">
        <v>2.777777777777778E-2</v>
      </c>
      <c r="I4023" s="25">
        <v>38.36</v>
      </c>
      <c r="J4023" s="380">
        <v>2.777777777777778E-2</v>
      </c>
    </row>
    <row r="4024" spans="1:10" x14ac:dyDescent="0.35">
      <c r="A4024" s="5">
        <v>4020</v>
      </c>
      <c r="B4024" s="5">
        <v>168</v>
      </c>
      <c r="C4024" s="5">
        <v>6</v>
      </c>
      <c r="D4024" s="380">
        <v>55.261111111111106</v>
      </c>
      <c r="E4024" s="25">
        <v>24.84</v>
      </c>
      <c r="F4024" s="380">
        <v>1.2648387354391974</v>
      </c>
      <c r="G4024" s="25">
        <v>42.29</v>
      </c>
      <c r="H4024" s="380">
        <v>2.777777777777778E-2</v>
      </c>
      <c r="I4024" s="25">
        <v>37.979999999999997</v>
      </c>
      <c r="J4024" s="380">
        <v>2.777777777777778E-2</v>
      </c>
    </row>
    <row r="4025" spans="1:10" x14ac:dyDescent="0.35">
      <c r="A4025" s="5">
        <v>4021</v>
      </c>
      <c r="B4025" s="5">
        <v>168</v>
      </c>
      <c r="C4025" s="5">
        <v>6</v>
      </c>
      <c r="D4025" s="380">
        <v>54.62555555555555</v>
      </c>
      <c r="E4025" s="25">
        <v>24.84</v>
      </c>
      <c r="F4025" s="380">
        <v>1.2648387354391974</v>
      </c>
      <c r="G4025" s="25">
        <v>41.86</v>
      </c>
      <c r="H4025" s="380">
        <v>2.777777777777778E-2</v>
      </c>
      <c r="I4025" s="25">
        <v>37.979999999999997</v>
      </c>
      <c r="J4025" s="380">
        <v>2.777777777777778E-2</v>
      </c>
    </row>
    <row r="4026" spans="1:10" x14ac:dyDescent="0.35">
      <c r="A4026" s="5">
        <v>4022</v>
      </c>
      <c r="B4026" s="5">
        <v>168</v>
      </c>
      <c r="C4026" s="5">
        <v>6</v>
      </c>
      <c r="D4026" s="380">
        <v>52.257222222222225</v>
      </c>
      <c r="E4026" s="25">
        <v>24.84</v>
      </c>
      <c r="F4026" s="380">
        <v>1.2648387354391974</v>
      </c>
      <c r="G4026" s="25">
        <v>39.93</v>
      </c>
      <c r="H4026" s="380">
        <v>2.777777777777778E-2</v>
      </c>
      <c r="I4026" s="25">
        <v>34.68</v>
      </c>
      <c r="J4026" s="380">
        <v>2.777777777777778E-2</v>
      </c>
    </row>
    <row r="4027" spans="1:10" x14ac:dyDescent="0.35">
      <c r="A4027" s="5">
        <v>4023</v>
      </c>
      <c r="B4027" s="5">
        <v>168</v>
      </c>
      <c r="C4027" s="5">
        <v>6</v>
      </c>
      <c r="D4027" s="380">
        <v>53.065555555555555</v>
      </c>
      <c r="E4027" s="25">
        <v>24.26</v>
      </c>
      <c r="F4027" s="380">
        <v>1.2648387354391974</v>
      </c>
      <c r="G4027" s="25">
        <v>39.93</v>
      </c>
      <c r="H4027" s="380">
        <v>2.777777777777778E-2</v>
      </c>
      <c r="I4027" s="25">
        <v>34.68</v>
      </c>
      <c r="J4027" s="380">
        <v>2.777777777777778E-2</v>
      </c>
    </row>
    <row r="4028" spans="1:10" x14ac:dyDescent="0.35">
      <c r="A4028" s="5">
        <v>4024</v>
      </c>
      <c r="B4028" s="5">
        <v>168</v>
      </c>
      <c r="C4028" s="5">
        <v>6</v>
      </c>
      <c r="D4028" s="380">
        <v>57.132777777777768</v>
      </c>
      <c r="E4028" s="25">
        <v>24.56</v>
      </c>
      <c r="F4028" s="380">
        <v>1.2648387354391974</v>
      </c>
      <c r="G4028" s="25">
        <v>39.93</v>
      </c>
      <c r="H4028" s="380">
        <v>2.777777777777778E-2</v>
      </c>
      <c r="I4028" s="25">
        <v>35.03</v>
      </c>
      <c r="J4028" s="380">
        <v>2.777777777777778E-2</v>
      </c>
    </row>
    <row r="4029" spans="1:10" x14ac:dyDescent="0.35">
      <c r="A4029" s="5">
        <v>4025</v>
      </c>
      <c r="B4029" s="5">
        <v>168</v>
      </c>
      <c r="C4029" s="5">
        <v>6</v>
      </c>
      <c r="D4029" s="380">
        <v>65.837222222222209</v>
      </c>
      <c r="E4029" s="25">
        <v>24.84</v>
      </c>
      <c r="F4029" s="380">
        <v>1.3816472724718665</v>
      </c>
      <c r="G4029" s="25">
        <v>39.93</v>
      </c>
      <c r="H4029" s="380">
        <v>6.0870436498465595E-2</v>
      </c>
      <c r="I4029" s="25">
        <v>36.869999999999997</v>
      </c>
      <c r="J4029" s="380">
        <v>2.777777777777778E-2</v>
      </c>
    </row>
    <row r="4030" spans="1:10" x14ac:dyDescent="0.35">
      <c r="A4030" s="5">
        <v>4026</v>
      </c>
      <c r="B4030" s="5">
        <v>168</v>
      </c>
      <c r="C4030" s="5">
        <v>6</v>
      </c>
      <c r="D4030" s="380">
        <v>71.567222222222213</v>
      </c>
      <c r="E4030" s="25">
        <v>24.84</v>
      </c>
      <c r="F4030" s="380">
        <v>0.22922904538500136</v>
      </c>
      <c r="G4030" s="25">
        <v>41.86</v>
      </c>
      <c r="H4030" s="380">
        <v>0.41810464765170813</v>
      </c>
      <c r="I4030" s="25">
        <v>37.979999999999997</v>
      </c>
      <c r="J4030" s="380">
        <v>2.777777777777778E-2</v>
      </c>
    </row>
    <row r="4031" spans="1:10" x14ac:dyDescent="0.35">
      <c r="A4031" s="5">
        <v>4027</v>
      </c>
      <c r="B4031" s="5">
        <v>168</v>
      </c>
      <c r="C4031" s="5">
        <v>6</v>
      </c>
      <c r="D4031" s="380">
        <v>74.030000000000015</v>
      </c>
      <c r="E4031" s="25">
        <v>24.84</v>
      </c>
      <c r="F4031" s="380">
        <v>5.1484439907185013</v>
      </c>
      <c r="G4031" s="25">
        <v>41.86</v>
      </c>
      <c r="H4031" s="380">
        <v>3.7938218702104902</v>
      </c>
      <c r="I4031" s="25">
        <v>38.36</v>
      </c>
      <c r="J4031" s="380">
        <v>1.9806816871893957</v>
      </c>
    </row>
    <row r="4032" spans="1:10" x14ac:dyDescent="0.35">
      <c r="A4032" s="5">
        <v>4028</v>
      </c>
      <c r="B4032" s="5">
        <v>168</v>
      </c>
      <c r="C4032" s="5">
        <v>6</v>
      </c>
      <c r="D4032" s="380">
        <v>77.886111111111106</v>
      </c>
      <c r="E4032" s="25">
        <v>24.84</v>
      </c>
      <c r="F4032" s="380">
        <v>5.2440379871726108</v>
      </c>
      <c r="G4032" s="25">
        <v>42.29</v>
      </c>
      <c r="H4032" s="380">
        <v>3.5909392389258405</v>
      </c>
      <c r="I4032" s="25">
        <v>48.86</v>
      </c>
      <c r="J4032" s="380">
        <v>2.8865388016706688</v>
      </c>
    </row>
    <row r="4033" spans="1:10" x14ac:dyDescent="0.35">
      <c r="A4033" s="5">
        <v>4029</v>
      </c>
      <c r="B4033" s="5">
        <v>168</v>
      </c>
      <c r="C4033" s="5">
        <v>6</v>
      </c>
      <c r="D4033" s="380">
        <v>70.417222222222222</v>
      </c>
      <c r="E4033" s="25">
        <v>24.84</v>
      </c>
      <c r="F4033" s="380">
        <v>5.2293291956903891</v>
      </c>
      <c r="G4033" s="25">
        <v>43.56</v>
      </c>
      <c r="H4033" s="380">
        <v>3.0851169251864854</v>
      </c>
      <c r="I4033" s="25">
        <v>48.86</v>
      </c>
      <c r="J4033" s="380">
        <v>2.3107256726070267</v>
      </c>
    </row>
    <row r="4034" spans="1:10" x14ac:dyDescent="0.35">
      <c r="A4034" s="5">
        <v>4030</v>
      </c>
      <c r="B4034" s="5">
        <v>168</v>
      </c>
      <c r="C4034" s="5">
        <v>6</v>
      </c>
      <c r="D4034" s="380">
        <v>63.701666666666654</v>
      </c>
      <c r="E4034" s="25">
        <v>24.84</v>
      </c>
      <c r="F4034" s="380">
        <v>5.4277764167672675</v>
      </c>
      <c r="G4034" s="25">
        <v>43.56</v>
      </c>
      <c r="H4034" s="380">
        <v>3.4607395150371145</v>
      </c>
      <c r="I4034" s="25">
        <v>48.86</v>
      </c>
      <c r="J4034" s="380">
        <v>2.0156446826837144</v>
      </c>
    </row>
    <row r="4035" spans="1:10" x14ac:dyDescent="0.35">
      <c r="A4035" s="5">
        <v>4031</v>
      </c>
      <c r="B4035" s="5">
        <v>168</v>
      </c>
      <c r="C4035" s="5">
        <v>6</v>
      </c>
      <c r="D4035" s="380">
        <v>60.62833333333333</v>
      </c>
      <c r="E4035" s="25">
        <v>24.84</v>
      </c>
      <c r="F4035" s="380">
        <v>5.5305694360799187</v>
      </c>
      <c r="G4035" s="25">
        <v>42.29</v>
      </c>
      <c r="H4035" s="380">
        <v>3.417025488394374</v>
      </c>
      <c r="I4035" s="25">
        <v>48.86</v>
      </c>
      <c r="J4035" s="380">
        <v>2.5292382272913367</v>
      </c>
    </row>
    <row r="4036" spans="1:10" x14ac:dyDescent="0.35">
      <c r="A4036" s="5">
        <v>4032</v>
      </c>
      <c r="B4036" s="5">
        <v>168</v>
      </c>
      <c r="C4036" s="5">
        <v>6</v>
      </c>
      <c r="D4036" s="380">
        <v>58.728888888888882</v>
      </c>
      <c r="E4036" s="25">
        <v>24.84</v>
      </c>
      <c r="F4036" s="380">
        <v>5.2475417315593216</v>
      </c>
      <c r="G4036" s="25">
        <v>42.29</v>
      </c>
      <c r="H4036" s="380">
        <v>3.5619060206661439</v>
      </c>
      <c r="I4036" s="25">
        <v>48.86</v>
      </c>
      <c r="J4036" s="380">
        <v>2.8980107218216014</v>
      </c>
    </row>
    <row r="4037" spans="1:10" x14ac:dyDescent="0.35">
      <c r="A4037" s="5">
        <v>4033</v>
      </c>
      <c r="B4037" s="5">
        <v>169</v>
      </c>
      <c r="C4037" s="5">
        <v>6</v>
      </c>
      <c r="D4037" s="380">
        <v>56.828888888888891</v>
      </c>
      <c r="E4037" s="25">
        <v>24.84</v>
      </c>
      <c r="F4037" s="380">
        <v>5.0866321964054046</v>
      </c>
      <c r="G4037" s="25">
        <v>39.93</v>
      </c>
      <c r="H4037" s="380">
        <v>3.6962483491458458</v>
      </c>
      <c r="I4037" s="25">
        <v>42.68</v>
      </c>
      <c r="J4037" s="380">
        <v>1.880052333114635</v>
      </c>
    </row>
    <row r="4038" spans="1:10" x14ac:dyDescent="0.35">
      <c r="A4038" s="5">
        <v>4034</v>
      </c>
      <c r="B4038" s="5">
        <v>169</v>
      </c>
      <c r="C4038" s="5">
        <v>6</v>
      </c>
      <c r="D4038" s="380">
        <v>55.140555555555551</v>
      </c>
      <c r="E4038" s="25">
        <v>24.84</v>
      </c>
      <c r="F4038" s="380">
        <v>5.0732170893628128</v>
      </c>
      <c r="G4038" s="25">
        <v>39.93</v>
      </c>
      <c r="H4038" s="380">
        <v>3.8720812396599742</v>
      </c>
      <c r="I4038" s="25">
        <v>41.53</v>
      </c>
      <c r="J4038" s="380">
        <v>5.4110587388333915</v>
      </c>
    </row>
    <row r="4039" spans="1:10" x14ac:dyDescent="0.35">
      <c r="A4039" s="5">
        <v>4035</v>
      </c>
      <c r="B4039" s="5">
        <v>169</v>
      </c>
      <c r="C4039" s="5">
        <v>6</v>
      </c>
      <c r="D4039" s="380">
        <v>53.459444444444443</v>
      </c>
      <c r="E4039" s="25">
        <v>24.84</v>
      </c>
      <c r="F4039" s="380">
        <v>4.8087597216071964</v>
      </c>
      <c r="G4039" s="25">
        <v>39.93</v>
      </c>
      <c r="H4039" s="380">
        <v>3.5509605336174617</v>
      </c>
      <c r="I4039" s="25">
        <v>41.53</v>
      </c>
      <c r="J4039" s="380">
        <v>3.1240645139038508</v>
      </c>
    </row>
    <row r="4040" spans="1:10" x14ac:dyDescent="0.35">
      <c r="A4040" s="5">
        <v>4036</v>
      </c>
      <c r="B4040" s="5">
        <v>169</v>
      </c>
      <c r="C4040" s="5">
        <v>6</v>
      </c>
      <c r="D4040" s="380">
        <v>52.774999999999999</v>
      </c>
      <c r="E4040" s="25">
        <v>24.84</v>
      </c>
      <c r="F4040" s="380">
        <v>5.2440379871726108</v>
      </c>
      <c r="G4040" s="25">
        <v>39.93</v>
      </c>
      <c r="H4040" s="380">
        <v>3.6010631195703944</v>
      </c>
      <c r="I4040" s="25">
        <v>41.53</v>
      </c>
      <c r="J4040" s="380">
        <v>3.4237604575889087</v>
      </c>
    </row>
    <row r="4041" spans="1:10" x14ac:dyDescent="0.35">
      <c r="A4041" s="5">
        <v>4037</v>
      </c>
      <c r="B4041" s="5">
        <v>169</v>
      </c>
      <c r="C4041" s="5">
        <v>6</v>
      </c>
      <c r="D4041" s="380">
        <v>52.600555555555559</v>
      </c>
      <c r="E4041" s="25">
        <v>24.84</v>
      </c>
      <c r="F4041" s="380">
        <v>5.174841986890101</v>
      </c>
      <c r="G4041" s="25">
        <v>41.05</v>
      </c>
      <c r="H4041" s="380">
        <v>3.3813335077135833</v>
      </c>
      <c r="I4041" s="25">
        <v>41.95</v>
      </c>
      <c r="J4041" s="380">
        <v>1.6575241998922245</v>
      </c>
    </row>
    <row r="4042" spans="1:10" x14ac:dyDescent="0.35">
      <c r="A4042" s="5">
        <v>4038</v>
      </c>
      <c r="B4042" s="5">
        <v>169</v>
      </c>
      <c r="C4042" s="5">
        <v>6</v>
      </c>
      <c r="D4042" s="380">
        <v>54.178333333333327</v>
      </c>
      <c r="E4042" s="25">
        <v>24.84</v>
      </c>
      <c r="F4042" s="380">
        <v>4.853191391613823</v>
      </c>
      <c r="G4042" s="25">
        <v>42.29</v>
      </c>
      <c r="H4042" s="380">
        <v>3.6166257545354785</v>
      </c>
      <c r="I4042" s="25">
        <v>48.09</v>
      </c>
      <c r="J4042" s="380">
        <v>2.4914284407698566</v>
      </c>
    </row>
    <row r="4043" spans="1:10" x14ac:dyDescent="0.35">
      <c r="A4043" s="5">
        <v>4039</v>
      </c>
      <c r="B4043" s="5">
        <v>169</v>
      </c>
      <c r="C4043" s="5">
        <v>6</v>
      </c>
      <c r="D4043" s="380">
        <v>54.289444444444442</v>
      </c>
      <c r="E4043" s="25">
        <v>24.84</v>
      </c>
      <c r="F4043" s="380">
        <v>4.4283830344185322</v>
      </c>
      <c r="G4043" s="25">
        <v>46.98</v>
      </c>
      <c r="H4043" s="380">
        <v>3.1546769847455614</v>
      </c>
      <c r="I4043" s="25">
        <v>51.02</v>
      </c>
      <c r="J4043" s="380">
        <v>1.5964657491857455</v>
      </c>
    </row>
    <row r="4044" spans="1:10" x14ac:dyDescent="0.35">
      <c r="A4044" s="5">
        <v>4040</v>
      </c>
      <c r="B4044" s="5">
        <v>169</v>
      </c>
      <c r="C4044" s="5">
        <v>6</v>
      </c>
      <c r="D4044" s="380">
        <v>54.37</v>
      </c>
      <c r="E4044" s="25">
        <v>25.59</v>
      </c>
      <c r="F4044" s="380">
        <v>3.054544482890408</v>
      </c>
      <c r="G4044" s="25">
        <v>46.98</v>
      </c>
      <c r="H4044" s="380">
        <v>0.47222222222222221</v>
      </c>
      <c r="I4044" s="25">
        <v>52.24</v>
      </c>
      <c r="J4044" s="380">
        <v>0.27777777777777779</v>
      </c>
    </row>
    <row r="4045" spans="1:10" x14ac:dyDescent="0.35">
      <c r="A4045" s="5">
        <v>4041</v>
      </c>
      <c r="B4045" s="5">
        <v>169</v>
      </c>
      <c r="C4045" s="5">
        <v>6</v>
      </c>
      <c r="D4045" s="380">
        <v>53.416111111111107</v>
      </c>
      <c r="E4045" s="25">
        <v>25.59</v>
      </c>
      <c r="F4045" s="380">
        <v>0.65808670058311347</v>
      </c>
      <c r="G4045" s="25">
        <v>46.98</v>
      </c>
      <c r="H4045" s="380">
        <v>0.47222222222222221</v>
      </c>
      <c r="I4045" s="25">
        <v>50.19</v>
      </c>
      <c r="J4045" s="380">
        <v>2.7949611398442147</v>
      </c>
    </row>
    <row r="4046" spans="1:10" x14ac:dyDescent="0.35">
      <c r="A4046" s="5">
        <v>4042</v>
      </c>
      <c r="B4046" s="5">
        <v>169</v>
      </c>
      <c r="C4046" s="5">
        <v>6</v>
      </c>
      <c r="D4046" s="380">
        <v>48.336666666666666</v>
      </c>
      <c r="E4046" s="25">
        <v>25.59</v>
      </c>
      <c r="F4046" s="380">
        <v>5.8303470552628429</v>
      </c>
      <c r="G4046" s="25">
        <v>46.98</v>
      </c>
      <c r="H4046" s="380">
        <v>2.667845959805812</v>
      </c>
      <c r="I4046" s="25">
        <v>48.86</v>
      </c>
      <c r="J4046" s="380">
        <v>2.777777777777778E-2</v>
      </c>
    </row>
    <row r="4047" spans="1:10" x14ac:dyDescent="0.35">
      <c r="A4047" s="5">
        <v>4043</v>
      </c>
      <c r="B4047" s="5">
        <v>169</v>
      </c>
      <c r="C4047" s="5">
        <v>6</v>
      </c>
      <c r="D4047" s="380">
        <v>44.843333333333334</v>
      </c>
      <c r="E4047" s="25">
        <v>24.84</v>
      </c>
      <c r="F4047" s="380">
        <v>3.970616036171422</v>
      </c>
      <c r="G4047" s="25">
        <v>46.98</v>
      </c>
      <c r="H4047" s="380">
        <v>1.9737831874945333</v>
      </c>
      <c r="I4047" s="25">
        <v>48.86</v>
      </c>
      <c r="J4047" s="380">
        <v>2.777777777777778E-2</v>
      </c>
    </row>
    <row r="4048" spans="1:10" x14ac:dyDescent="0.35">
      <c r="A4048" s="5">
        <v>4044</v>
      </c>
      <c r="B4048" s="5">
        <v>169</v>
      </c>
      <c r="C4048" s="5">
        <v>6</v>
      </c>
      <c r="D4048" s="380">
        <v>39.722777777777779</v>
      </c>
      <c r="E4048" s="25">
        <v>24.84</v>
      </c>
      <c r="F4048" s="380">
        <v>3.3853714873267298</v>
      </c>
      <c r="G4048" s="25">
        <v>44.82</v>
      </c>
      <c r="H4048" s="380">
        <v>1.9225479802829377</v>
      </c>
      <c r="I4048" s="25">
        <v>41.53</v>
      </c>
      <c r="J4048" s="380">
        <v>2.777777777777778E-2</v>
      </c>
    </row>
    <row r="4049" spans="1:10" x14ac:dyDescent="0.35">
      <c r="A4049" s="5">
        <v>4045</v>
      </c>
      <c r="B4049" s="5">
        <v>169</v>
      </c>
      <c r="C4049" s="5">
        <v>6</v>
      </c>
      <c r="D4049" s="380">
        <v>32.631111111111103</v>
      </c>
      <c r="E4049" s="25">
        <v>24.84</v>
      </c>
      <c r="F4049" s="380">
        <v>3.3853714873267298</v>
      </c>
      <c r="G4049" s="25">
        <v>42.29</v>
      </c>
      <c r="H4049" s="380">
        <v>0.3012269021302022</v>
      </c>
      <c r="I4049" s="25">
        <v>41.53</v>
      </c>
      <c r="J4049" s="380">
        <v>2.777777777777778E-2</v>
      </c>
    </row>
    <row r="4050" spans="1:10" x14ac:dyDescent="0.35">
      <c r="A4050" s="5">
        <v>4046</v>
      </c>
      <c r="B4050" s="5">
        <v>169</v>
      </c>
      <c r="C4050" s="5">
        <v>6</v>
      </c>
      <c r="D4050" s="380">
        <v>32.783888888888889</v>
      </c>
      <c r="E4050" s="25">
        <v>24.84</v>
      </c>
      <c r="F4050" s="380">
        <v>3.3596760012160329</v>
      </c>
      <c r="G4050" s="25">
        <v>42.29</v>
      </c>
      <c r="H4050" s="380">
        <v>0.3012269021302022</v>
      </c>
      <c r="I4050" s="25">
        <v>41.53</v>
      </c>
      <c r="J4050" s="380">
        <v>2.777777777777778E-2</v>
      </c>
    </row>
    <row r="4051" spans="1:10" x14ac:dyDescent="0.35">
      <c r="A4051" s="5">
        <v>4047</v>
      </c>
      <c r="B4051" s="5">
        <v>169</v>
      </c>
      <c r="C4051" s="5">
        <v>6</v>
      </c>
      <c r="D4051" s="380">
        <v>38.086666666666673</v>
      </c>
      <c r="E4051" s="25">
        <v>24.84</v>
      </c>
      <c r="F4051" s="380">
        <v>3.3596760012160329</v>
      </c>
      <c r="G4051" s="25">
        <v>42.29</v>
      </c>
      <c r="H4051" s="380">
        <v>1.9225479802829377</v>
      </c>
      <c r="I4051" s="25">
        <v>41.53</v>
      </c>
      <c r="J4051" s="380">
        <v>2.777777777777778E-2</v>
      </c>
    </row>
    <row r="4052" spans="1:10" x14ac:dyDescent="0.35">
      <c r="A4052" s="5">
        <v>4048</v>
      </c>
      <c r="B4052" s="5">
        <v>169</v>
      </c>
      <c r="C4052" s="5">
        <v>6</v>
      </c>
      <c r="D4052" s="380">
        <v>46.197222222222223</v>
      </c>
      <c r="E4052" s="25">
        <v>24.84</v>
      </c>
      <c r="F4052" s="380">
        <v>3.3596760012160329</v>
      </c>
      <c r="G4052" s="25">
        <v>42.29</v>
      </c>
      <c r="H4052" s="380">
        <v>0.30122690213020226</v>
      </c>
      <c r="I4052" s="25">
        <v>41.53</v>
      </c>
      <c r="J4052" s="380">
        <v>4.4792779035866544E-2</v>
      </c>
    </row>
    <row r="4053" spans="1:10" x14ac:dyDescent="0.35">
      <c r="A4053" s="5">
        <v>4049</v>
      </c>
      <c r="B4053" s="5">
        <v>169</v>
      </c>
      <c r="C4053" s="5">
        <v>6</v>
      </c>
      <c r="D4053" s="380">
        <v>50.431666666666665</v>
      </c>
      <c r="E4053" s="25">
        <v>24.84</v>
      </c>
      <c r="F4053" s="380">
        <v>0.47222222222222221</v>
      </c>
      <c r="G4053" s="25">
        <v>42.29</v>
      </c>
      <c r="H4053" s="380">
        <v>0.3012269021302022</v>
      </c>
      <c r="I4053" s="25">
        <v>41.53</v>
      </c>
      <c r="J4053" s="380">
        <v>9.2146709071760008E-2</v>
      </c>
    </row>
    <row r="4054" spans="1:10" x14ac:dyDescent="0.35">
      <c r="A4054" s="5">
        <v>4050</v>
      </c>
      <c r="B4054" s="5">
        <v>169</v>
      </c>
      <c r="C4054" s="5">
        <v>6</v>
      </c>
      <c r="D4054" s="380">
        <v>59.225555555555552</v>
      </c>
      <c r="E4054" s="25">
        <v>24.84</v>
      </c>
      <c r="F4054" s="380">
        <v>5.5660356402541051</v>
      </c>
      <c r="G4054" s="25">
        <v>42.29</v>
      </c>
      <c r="H4054" s="380">
        <v>0.3012269021302022</v>
      </c>
      <c r="I4054" s="25">
        <v>41.95</v>
      </c>
      <c r="J4054" s="380">
        <v>9.2146709071760008E-2</v>
      </c>
    </row>
    <row r="4055" spans="1:10" x14ac:dyDescent="0.35">
      <c r="A4055" s="5">
        <v>4051</v>
      </c>
      <c r="B4055" s="5">
        <v>169</v>
      </c>
      <c r="C4055" s="5">
        <v>6</v>
      </c>
      <c r="D4055" s="380">
        <v>67.087222222222209</v>
      </c>
      <c r="E4055" s="25">
        <v>24.84</v>
      </c>
      <c r="F4055" s="380">
        <v>8.1174834595959595</v>
      </c>
      <c r="G4055" s="25">
        <v>43.56</v>
      </c>
      <c r="H4055" s="380">
        <v>4.8577210772252455</v>
      </c>
      <c r="I4055" s="25">
        <v>48.26</v>
      </c>
      <c r="J4055" s="380">
        <v>0.40553440171524113</v>
      </c>
    </row>
    <row r="4056" spans="1:10" x14ac:dyDescent="0.35">
      <c r="A4056" s="5">
        <v>4052</v>
      </c>
      <c r="B4056" s="5">
        <v>169</v>
      </c>
      <c r="C4056" s="5">
        <v>6</v>
      </c>
      <c r="D4056" s="380">
        <v>66.054999999999993</v>
      </c>
      <c r="E4056" s="25">
        <v>24.84</v>
      </c>
      <c r="F4056" s="380">
        <v>8.1174834595959595</v>
      </c>
      <c r="G4056" s="25">
        <v>43.56</v>
      </c>
      <c r="H4056" s="380">
        <v>7.2067968438214924</v>
      </c>
      <c r="I4056" s="25">
        <v>48.86</v>
      </c>
      <c r="J4056" s="380">
        <v>5.2530809068382558</v>
      </c>
    </row>
    <row r="4057" spans="1:10" x14ac:dyDescent="0.35">
      <c r="A4057" s="5">
        <v>4053</v>
      </c>
      <c r="B4057" s="5">
        <v>169</v>
      </c>
      <c r="C4057" s="5">
        <v>6</v>
      </c>
      <c r="D4057" s="380">
        <v>63.61999999999999</v>
      </c>
      <c r="E4057" s="25">
        <v>24.84</v>
      </c>
      <c r="F4057" s="380">
        <v>8.1174834595959613</v>
      </c>
      <c r="G4057" s="25">
        <v>44.86</v>
      </c>
      <c r="H4057" s="380">
        <v>7.0169866449073597</v>
      </c>
      <c r="I4057" s="25">
        <v>50.19</v>
      </c>
      <c r="J4057" s="380">
        <v>4.4789321876351993</v>
      </c>
    </row>
    <row r="4058" spans="1:10" x14ac:dyDescent="0.35">
      <c r="A4058" s="5">
        <v>4054</v>
      </c>
      <c r="B4058" s="5">
        <v>169</v>
      </c>
      <c r="C4058" s="5">
        <v>6</v>
      </c>
      <c r="D4058" s="380">
        <v>60.577777777777769</v>
      </c>
      <c r="E4058" s="25">
        <v>24.84</v>
      </c>
      <c r="F4058" s="380">
        <v>8.1174834595959595</v>
      </c>
      <c r="G4058" s="25">
        <v>44.86</v>
      </c>
      <c r="H4058" s="380">
        <v>7.0169866449073597</v>
      </c>
      <c r="I4058" s="25">
        <v>50.33</v>
      </c>
      <c r="J4058" s="380">
        <v>5.4292333850074783</v>
      </c>
    </row>
    <row r="4059" spans="1:10" x14ac:dyDescent="0.35">
      <c r="A4059" s="5">
        <v>4055</v>
      </c>
      <c r="B4059" s="5">
        <v>169</v>
      </c>
      <c r="C4059" s="5">
        <v>6</v>
      </c>
      <c r="D4059" s="380">
        <v>60.428888888888878</v>
      </c>
      <c r="E4059" s="25">
        <v>24.84</v>
      </c>
      <c r="F4059" s="380">
        <v>8.1174834595959595</v>
      </c>
      <c r="G4059" s="25">
        <v>43.56</v>
      </c>
      <c r="H4059" s="380">
        <v>7.0169866449073597</v>
      </c>
      <c r="I4059" s="25">
        <v>48.86</v>
      </c>
      <c r="J4059" s="380">
        <v>6.2687936003605653</v>
      </c>
    </row>
    <row r="4060" spans="1:10" x14ac:dyDescent="0.35">
      <c r="A4060" s="5">
        <v>4056</v>
      </c>
      <c r="B4060" s="5">
        <v>169</v>
      </c>
      <c r="C4060" s="5">
        <v>6</v>
      </c>
      <c r="D4060" s="380">
        <v>54.076111111111103</v>
      </c>
      <c r="E4060" s="25">
        <v>24.84</v>
      </c>
      <c r="F4060" s="380">
        <v>8.1174834595959595</v>
      </c>
      <c r="G4060" s="25">
        <v>42.36</v>
      </c>
      <c r="H4060" s="380">
        <v>7.0188369867574405</v>
      </c>
      <c r="I4060" s="25">
        <v>48.86</v>
      </c>
      <c r="J4060" s="380">
        <v>5.9670820661300636</v>
      </c>
    </row>
    <row r="4061" spans="1:10" x14ac:dyDescent="0.35">
      <c r="A4061" s="5">
        <v>4057</v>
      </c>
      <c r="B4061" s="5">
        <v>170</v>
      </c>
      <c r="C4061" s="5">
        <v>6</v>
      </c>
      <c r="D4061" s="380">
        <v>50.210555555555558</v>
      </c>
      <c r="E4061" s="25">
        <v>24.84</v>
      </c>
      <c r="F4061" s="380">
        <v>7.8607049549695107</v>
      </c>
      <c r="G4061" s="25">
        <v>37.020000000000003</v>
      </c>
      <c r="H4061" s="380">
        <v>7.0304726943130831</v>
      </c>
      <c r="I4061" s="25">
        <v>36.840000000000003</v>
      </c>
      <c r="J4061" s="380">
        <v>5.032889827021676</v>
      </c>
    </row>
    <row r="4062" spans="1:10" x14ac:dyDescent="0.35">
      <c r="A4062" s="5">
        <v>4058</v>
      </c>
      <c r="B4062" s="5">
        <v>170</v>
      </c>
      <c r="C4062" s="5">
        <v>6</v>
      </c>
      <c r="D4062" s="380">
        <v>46.35777777777777</v>
      </c>
      <c r="E4062" s="25">
        <v>24.84</v>
      </c>
      <c r="F4062" s="380">
        <v>8.1174834595959577</v>
      </c>
      <c r="G4062" s="25">
        <v>32.81</v>
      </c>
      <c r="H4062" s="380">
        <v>7.0482860129561109</v>
      </c>
      <c r="I4062" s="25">
        <v>36.47</v>
      </c>
      <c r="J4062" s="380">
        <v>5.4563395157684313</v>
      </c>
    </row>
    <row r="4063" spans="1:10" x14ac:dyDescent="0.35">
      <c r="A4063" s="5">
        <v>4059</v>
      </c>
      <c r="B4063" s="5">
        <v>170</v>
      </c>
      <c r="C4063" s="5">
        <v>6</v>
      </c>
      <c r="D4063" s="380">
        <v>41.011666666666663</v>
      </c>
      <c r="E4063" s="25">
        <v>24.84</v>
      </c>
      <c r="F4063" s="380">
        <v>7.8061663452553951</v>
      </c>
      <c r="G4063" s="25">
        <v>32.81</v>
      </c>
      <c r="H4063" s="380">
        <v>7.0524041560901924</v>
      </c>
      <c r="I4063" s="25">
        <v>35.72</v>
      </c>
      <c r="J4063" s="380">
        <v>3.622415985238987</v>
      </c>
    </row>
    <row r="4064" spans="1:10" x14ac:dyDescent="0.35">
      <c r="A4064" s="5">
        <v>4060</v>
      </c>
      <c r="B4064" s="5">
        <v>170</v>
      </c>
      <c r="C4064" s="5">
        <v>6</v>
      </c>
      <c r="D4064" s="380">
        <v>36.891666666666666</v>
      </c>
      <c r="E4064" s="25">
        <v>24.84</v>
      </c>
      <c r="F4064" s="380">
        <v>7.8187678777122835</v>
      </c>
      <c r="G4064" s="25">
        <v>32.81</v>
      </c>
      <c r="H4064" s="380">
        <v>7.0968833248456731</v>
      </c>
      <c r="I4064" s="25">
        <v>35.72</v>
      </c>
      <c r="J4064" s="380">
        <v>3.2771250463738584</v>
      </c>
    </row>
    <row r="4065" spans="1:10" x14ac:dyDescent="0.35">
      <c r="A4065" s="5">
        <v>4061</v>
      </c>
      <c r="B4065" s="5">
        <v>170</v>
      </c>
      <c r="C4065" s="5">
        <v>6</v>
      </c>
      <c r="D4065" s="380">
        <v>35.301666666666669</v>
      </c>
      <c r="E4065" s="25">
        <v>24.84</v>
      </c>
      <c r="F4065" s="380">
        <v>8.1174834595959577</v>
      </c>
      <c r="G4065" s="25">
        <v>32.81</v>
      </c>
      <c r="H4065" s="380">
        <v>7.0524041560901924</v>
      </c>
      <c r="I4065" s="25">
        <v>35.409999999999997</v>
      </c>
      <c r="J4065" s="380">
        <v>4.0940286790418261</v>
      </c>
    </row>
    <row r="4066" spans="1:10" x14ac:dyDescent="0.35">
      <c r="A4066" s="5">
        <v>4062</v>
      </c>
      <c r="B4066" s="5">
        <v>170</v>
      </c>
      <c r="C4066" s="5">
        <v>6</v>
      </c>
      <c r="D4066" s="380">
        <v>35.502222222222223</v>
      </c>
      <c r="E4066" s="25">
        <v>24.84</v>
      </c>
      <c r="F4066" s="380">
        <v>8.1174834595959595</v>
      </c>
      <c r="G4066" s="25">
        <v>32.81</v>
      </c>
      <c r="H4066" s="380">
        <v>6.6994690031946096</v>
      </c>
      <c r="I4066" s="25">
        <v>35.409999999999997</v>
      </c>
      <c r="J4066" s="380">
        <v>2.0046636118919698</v>
      </c>
    </row>
    <row r="4067" spans="1:10" x14ac:dyDescent="0.35">
      <c r="A4067" s="5">
        <v>4063</v>
      </c>
      <c r="B4067" s="5">
        <v>170</v>
      </c>
      <c r="C4067" s="5">
        <v>6</v>
      </c>
      <c r="D4067" s="380">
        <v>33.249444444444443</v>
      </c>
      <c r="E4067" s="25">
        <v>24.84</v>
      </c>
      <c r="F4067" s="380">
        <v>8.1174834595959595</v>
      </c>
      <c r="G4067" s="25">
        <v>32.81</v>
      </c>
      <c r="H4067" s="380">
        <v>6.9727324535182555</v>
      </c>
      <c r="I4067" s="25">
        <v>35.409999999999997</v>
      </c>
      <c r="J4067" s="380">
        <v>2.0046636118919698</v>
      </c>
    </row>
    <row r="4068" spans="1:10" x14ac:dyDescent="0.35">
      <c r="A4068" s="5">
        <v>4064</v>
      </c>
      <c r="B4068" s="5">
        <v>170</v>
      </c>
      <c r="C4068" s="5">
        <v>6</v>
      </c>
      <c r="D4068" s="380">
        <v>32.591111111111118</v>
      </c>
      <c r="E4068" s="25">
        <v>24.84</v>
      </c>
      <c r="F4068" s="380">
        <v>8.1174834595959613</v>
      </c>
      <c r="G4068" s="25">
        <v>33.14</v>
      </c>
      <c r="H4068" s="380">
        <v>6.7163963276407657</v>
      </c>
      <c r="I4068" s="25">
        <v>35.409999999999997</v>
      </c>
      <c r="J4068" s="380">
        <v>3.8677385334158898</v>
      </c>
    </row>
    <row r="4069" spans="1:10" x14ac:dyDescent="0.35">
      <c r="A4069" s="5">
        <v>4065</v>
      </c>
      <c r="B4069" s="5">
        <v>170</v>
      </c>
      <c r="C4069" s="5">
        <v>6</v>
      </c>
      <c r="D4069" s="380">
        <v>33.027222222222221</v>
      </c>
      <c r="E4069" s="25">
        <v>24.84</v>
      </c>
      <c r="F4069" s="380">
        <v>8.1174834595959613</v>
      </c>
      <c r="G4069" s="25">
        <v>37.79</v>
      </c>
      <c r="H4069" s="380">
        <v>4.8760429817719997</v>
      </c>
      <c r="I4069" s="25">
        <v>35.409999999999997</v>
      </c>
      <c r="J4069" s="380">
        <v>0.27777777777777779</v>
      </c>
    </row>
    <row r="4070" spans="1:10" x14ac:dyDescent="0.35">
      <c r="A4070" s="5">
        <v>4066</v>
      </c>
      <c r="B4070" s="5">
        <v>170</v>
      </c>
      <c r="C4070" s="5">
        <v>6</v>
      </c>
      <c r="D4070" s="380">
        <v>33.648888888888891</v>
      </c>
      <c r="E4070" s="25">
        <v>24.84</v>
      </c>
      <c r="F4070" s="380">
        <v>5.566035640254106</v>
      </c>
      <c r="G4070" s="25">
        <v>33.14</v>
      </c>
      <c r="H4070" s="380">
        <v>0.6573017182260501</v>
      </c>
      <c r="I4070" s="25">
        <v>35.409999999999997</v>
      </c>
      <c r="J4070" s="380">
        <v>0.98777349809783466</v>
      </c>
    </row>
    <row r="4071" spans="1:10" x14ac:dyDescent="0.35">
      <c r="A4071" s="5">
        <v>4067</v>
      </c>
      <c r="B4071" s="5">
        <v>170</v>
      </c>
      <c r="C4071" s="5">
        <v>6</v>
      </c>
      <c r="D4071" s="380">
        <v>35.591111111111104</v>
      </c>
      <c r="E4071" s="25">
        <v>24.84</v>
      </c>
      <c r="F4071" s="380">
        <v>3.6836022235342294</v>
      </c>
      <c r="G4071" s="25">
        <v>33.14</v>
      </c>
      <c r="H4071" s="380">
        <v>1.735389042254585</v>
      </c>
      <c r="I4071" s="25">
        <v>35.409999999999997</v>
      </c>
      <c r="J4071" s="380">
        <v>0.62069687220190561</v>
      </c>
    </row>
    <row r="4072" spans="1:10" x14ac:dyDescent="0.35">
      <c r="A4072" s="5">
        <v>4068</v>
      </c>
      <c r="B4072" s="5">
        <v>170</v>
      </c>
      <c r="C4072" s="5">
        <v>6</v>
      </c>
      <c r="D4072" s="380">
        <v>36.137777777777778</v>
      </c>
      <c r="E4072" s="25">
        <v>24.84</v>
      </c>
      <c r="F4072" s="380">
        <v>2.4760489387809019</v>
      </c>
      <c r="G4072" s="25">
        <v>32.81</v>
      </c>
      <c r="H4072" s="380">
        <v>0.36235884912045169</v>
      </c>
      <c r="I4072" s="25">
        <v>35.06</v>
      </c>
      <c r="J4072" s="380">
        <v>2.777777777777778E-2</v>
      </c>
    </row>
    <row r="4073" spans="1:10" x14ac:dyDescent="0.35">
      <c r="A4073" s="5">
        <v>4069</v>
      </c>
      <c r="B4073" s="5">
        <v>170</v>
      </c>
      <c r="C4073" s="5">
        <v>6</v>
      </c>
      <c r="D4073" s="380">
        <v>30.218333333333337</v>
      </c>
      <c r="E4073" s="25">
        <v>24.84</v>
      </c>
      <c r="F4073" s="380">
        <v>1.1960901376568234</v>
      </c>
      <c r="G4073" s="25">
        <v>32.81</v>
      </c>
      <c r="H4073" s="380">
        <v>1.5147168285114743</v>
      </c>
      <c r="I4073" s="25">
        <v>35.06</v>
      </c>
      <c r="J4073" s="380">
        <v>2.777777777777778E-2</v>
      </c>
    </row>
    <row r="4074" spans="1:10" x14ac:dyDescent="0.35">
      <c r="A4074" s="5">
        <v>4070</v>
      </c>
      <c r="B4074" s="5">
        <v>170</v>
      </c>
      <c r="C4074" s="5">
        <v>6</v>
      </c>
      <c r="D4074" s="380">
        <v>30.194444444444443</v>
      </c>
      <c r="E4074" s="25">
        <v>24.84</v>
      </c>
      <c r="F4074" s="380">
        <v>1.2102450725659575</v>
      </c>
      <c r="G4074" s="25">
        <v>32.47</v>
      </c>
      <c r="H4074" s="380">
        <v>1.1459454034466912</v>
      </c>
      <c r="I4074" s="25">
        <v>35.06</v>
      </c>
      <c r="J4074" s="380">
        <v>1.501381069019661</v>
      </c>
    </row>
    <row r="4075" spans="1:10" x14ac:dyDescent="0.35">
      <c r="A4075" s="5">
        <v>4071</v>
      </c>
      <c r="B4075" s="5">
        <v>170</v>
      </c>
      <c r="C4075" s="5">
        <v>6</v>
      </c>
      <c r="D4075" s="380">
        <v>32.55833333333333</v>
      </c>
      <c r="E4075" s="25">
        <v>24</v>
      </c>
      <c r="F4075" s="380">
        <v>3.1722567676610249</v>
      </c>
      <c r="G4075" s="25">
        <v>32.47</v>
      </c>
      <c r="H4075" s="380">
        <v>1.5489620448577024</v>
      </c>
      <c r="I4075" s="25">
        <v>34.89</v>
      </c>
      <c r="J4075" s="380">
        <v>2.777777777777778E-2</v>
      </c>
    </row>
    <row r="4076" spans="1:10" x14ac:dyDescent="0.35">
      <c r="A4076" s="5">
        <v>4072</v>
      </c>
      <c r="B4076" s="5">
        <v>170</v>
      </c>
      <c r="C4076" s="5">
        <v>6</v>
      </c>
      <c r="D4076" s="380">
        <v>36.064999999999998</v>
      </c>
      <c r="E4076" s="25">
        <v>24.84</v>
      </c>
      <c r="F4076" s="380">
        <v>2.3270922831737018</v>
      </c>
      <c r="G4076" s="25">
        <v>32.81</v>
      </c>
      <c r="H4076" s="380">
        <v>0.75386327098610273</v>
      </c>
      <c r="I4076" s="25">
        <v>35.06</v>
      </c>
      <c r="J4076" s="380">
        <v>2.777777777777778E-2</v>
      </c>
    </row>
    <row r="4077" spans="1:10" x14ac:dyDescent="0.35">
      <c r="A4077" s="5">
        <v>4073</v>
      </c>
      <c r="B4077" s="5">
        <v>170</v>
      </c>
      <c r="C4077" s="5">
        <v>6</v>
      </c>
      <c r="D4077" s="380">
        <v>44.384999999999998</v>
      </c>
      <c r="E4077" s="25">
        <v>24.84</v>
      </c>
      <c r="F4077" s="380">
        <v>1.6101272890525544</v>
      </c>
      <c r="G4077" s="25">
        <v>32.81</v>
      </c>
      <c r="H4077" s="380">
        <v>4.6528169298648905</v>
      </c>
      <c r="I4077" s="25">
        <v>35.06</v>
      </c>
      <c r="J4077" s="380">
        <v>2.777777777777778E-2</v>
      </c>
    </row>
    <row r="4078" spans="1:10" x14ac:dyDescent="0.35">
      <c r="A4078" s="5">
        <v>4074</v>
      </c>
      <c r="B4078" s="5">
        <v>170</v>
      </c>
      <c r="C4078" s="5">
        <v>6</v>
      </c>
      <c r="D4078" s="380">
        <v>54.444444444444443</v>
      </c>
      <c r="E4078" s="25">
        <v>24.84</v>
      </c>
      <c r="F4078" s="380">
        <v>8.1174834595959577</v>
      </c>
      <c r="G4078" s="25">
        <v>35.94</v>
      </c>
      <c r="H4078" s="380">
        <v>5.1701109630320445</v>
      </c>
      <c r="I4078" s="25">
        <v>35.409999999999997</v>
      </c>
      <c r="J4078" s="380">
        <v>2.777777777777778E-2</v>
      </c>
    </row>
    <row r="4079" spans="1:10" x14ac:dyDescent="0.35">
      <c r="A4079" s="5">
        <v>4075</v>
      </c>
      <c r="B4079" s="5">
        <v>170</v>
      </c>
      <c r="C4079" s="5">
        <v>6</v>
      </c>
      <c r="D4079" s="380">
        <v>59.025555555555556</v>
      </c>
      <c r="E4079" s="25">
        <v>24.84</v>
      </c>
      <c r="F4079" s="380">
        <v>8.6775226107863137</v>
      </c>
      <c r="G4079" s="25">
        <v>38.6</v>
      </c>
      <c r="H4079" s="380">
        <v>11.186496631164056</v>
      </c>
      <c r="I4079" s="25">
        <v>41.24</v>
      </c>
      <c r="J4079" s="380">
        <v>6.3865888271427886</v>
      </c>
    </row>
    <row r="4080" spans="1:10" x14ac:dyDescent="0.35">
      <c r="A4080" s="5">
        <v>4076</v>
      </c>
      <c r="B4080" s="5">
        <v>170</v>
      </c>
      <c r="C4080" s="5">
        <v>6</v>
      </c>
      <c r="D4080" s="380">
        <v>61.826111111111103</v>
      </c>
      <c r="E4080" s="25">
        <v>24.84</v>
      </c>
      <c r="F4080" s="380">
        <v>15.151955900367296</v>
      </c>
      <c r="G4080" s="25">
        <v>38.6</v>
      </c>
      <c r="H4080" s="380">
        <v>11.454327643641362</v>
      </c>
      <c r="I4080" s="25">
        <v>41.24</v>
      </c>
      <c r="J4080" s="380">
        <v>7.1937894769967734</v>
      </c>
    </row>
    <row r="4081" spans="1:10" x14ac:dyDescent="0.35">
      <c r="A4081" s="5">
        <v>4077</v>
      </c>
      <c r="B4081" s="5">
        <v>170</v>
      </c>
      <c r="C4081" s="5">
        <v>6</v>
      </c>
      <c r="D4081" s="380">
        <v>63.682222222222222</v>
      </c>
      <c r="E4081" s="25">
        <v>24.84</v>
      </c>
      <c r="F4081" s="380">
        <v>15.091087324604354</v>
      </c>
      <c r="G4081" s="25">
        <v>39.93</v>
      </c>
      <c r="H4081" s="380">
        <v>11.54655972474662</v>
      </c>
      <c r="I4081" s="25">
        <v>47.44</v>
      </c>
      <c r="J4081" s="380">
        <v>7.2179390300602133</v>
      </c>
    </row>
    <row r="4082" spans="1:10" x14ac:dyDescent="0.35">
      <c r="A4082" s="5">
        <v>4078</v>
      </c>
      <c r="B4082" s="5">
        <v>170</v>
      </c>
      <c r="C4082" s="5">
        <v>6</v>
      </c>
      <c r="D4082" s="380">
        <v>64.326666666666654</v>
      </c>
      <c r="E4082" s="25">
        <v>24.84</v>
      </c>
      <c r="F4082" s="380">
        <v>15.214131260972055</v>
      </c>
      <c r="G4082" s="25">
        <v>39.93</v>
      </c>
      <c r="H4082" s="380">
        <v>11.248327103506583</v>
      </c>
      <c r="I4082" s="25">
        <v>49.53</v>
      </c>
      <c r="J4082" s="380">
        <v>7.1623200079015596</v>
      </c>
    </row>
    <row r="4083" spans="1:10" x14ac:dyDescent="0.35">
      <c r="A4083" s="5">
        <v>4079</v>
      </c>
      <c r="B4083" s="5">
        <v>170</v>
      </c>
      <c r="C4083" s="5">
        <v>6</v>
      </c>
      <c r="D4083" s="380">
        <v>60.603333333333339</v>
      </c>
      <c r="E4083" s="25">
        <v>24.84</v>
      </c>
      <c r="F4083" s="380">
        <v>15.03449665081326</v>
      </c>
      <c r="G4083" s="25">
        <v>39.93</v>
      </c>
      <c r="H4083" s="380">
        <v>11.020594733046211</v>
      </c>
      <c r="I4083" s="25">
        <v>48.04</v>
      </c>
      <c r="J4083" s="380">
        <v>7.2179390300602133</v>
      </c>
    </row>
    <row r="4084" spans="1:10" x14ac:dyDescent="0.35">
      <c r="A4084" s="5">
        <v>4080</v>
      </c>
      <c r="B4084" s="5">
        <v>170</v>
      </c>
      <c r="C4084" s="5">
        <v>6</v>
      </c>
      <c r="D4084" s="380">
        <v>54.43055555555555</v>
      </c>
      <c r="E4084" s="25">
        <v>24.84</v>
      </c>
      <c r="F4084" s="380">
        <v>13.990471921015242</v>
      </c>
      <c r="G4084" s="25">
        <v>37.020000000000003</v>
      </c>
      <c r="H4084" s="380">
        <v>11.413430571700085</v>
      </c>
      <c r="I4084" s="25">
        <v>38.69</v>
      </c>
      <c r="J4084" s="380">
        <v>7.225696125583041</v>
      </c>
    </row>
    <row r="4085" spans="1:10" x14ac:dyDescent="0.35">
      <c r="A4085" s="5">
        <v>4081</v>
      </c>
      <c r="B4085" s="5">
        <v>171</v>
      </c>
      <c r="C4085" s="5">
        <v>6</v>
      </c>
      <c r="D4085" s="380">
        <v>50.30555555555555</v>
      </c>
      <c r="E4085" s="25">
        <v>24.84</v>
      </c>
      <c r="F4085" s="380">
        <v>13.969674418314124</v>
      </c>
      <c r="G4085" s="25">
        <v>34.9</v>
      </c>
      <c r="H4085" s="380">
        <v>11.464162886321871</v>
      </c>
      <c r="I4085" s="25">
        <v>38.39</v>
      </c>
      <c r="J4085" s="380">
        <v>7.2179390300602133</v>
      </c>
    </row>
    <row r="4086" spans="1:10" x14ac:dyDescent="0.35">
      <c r="A4086" s="5">
        <v>4082</v>
      </c>
      <c r="B4086" s="5">
        <v>171</v>
      </c>
      <c r="C4086" s="5">
        <v>6</v>
      </c>
      <c r="D4086" s="380">
        <v>49.718888888888884</v>
      </c>
      <c r="E4086" s="25">
        <v>24.84</v>
      </c>
      <c r="F4086" s="380">
        <v>13.845052039064552</v>
      </c>
      <c r="G4086" s="25">
        <v>32.47</v>
      </c>
      <c r="H4086" s="380">
        <v>11.490488169253622</v>
      </c>
      <c r="I4086" s="25">
        <v>37.159999999999997</v>
      </c>
      <c r="J4086" s="380">
        <v>7.2179390300602133</v>
      </c>
    </row>
    <row r="4087" spans="1:10" x14ac:dyDescent="0.35">
      <c r="A4087" s="5">
        <v>4083</v>
      </c>
      <c r="B4087" s="5">
        <v>171</v>
      </c>
      <c r="C4087" s="5">
        <v>6</v>
      </c>
      <c r="D4087" s="380">
        <v>49.902222222222221</v>
      </c>
      <c r="E4087" s="25">
        <v>24.84</v>
      </c>
      <c r="F4087" s="380">
        <v>13.965831100146428</v>
      </c>
      <c r="G4087" s="25">
        <v>31.84</v>
      </c>
      <c r="H4087" s="380">
        <v>11.21026577902405</v>
      </c>
      <c r="I4087" s="25">
        <v>35.72</v>
      </c>
      <c r="J4087" s="380">
        <v>7.2179390300602133</v>
      </c>
    </row>
    <row r="4088" spans="1:10" x14ac:dyDescent="0.35">
      <c r="A4088" s="5">
        <v>4084</v>
      </c>
      <c r="B4088" s="5">
        <v>171</v>
      </c>
      <c r="C4088" s="5">
        <v>6</v>
      </c>
      <c r="D4088" s="380">
        <v>49.659444444444432</v>
      </c>
      <c r="E4088" s="25">
        <v>24.84</v>
      </c>
      <c r="F4088" s="380">
        <v>13.884090469720258</v>
      </c>
      <c r="G4088" s="25">
        <v>31.84</v>
      </c>
      <c r="H4088" s="380">
        <v>10.981724028696021</v>
      </c>
      <c r="I4088" s="25">
        <v>35.72</v>
      </c>
      <c r="J4088" s="380">
        <v>7.2179390300602133</v>
      </c>
    </row>
    <row r="4089" spans="1:10" x14ac:dyDescent="0.35">
      <c r="A4089" s="5">
        <v>4085</v>
      </c>
      <c r="B4089" s="5">
        <v>171</v>
      </c>
      <c r="C4089" s="5">
        <v>6</v>
      </c>
      <c r="D4089" s="380">
        <v>54.788333333333334</v>
      </c>
      <c r="E4089" s="25">
        <v>24.73</v>
      </c>
      <c r="F4089" s="380">
        <v>14.680008018030417</v>
      </c>
      <c r="G4089" s="25">
        <v>31.84</v>
      </c>
      <c r="H4089" s="380">
        <v>11.436877421700594</v>
      </c>
      <c r="I4089" s="25">
        <v>35.409999999999997</v>
      </c>
      <c r="J4089" s="380">
        <v>7.2179390300602133</v>
      </c>
    </row>
    <row r="4090" spans="1:10" x14ac:dyDescent="0.35">
      <c r="A4090" s="5">
        <v>4086</v>
      </c>
      <c r="B4090" s="5">
        <v>171</v>
      </c>
      <c r="C4090" s="5">
        <v>6</v>
      </c>
      <c r="D4090" s="380">
        <v>61.642777777777773</v>
      </c>
      <c r="E4090" s="25">
        <v>24.73</v>
      </c>
      <c r="F4090" s="380">
        <v>15.049371700705279</v>
      </c>
      <c r="G4090" s="25">
        <v>31.84</v>
      </c>
      <c r="H4090" s="380">
        <v>11.364938632590949</v>
      </c>
      <c r="I4090" s="25">
        <v>35.409999999999997</v>
      </c>
      <c r="J4090" s="380">
        <v>7.2179390300602133</v>
      </c>
    </row>
    <row r="4091" spans="1:10" x14ac:dyDescent="0.35">
      <c r="A4091" s="5">
        <v>4087</v>
      </c>
      <c r="B4091" s="5">
        <v>171</v>
      </c>
      <c r="C4091" s="5">
        <v>6</v>
      </c>
      <c r="D4091" s="380">
        <v>73.457222222222214</v>
      </c>
      <c r="E4091" s="25">
        <v>24.84</v>
      </c>
      <c r="F4091" s="380">
        <v>14.536311949180936</v>
      </c>
      <c r="G4091" s="25">
        <v>31.84</v>
      </c>
      <c r="H4091" s="380">
        <v>10.76073601462739</v>
      </c>
      <c r="I4091" s="25">
        <v>35.409999999999997</v>
      </c>
      <c r="J4091" s="380">
        <v>7.1767907071059804</v>
      </c>
    </row>
    <row r="4092" spans="1:10" x14ac:dyDescent="0.35">
      <c r="A4092" s="5">
        <v>4088</v>
      </c>
      <c r="B4092" s="5">
        <v>171</v>
      </c>
      <c r="C4092" s="5">
        <v>6</v>
      </c>
      <c r="D4092" s="380">
        <v>90.37777777777778</v>
      </c>
      <c r="E4092" s="25">
        <v>24.84</v>
      </c>
      <c r="F4092" s="380">
        <v>14.628333896585723</v>
      </c>
      <c r="G4092" s="25">
        <v>31.84</v>
      </c>
      <c r="H4092" s="380">
        <v>10.267055817360516</v>
      </c>
      <c r="I4092" s="25">
        <v>35.409999999999997</v>
      </c>
      <c r="J4092" s="380">
        <v>6.4125045958302724</v>
      </c>
    </row>
    <row r="4093" spans="1:10" x14ac:dyDescent="0.35">
      <c r="A4093" s="5">
        <v>4089</v>
      </c>
      <c r="B4093" s="5">
        <v>171</v>
      </c>
      <c r="C4093" s="5">
        <v>6</v>
      </c>
      <c r="D4093" s="380">
        <v>73.183888888888902</v>
      </c>
      <c r="E4093" s="25">
        <v>24.84</v>
      </c>
      <c r="F4093" s="380">
        <v>11.722336082828638</v>
      </c>
      <c r="G4093" s="25">
        <v>31.84</v>
      </c>
      <c r="H4093" s="380">
        <v>5.8181133899360837</v>
      </c>
      <c r="I4093" s="25">
        <v>35.24</v>
      </c>
      <c r="J4093" s="380">
        <v>6.0298749884230372</v>
      </c>
    </row>
    <row r="4094" spans="1:10" x14ac:dyDescent="0.35">
      <c r="A4094" s="5">
        <v>4090</v>
      </c>
      <c r="B4094" s="5">
        <v>171</v>
      </c>
      <c r="C4094" s="5">
        <v>6</v>
      </c>
      <c r="D4094" s="380">
        <v>66.321666666666658</v>
      </c>
      <c r="E4094" s="25">
        <v>24.84</v>
      </c>
      <c r="F4094" s="380">
        <v>10.129838693008596</v>
      </c>
      <c r="G4094" s="25">
        <v>32.04</v>
      </c>
      <c r="H4094" s="380">
        <v>8.3594194010275054</v>
      </c>
      <c r="I4094" s="25">
        <v>35.130000000000003</v>
      </c>
      <c r="J4094" s="380">
        <v>6.5418764894511376</v>
      </c>
    </row>
    <row r="4095" spans="1:10" x14ac:dyDescent="0.35">
      <c r="A4095" s="5">
        <v>4091</v>
      </c>
      <c r="B4095" s="5">
        <v>171</v>
      </c>
      <c r="C4095" s="5">
        <v>6</v>
      </c>
      <c r="D4095" s="380">
        <v>66.78166666666668</v>
      </c>
      <c r="E4095" s="25">
        <v>24.84</v>
      </c>
      <c r="F4095" s="380">
        <v>10.653460668849464</v>
      </c>
      <c r="G4095" s="25">
        <v>32.04</v>
      </c>
      <c r="H4095" s="380">
        <v>8.3053975990459854</v>
      </c>
      <c r="I4095" s="25">
        <v>34.89</v>
      </c>
      <c r="J4095" s="380">
        <v>5.7445327799242927</v>
      </c>
    </row>
    <row r="4096" spans="1:10" x14ac:dyDescent="0.35">
      <c r="A4096" s="5">
        <v>4092</v>
      </c>
      <c r="B4096" s="5">
        <v>171</v>
      </c>
      <c r="C4096" s="5">
        <v>6</v>
      </c>
      <c r="D4096" s="380">
        <v>59.150555555555556</v>
      </c>
      <c r="E4096" s="25">
        <v>24.84</v>
      </c>
      <c r="F4096" s="380">
        <v>4.4790961526486486</v>
      </c>
      <c r="G4096" s="25">
        <v>31.52</v>
      </c>
      <c r="H4096" s="380">
        <v>8.1153529667490307</v>
      </c>
      <c r="I4096" s="25">
        <v>34.89</v>
      </c>
      <c r="J4096" s="380">
        <v>4.9499107124956332</v>
      </c>
    </row>
    <row r="4097" spans="1:10" x14ac:dyDescent="0.35">
      <c r="A4097" s="5">
        <v>4093</v>
      </c>
      <c r="B4097" s="5">
        <v>171</v>
      </c>
      <c r="C4097" s="5">
        <v>6</v>
      </c>
      <c r="D4097" s="380">
        <v>51.455555555555556</v>
      </c>
      <c r="E4097" s="25">
        <v>24.84</v>
      </c>
      <c r="F4097" s="380">
        <v>5.0004911902936362</v>
      </c>
      <c r="G4097" s="25">
        <v>31.19</v>
      </c>
      <c r="H4097" s="380">
        <v>8.2659893326142608</v>
      </c>
      <c r="I4097" s="25">
        <v>34.68</v>
      </c>
      <c r="J4097" s="380">
        <v>5.5363580172877951</v>
      </c>
    </row>
    <row r="4098" spans="1:10" x14ac:dyDescent="0.35">
      <c r="A4098" s="5">
        <v>4094</v>
      </c>
      <c r="B4098" s="5">
        <v>171</v>
      </c>
      <c r="C4098" s="5">
        <v>6</v>
      </c>
      <c r="D4098" s="380">
        <v>49.194444444444443</v>
      </c>
      <c r="E4098" s="25">
        <v>24.12</v>
      </c>
      <c r="F4098" s="380">
        <v>4.3081757553989757</v>
      </c>
      <c r="G4098" s="25">
        <v>31.19</v>
      </c>
      <c r="H4098" s="380">
        <v>8.6312103022361448</v>
      </c>
      <c r="I4098" s="25">
        <v>34.89</v>
      </c>
      <c r="J4098" s="380">
        <v>5.7330224494324993</v>
      </c>
    </row>
    <row r="4099" spans="1:10" x14ac:dyDescent="0.35">
      <c r="A4099" s="5">
        <v>4095</v>
      </c>
      <c r="B4099" s="5">
        <v>171</v>
      </c>
      <c r="C4099" s="5">
        <v>6</v>
      </c>
      <c r="D4099" s="380">
        <v>47.023333333333341</v>
      </c>
      <c r="E4099" s="25">
        <v>24.12</v>
      </c>
      <c r="F4099" s="380">
        <v>4.1865311659806981</v>
      </c>
      <c r="G4099" s="25">
        <v>31.19</v>
      </c>
      <c r="H4099" s="380">
        <v>8.9235810288082185</v>
      </c>
      <c r="I4099" s="25">
        <v>34.89</v>
      </c>
      <c r="J4099" s="380">
        <v>5.7431905133492274</v>
      </c>
    </row>
    <row r="4100" spans="1:10" x14ac:dyDescent="0.35">
      <c r="A4100" s="5">
        <v>4096</v>
      </c>
      <c r="B4100" s="5">
        <v>171</v>
      </c>
      <c r="C4100" s="5">
        <v>6</v>
      </c>
      <c r="D4100" s="380">
        <v>50.086111111111109</v>
      </c>
      <c r="E4100" s="25">
        <v>24.84</v>
      </c>
      <c r="F4100" s="380">
        <v>10.324484424780906</v>
      </c>
      <c r="G4100" s="25">
        <v>31.52</v>
      </c>
      <c r="H4100" s="380">
        <v>8.9499818490997161</v>
      </c>
      <c r="I4100" s="25">
        <v>34.89</v>
      </c>
      <c r="J4100" s="380">
        <v>5.7445327799242927</v>
      </c>
    </row>
    <row r="4101" spans="1:10" x14ac:dyDescent="0.35">
      <c r="A4101" s="5">
        <v>4097</v>
      </c>
      <c r="B4101" s="5">
        <v>171</v>
      </c>
      <c r="C4101" s="5">
        <v>6</v>
      </c>
      <c r="D4101" s="380">
        <v>58.882777777777775</v>
      </c>
      <c r="E4101" s="25">
        <v>24.84</v>
      </c>
      <c r="F4101" s="380">
        <v>15.65639772357507</v>
      </c>
      <c r="G4101" s="25">
        <v>31.84</v>
      </c>
      <c r="H4101" s="380">
        <v>9.2743969191482964</v>
      </c>
      <c r="I4101" s="25">
        <v>34.89</v>
      </c>
      <c r="J4101" s="380">
        <v>6.0273438568428848</v>
      </c>
    </row>
    <row r="4102" spans="1:10" x14ac:dyDescent="0.35">
      <c r="A4102" s="5">
        <v>4098</v>
      </c>
      <c r="B4102" s="5">
        <v>171</v>
      </c>
      <c r="C4102" s="5">
        <v>6</v>
      </c>
      <c r="D4102" s="380">
        <v>63.206111111111113</v>
      </c>
      <c r="E4102" s="25">
        <v>24.84</v>
      </c>
      <c r="F4102" s="380">
        <v>16.163091716854705</v>
      </c>
      <c r="G4102" s="25">
        <v>34.9</v>
      </c>
      <c r="H4102" s="380">
        <v>11.966389493549197</v>
      </c>
      <c r="I4102" s="25">
        <v>35.409999999999997</v>
      </c>
      <c r="J4102" s="380">
        <v>7.2337679139382187</v>
      </c>
    </row>
    <row r="4103" spans="1:10" x14ac:dyDescent="0.35">
      <c r="A4103" s="5">
        <v>4099</v>
      </c>
      <c r="B4103" s="5">
        <v>171</v>
      </c>
      <c r="C4103" s="5">
        <v>6</v>
      </c>
      <c r="D4103" s="380">
        <v>74.572777777777787</v>
      </c>
      <c r="E4103" s="25">
        <v>24.84</v>
      </c>
      <c r="F4103" s="380">
        <v>22.949021992107223</v>
      </c>
      <c r="G4103" s="25">
        <v>39.93</v>
      </c>
      <c r="H4103" s="380">
        <v>11.776352857643953</v>
      </c>
      <c r="I4103" s="25">
        <v>37.979999999999997</v>
      </c>
      <c r="J4103" s="380">
        <v>7.2673453927145273</v>
      </c>
    </row>
    <row r="4104" spans="1:10" x14ac:dyDescent="0.35">
      <c r="A4104" s="5">
        <v>4100</v>
      </c>
      <c r="B4104" s="5">
        <v>171</v>
      </c>
      <c r="C4104" s="5">
        <v>6</v>
      </c>
      <c r="D4104" s="380">
        <v>75.641111111111101</v>
      </c>
      <c r="E4104" s="25">
        <v>24.84</v>
      </c>
      <c r="F4104" s="380">
        <v>23.007909755430688</v>
      </c>
      <c r="G4104" s="25">
        <v>43.56</v>
      </c>
      <c r="H4104" s="380">
        <v>11.72886133356579</v>
      </c>
      <c r="I4104" s="25">
        <v>46.69</v>
      </c>
      <c r="J4104" s="380">
        <v>7.0723645371419241</v>
      </c>
    </row>
    <row r="4105" spans="1:10" x14ac:dyDescent="0.35">
      <c r="A4105" s="5">
        <v>4101</v>
      </c>
      <c r="B4105" s="5">
        <v>171</v>
      </c>
      <c r="C4105" s="5">
        <v>6</v>
      </c>
      <c r="D4105" s="380">
        <v>77.468333333333334</v>
      </c>
      <c r="E4105" s="25">
        <v>24.84</v>
      </c>
      <c r="F4105" s="380">
        <v>22.940193848889798</v>
      </c>
      <c r="G4105" s="25">
        <v>43.56</v>
      </c>
      <c r="H4105" s="380">
        <v>12.013170711933245</v>
      </c>
      <c r="I4105" s="25">
        <v>53.71</v>
      </c>
      <c r="J4105" s="380">
        <v>7.0534767222540538</v>
      </c>
    </row>
    <row r="4106" spans="1:10" x14ac:dyDescent="0.35">
      <c r="A4106" s="5">
        <v>4102</v>
      </c>
      <c r="B4106" s="5">
        <v>171</v>
      </c>
      <c r="C4106" s="5">
        <v>6</v>
      </c>
      <c r="D4106" s="380">
        <v>71.945000000000007</v>
      </c>
      <c r="E4106" s="25">
        <v>24.99</v>
      </c>
      <c r="F4106" s="380">
        <v>22.960613591057434</v>
      </c>
      <c r="G4106" s="25">
        <v>43.56</v>
      </c>
      <c r="H4106" s="380">
        <v>11.981253093810558</v>
      </c>
      <c r="I4106" s="25">
        <v>54.87</v>
      </c>
      <c r="J4106" s="380">
        <v>7.0077500515231144</v>
      </c>
    </row>
    <row r="4107" spans="1:10" x14ac:dyDescent="0.35">
      <c r="A4107" s="5">
        <v>4103</v>
      </c>
      <c r="B4107" s="5">
        <v>171</v>
      </c>
      <c r="C4107" s="5">
        <v>6</v>
      </c>
      <c r="D4107" s="380">
        <v>65.785555555555561</v>
      </c>
      <c r="E4107" s="25">
        <v>24.84</v>
      </c>
      <c r="F4107" s="380">
        <v>23.099331288268822</v>
      </c>
      <c r="G4107" s="25">
        <v>43.56</v>
      </c>
      <c r="H4107" s="380">
        <v>11.855486880281497</v>
      </c>
      <c r="I4107" s="25">
        <v>52.55</v>
      </c>
      <c r="J4107" s="380">
        <v>7.317642040218491</v>
      </c>
    </row>
    <row r="4108" spans="1:10" x14ac:dyDescent="0.35">
      <c r="A4108" s="5">
        <v>4104</v>
      </c>
      <c r="B4108" s="5">
        <v>171</v>
      </c>
      <c r="C4108" s="5">
        <v>6</v>
      </c>
      <c r="D4108" s="380">
        <v>63.868333333333325</v>
      </c>
      <c r="E4108" s="25">
        <v>24.84</v>
      </c>
      <c r="F4108" s="380">
        <v>22.995492805057022</v>
      </c>
      <c r="G4108" s="25">
        <v>39.93</v>
      </c>
      <c r="H4108" s="380">
        <v>11.882041831154639</v>
      </c>
      <c r="I4108" s="25">
        <v>47.44</v>
      </c>
      <c r="J4108" s="380">
        <v>7.4194478888776523</v>
      </c>
    </row>
    <row r="4109" spans="1:10" x14ac:dyDescent="0.35">
      <c r="A4109" s="5">
        <v>4105</v>
      </c>
      <c r="B4109" s="5">
        <v>172</v>
      </c>
      <c r="C4109" s="5">
        <v>6</v>
      </c>
      <c r="D4109" s="380">
        <v>59.884444444444441</v>
      </c>
      <c r="E4109" s="25">
        <v>24.84</v>
      </c>
      <c r="F4109" s="380">
        <v>17.41038242890982</v>
      </c>
      <c r="G4109" s="25">
        <v>43.56</v>
      </c>
      <c r="H4109" s="380">
        <v>12.022165380052803</v>
      </c>
      <c r="I4109" s="25">
        <v>52.74</v>
      </c>
      <c r="J4109" s="380">
        <v>7.4307888684297989</v>
      </c>
    </row>
    <row r="4110" spans="1:10" x14ac:dyDescent="0.35">
      <c r="A4110" s="5">
        <v>4106</v>
      </c>
      <c r="B4110" s="5">
        <v>172</v>
      </c>
      <c r="C4110" s="5">
        <v>6</v>
      </c>
      <c r="D4110" s="380">
        <v>57.789444444444442</v>
      </c>
      <c r="E4110" s="25">
        <v>24.84</v>
      </c>
      <c r="F4110" s="380">
        <v>17.871997708686795</v>
      </c>
      <c r="G4110" s="25">
        <v>43.56</v>
      </c>
      <c r="H4110" s="380">
        <v>11.969501351954822</v>
      </c>
      <c r="I4110" s="25">
        <v>48.86</v>
      </c>
      <c r="J4110" s="380">
        <v>7.5013585441486912</v>
      </c>
    </row>
    <row r="4111" spans="1:10" x14ac:dyDescent="0.35">
      <c r="A4111" s="5">
        <v>4107</v>
      </c>
      <c r="B4111" s="5">
        <v>172</v>
      </c>
      <c r="C4111" s="5">
        <v>6</v>
      </c>
      <c r="D4111" s="380">
        <v>56.24777777777777</v>
      </c>
      <c r="E4111" s="25">
        <v>24.84</v>
      </c>
      <c r="F4111" s="380">
        <v>17.891651356501576</v>
      </c>
      <c r="G4111" s="25">
        <v>42.29</v>
      </c>
      <c r="H4111" s="380">
        <v>10.778786454919357</v>
      </c>
      <c r="I4111" s="25">
        <v>48.86</v>
      </c>
      <c r="J4111" s="380">
        <v>7.4876501114214209</v>
      </c>
    </row>
    <row r="4112" spans="1:10" x14ac:dyDescent="0.35">
      <c r="A4112" s="5">
        <v>4108</v>
      </c>
      <c r="B4112" s="5">
        <v>172</v>
      </c>
      <c r="C4112" s="5">
        <v>6</v>
      </c>
      <c r="D4112" s="380">
        <v>55.99166666666666</v>
      </c>
      <c r="E4112" s="25">
        <v>24.84</v>
      </c>
      <c r="F4112" s="380">
        <v>17.393735663876967</v>
      </c>
      <c r="G4112" s="25">
        <v>42.29</v>
      </c>
      <c r="H4112" s="380">
        <v>10.85789989733577</v>
      </c>
      <c r="I4112" s="25">
        <v>48.86</v>
      </c>
      <c r="J4112" s="380">
        <v>7.4891591830111794</v>
      </c>
    </row>
    <row r="4113" spans="1:10" x14ac:dyDescent="0.35">
      <c r="A4113" s="5">
        <v>4109</v>
      </c>
      <c r="B4113" s="5">
        <v>172</v>
      </c>
      <c r="C4113" s="5">
        <v>6</v>
      </c>
      <c r="D4113" s="380">
        <v>55.138888888888886</v>
      </c>
      <c r="E4113" s="25">
        <v>24.84</v>
      </c>
      <c r="F4113" s="380">
        <v>17.746397617566817</v>
      </c>
      <c r="G4113" s="25">
        <v>43.56</v>
      </c>
      <c r="H4113" s="380">
        <v>10.809524017190585</v>
      </c>
      <c r="I4113" s="25">
        <v>49.36</v>
      </c>
      <c r="J4113" s="380">
        <v>7.4887135578357267</v>
      </c>
    </row>
    <row r="4114" spans="1:10" x14ac:dyDescent="0.35">
      <c r="A4114" s="5">
        <v>4110</v>
      </c>
      <c r="B4114" s="5">
        <v>172</v>
      </c>
      <c r="C4114" s="5">
        <v>6</v>
      </c>
      <c r="D4114" s="380">
        <v>65.73555555555555</v>
      </c>
      <c r="E4114" s="25">
        <v>24.84</v>
      </c>
      <c r="F4114" s="380">
        <v>15.980241039877356</v>
      </c>
      <c r="G4114" s="25">
        <v>47.46</v>
      </c>
      <c r="H4114" s="380">
        <v>10.33328899643012</v>
      </c>
      <c r="I4114" s="25">
        <v>53.71</v>
      </c>
      <c r="J4114" s="380">
        <v>7.4521989453281492</v>
      </c>
    </row>
    <row r="4115" spans="1:10" x14ac:dyDescent="0.35">
      <c r="A4115" s="5">
        <v>4111</v>
      </c>
      <c r="B4115" s="5">
        <v>172</v>
      </c>
      <c r="C4115" s="5">
        <v>6</v>
      </c>
      <c r="D4115" s="380">
        <v>73.340555555555554</v>
      </c>
      <c r="E4115" s="25">
        <v>25.59</v>
      </c>
      <c r="F4115" s="380">
        <v>17.396641348612192</v>
      </c>
      <c r="G4115" s="25">
        <v>47.46</v>
      </c>
      <c r="H4115" s="380">
        <v>10.470556786085529</v>
      </c>
      <c r="I4115" s="25">
        <v>57.49</v>
      </c>
      <c r="J4115" s="380">
        <v>7.1633767349207194</v>
      </c>
    </row>
    <row r="4116" spans="1:10" x14ac:dyDescent="0.35">
      <c r="A4116" s="5">
        <v>4112</v>
      </c>
      <c r="B4116" s="5">
        <v>172</v>
      </c>
      <c r="C4116" s="5">
        <v>6</v>
      </c>
      <c r="D4116" s="380">
        <v>73.53166666666668</v>
      </c>
      <c r="E4116" s="25">
        <v>25.59</v>
      </c>
      <c r="F4116" s="380">
        <v>16.932078045490115</v>
      </c>
      <c r="G4116" s="25">
        <v>47.46</v>
      </c>
      <c r="H4116" s="380">
        <v>10.294251363764598</v>
      </c>
      <c r="I4116" s="25">
        <v>57.49</v>
      </c>
      <c r="J4116" s="380">
        <v>6.9266056008965418</v>
      </c>
    </row>
    <row r="4117" spans="1:10" x14ac:dyDescent="0.35">
      <c r="A4117" s="5">
        <v>4113</v>
      </c>
      <c r="B4117" s="5">
        <v>172</v>
      </c>
      <c r="C4117" s="5">
        <v>6</v>
      </c>
      <c r="D4117" s="380">
        <v>67.412777777777777</v>
      </c>
      <c r="E4117" s="25">
        <v>25.59</v>
      </c>
      <c r="F4117" s="380">
        <v>9.6696174553574625</v>
      </c>
      <c r="G4117" s="25">
        <v>47.46</v>
      </c>
      <c r="H4117" s="380">
        <v>8.8922776267143018</v>
      </c>
      <c r="I4117" s="25">
        <v>54.87</v>
      </c>
      <c r="J4117" s="380">
        <v>6.5044721882562593</v>
      </c>
    </row>
    <row r="4118" spans="1:10" x14ac:dyDescent="0.35">
      <c r="A4118" s="5">
        <v>4114</v>
      </c>
      <c r="B4118" s="5">
        <v>172</v>
      </c>
      <c r="C4118" s="5">
        <v>6</v>
      </c>
      <c r="D4118" s="380">
        <v>62.368333333333325</v>
      </c>
      <c r="E4118" s="25">
        <v>25.59</v>
      </c>
      <c r="F4118" s="380">
        <v>9.3233089274216585</v>
      </c>
      <c r="G4118" s="25">
        <v>47.46</v>
      </c>
      <c r="H4118" s="380">
        <v>10.144566419212278</v>
      </c>
      <c r="I4118" s="25">
        <v>52.55</v>
      </c>
      <c r="J4118" s="380">
        <v>6.8947676548687635</v>
      </c>
    </row>
    <row r="4119" spans="1:10" x14ac:dyDescent="0.35">
      <c r="A4119" s="5">
        <v>4115</v>
      </c>
      <c r="B4119" s="5">
        <v>172</v>
      </c>
      <c r="C4119" s="5">
        <v>6</v>
      </c>
      <c r="D4119" s="380">
        <v>58.914999999999999</v>
      </c>
      <c r="E4119" s="25">
        <v>24.99</v>
      </c>
      <c r="F4119" s="380">
        <v>9.2642054247089813</v>
      </c>
      <c r="G4119" s="25">
        <v>47.46</v>
      </c>
      <c r="H4119" s="380">
        <v>10.076733272526553</v>
      </c>
      <c r="I4119" s="25">
        <v>48.86</v>
      </c>
      <c r="J4119" s="380">
        <v>6.18307206225737</v>
      </c>
    </row>
    <row r="4120" spans="1:10" x14ac:dyDescent="0.35">
      <c r="A4120" s="5">
        <v>4116</v>
      </c>
      <c r="B4120" s="5">
        <v>172</v>
      </c>
      <c r="C4120" s="5">
        <v>6</v>
      </c>
      <c r="D4120" s="380">
        <v>58.031111111111102</v>
      </c>
      <c r="E4120" s="25">
        <v>24.99</v>
      </c>
      <c r="F4120" s="380">
        <v>8.1174834595959577</v>
      </c>
      <c r="G4120" s="25">
        <v>47.46</v>
      </c>
      <c r="H4120" s="380">
        <v>9.2097378253584594</v>
      </c>
      <c r="I4120" s="25">
        <v>48.86</v>
      </c>
      <c r="J4120" s="380">
        <v>5.8170535649882718</v>
      </c>
    </row>
    <row r="4121" spans="1:10" x14ac:dyDescent="0.35">
      <c r="A4121" s="5">
        <v>4117</v>
      </c>
      <c r="B4121" s="5">
        <v>172</v>
      </c>
      <c r="C4121" s="5">
        <v>6</v>
      </c>
      <c r="D4121" s="380">
        <v>55.690555555555562</v>
      </c>
      <c r="E4121" s="25">
        <v>24.99</v>
      </c>
      <c r="F4121" s="380">
        <v>8.1174834595959577</v>
      </c>
      <c r="G4121" s="25">
        <v>43.99</v>
      </c>
      <c r="H4121" s="380">
        <v>8.6981010539267825</v>
      </c>
      <c r="I4121" s="25">
        <v>48.86</v>
      </c>
      <c r="J4121" s="380">
        <v>5.5728664060523325</v>
      </c>
    </row>
    <row r="4122" spans="1:10" x14ac:dyDescent="0.35">
      <c r="A4122" s="5">
        <v>4118</v>
      </c>
      <c r="B4122" s="5">
        <v>172</v>
      </c>
      <c r="C4122" s="5">
        <v>6</v>
      </c>
      <c r="D4122" s="380">
        <v>55.792777777777772</v>
      </c>
      <c r="E4122" s="25">
        <v>24.99</v>
      </c>
      <c r="F4122" s="380">
        <v>8.1174834595959613</v>
      </c>
      <c r="G4122" s="25">
        <v>43.56</v>
      </c>
      <c r="H4122" s="380">
        <v>9.3584143488203875</v>
      </c>
      <c r="I4122" s="25">
        <v>48.86</v>
      </c>
      <c r="J4122" s="380">
        <v>6.0999201627999255</v>
      </c>
    </row>
    <row r="4123" spans="1:10" x14ac:dyDescent="0.35">
      <c r="A4123" s="5">
        <v>4119</v>
      </c>
      <c r="B4123" s="5">
        <v>172</v>
      </c>
      <c r="C4123" s="5">
        <v>6</v>
      </c>
      <c r="D4123" s="380">
        <v>60.061111111111103</v>
      </c>
      <c r="E4123" s="25">
        <v>24.99</v>
      </c>
      <c r="F4123" s="380">
        <v>8.1174834595959613</v>
      </c>
      <c r="G4123" s="25">
        <v>43.56</v>
      </c>
      <c r="H4123" s="380">
        <v>8.2659449474220956</v>
      </c>
      <c r="I4123" s="25">
        <v>48.86</v>
      </c>
      <c r="J4123" s="380">
        <v>5.0714888139566963</v>
      </c>
    </row>
    <row r="4124" spans="1:10" x14ac:dyDescent="0.35">
      <c r="A4124" s="5">
        <v>4120</v>
      </c>
      <c r="B4124" s="5">
        <v>172</v>
      </c>
      <c r="C4124" s="5">
        <v>6</v>
      </c>
      <c r="D4124" s="380">
        <v>65.226111111111109</v>
      </c>
      <c r="E4124" s="25">
        <v>24.99</v>
      </c>
      <c r="F4124" s="380">
        <v>8.1174834595959613</v>
      </c>
      <c r="G4124" s="25">
        <v>43.99</v>
      </c>
      <c r="H4124" s="380">
        <v>9.1256806606201835</v>
      </c>
      <c r="I4124" s="25">
        <v>48.86</v>
      </c>
      <c r="J4124" s="380">
        <v>6.3043416090373796</v>
      </c>
    </row>
    <row r="4125" spans="1:10" x14ac:dyDescent="0.35">
      <c r="A4125" s="5">
        <v>4121</v>
      </c>
      <c r="B4125" s="5">
        <v>172</v>
      </c>
      <c r="C4125" s="5">
        <v>6</v>
      </c>
      <c r="D4125" s="380">
        <v>76.161111111111111</v>
      </c>
      <c r="E4125" s="25">
        <v>24.99</v>
      </c>
      <c r="F4125" s="380">
        <v>8.1174834595959577</v>
      </c>
      <c r="G4125" s="25">
        <v>47.46</v>
      </c>
      <c r="H4125" s="380">
        <v>9.6541553223195322</v>
      </c>
      <c r="I4125" s="25">
        <v>48.86</v>
      </c>
      <c r="J4125" s="380">
        <v>6.3964704407353947</v>
      </c>
    </row>
    <row r="4126" spans="1:10" x14ac:dyDescent="0.35">
      <c r="A4126" s="5">
        <v>4122</v>
      </c>
      <c r="B4126" s="5">
        <v>172</v>
      </c>
      <c r="C4126" s="5">
        <v>6</v>
      </c>
      <c r="D4126" s="380">
        <v>88.965555555555554</v>
      </c>
      <c r="E4126" s="25">
        <v>24.99</v>
      </c>
      <c r="F4126" s="380">
        <v>8.6503753894749753</v>
      </c>
      <c r="G4126" s="25">
        <v>47.46</v>
      </c>
      <c r="H4126" s="380">
        <v>10.190323613582745</v>
      </c>
      <c r="I4126" s="25">
        <v>51.02</v>
      </c>
      <c r="J4126" s="380">
        <v>6.3308123851356495</v>
      </c>
    </row>
    <row r="4127" spans="1:10" x14ac:dyDescent="0.35">
      <c r="A4127" s="5">
        <v>4123</v>
      </c>
      <c r="B4127" s="5">
        <v>172</v>
      </c>
      <c r="C4127" s="5">
        <v>6</v>
      </c>
      <c r="D4127" s="380">
        <v>100.08944444444444</v>
      </c>
      <c r="E4127" s="25">
        <v>24.99</v>
      </c>
      <c r="F4127" s="380">
        <v>10.617263498557982</v>
      </c>
      <c r="G4127" s="25">
        <v>47.46</v>
      </c>
      <c r="H4127" s="380">
        <v>11.152679156165485</v>
      </c>
      <c r="I4127" s="25">
        <v>53.27</v>
      </c>
      <c r="J4127" s="380">
        <v>7.0399690106789015</v>
      </c>
    </row>
    <row r="4128" spans="1:10" x14ac:dyDescent="0.35">
      <c r="A4128" s="5">
        <v>4124</v>
      </c>
      <c r="B4128" s="5">
        <v>172</v>
      </c>
      <c r="C4128" s="5">
        <v>6</v>
      </c>
      <c r="D4128" s="380">
        <v>93.081666666666663</v>
      </c>
      <c r="E4128" s="25">
        <v>24.99</v>
      </c>
      <c r="F4128" s="380">
        <v>9.974138287741031</v>
      </c>
      <c r="G4128" s="25">
        <v>47.46</v>
      </c>
      <c r="H4128" s="380">
        <v>11.520489593250142</v>
      </c>
      <c r="I4128" s="25">
        <v>54.92</v>
      </c>
      <c r="J4128" s="380">
        <v>7.3107772401049376</v>
      </c>
    </row>
    <row r="4129" spans="1:10" x14ac:dyDescent="0.35">
      <c r="A4129" s="5">
        <v>4125</v>
      </c>
      <c r="B4129" s="5">
        <v>172</v>
      </c>
      <c r="C4129" s="5">
        <v>6</v>
      </c>
      <c r="D4129" s="380">
        <v>82.061111111111117</v>
      </c>
      <c r="E4129" s="25">
        <v>24.99</v>
      </c>
      <c r="F4129" s="380">
        <v>13.370244215491045</v>
      </c>
      <c r="G4129" s="25">
        <v>47.46</v>
      </c>
      <c r="H4129" s="380">
        <v>11.547672984540014</v>
      </c>
      <c r="I4129" s="25">
        <v>58.21</v>
      </c>
      <c r="J4129" s="380">
        <v>7.2873813492422626</v>
      </c>
    </row>
    <row r="4130" spans="1:10" x14ac:dyDescent="0.35">
      <c r="A4130" s="5">
        <v>4126</v>
      </c>
      <c r="B4130" s="5">
        <v>172</v>
      </c>
      <c r="C4130" s="5">
        <v>6</v>
      </c>
      <c r="D4130" s="380">
        <v>74.919444444444451</v>
      </c>
      <c r="E4130" s="25">
        <v>25.59</v>
      </c>
      <c r="F4130" s="380">
        <v>11.071554498918937</v>
      </c>
      <c r="G4130" s="25">
        <v>47.46</v>
      </c>
      <c r="H4130" s="380">
        <v>11.779895639097594</v>
      </c>
      <c r="I4130" s="25">
        <v>61.76</v>
      </c>
      <c r="J4130" s="380">
        <v>7.2905223258378928</v>
      </c>
    </row>
    <row r="4131" spans="1:10" x14ac:dyDescent="0.35">
      <c r="A4131" s="5">
        <v>4127</v>
      </c>
      <c r="B4131" s="5">
        <v>172</v>
      </c>
      <c r="C4131" s="5">
        <v>6</v>
      </c>
      <c r="D4131" s="380">
        <v>69.036666666666662</v>
      </c>
      <c r="E4131" s="25">
        <v>25.29</v>
      </c>
      <c r="F4131" s="380">
        <v>11.549912317328983</v>
      </c>
      <c r="G4131" s="25">
        <v>43.99</v>
      </c>
      <c r="H4131" s="380">
        <v>11.782414108962953</v>
      </c>
      <c r="I4131" s="25">
        <v>56.52</v>
      </c>
      <c r="J4131" s="380">
        <v>7.2960746378567496</v>
      </c>
    </row>
    <row r="4132" spans="1:10" x14ac:dyDescent="0.35">
      <c r="A4132" s="5">
        <v>4128</v>
      </c>
      <c r="B4132" s="5">
        <v>172</v>
      </c>
      <c r="C4132" s="5">
        <v>6</v>
      </c>
      <c r="D4132" s="380">
        <v>61.175555555555562</v>
      </c>
      <c r="E4132" s="25">
        <v>24.84</v>
      </c>
      <c r="F4132" s="380">
        <v>11.129072582242221</v>
      </c>
      <c r="G4132" s="25">
        <v>43.56</v>
      </c>
      <c r="H4132" s="380">
        <v>11.586600981821482</v>
      </c>
      <c r="I4132" s="25">
        <v>54.87</v>
      </c>
      <c r="J4132" s="380">
        <v>7.2662253275280957</v>
      </c>
    </row>
    <row r="4133" spans="1:10" x14ac:dyDescent="0.35">
      <c r="A4133" s="5">
        <v>4129</v>
      </c>
      <c r="B4133" s="5">
        <v>173</v>
      </c>
      <c r="C4133" s="5">
        <v>6</v>
      </c>
      <c r="D4133" s="380">
        <v>58.54</v>
      </c>
      <c r="E4133" s="25">
        <v>24.84</v>
      </c>
      <c r="F4133" s="380">
        <v>9.3280604642437535</v>
      </c>
      <c r="G4133" s="25">
        <v>43.56</v>
      </c>
      <c r="H4133" s="380">
        <v>11.448690489092495</v>
      </c>
      <c r="I4133" s="25">
        <v>53.71</v>
      </c>
      <c r="J4133" s="380">
        <v>7.240778096606415</v>
      </c>
    </row>
    <row r="4134" spans="1:10" x14ac:dyDescent="0.35">
      <c r="A4134" s="5">
        <v>4130</v>
      </c>
      <c r="B4134" s="5">
        <v>173</v>
      </c>
      <c r="C4134" s="5">
        <v>6</v>
      </c>
      <c r="D4134" s="380">
        <v>56.998333333333321</v>
      </c>
      <c r="E4134" s="25">
        <v>24.84</v>
      </c>
      <c r="F4134" s="380">
        <v>9.0306969599490348</v>
      </c>
      <c r="G4134" s="25">
        <v>43.56</v>
      </c>
      <c r="H4134" s="380">
        <v>11.638384944269399</v>
      </c>
      <c r="I4134" s="25">
        <v>53.27</v>
      </c>
      <c r="J4134" s="380">
        <v>7.3137279182850374</v>
      </c>
    </row>
    <row r="4135" spans="1:10" x14ac:dyDescent="0.35">
      <c r="A4135" s="5">
        <v>4131</v>
      </c>
      <c r="B4135" s="5">
        <v>173</v>
      </c>
      <c r="C4135" s="5">
        <v>6</v>
      </c>
      <c r="D4135" s="380">
        <v>54.364444444444437</v>
      </c>
      <c r="E4135" s="25">
        <v>24.84</v>
      </c>
      <c r="F4135" s="380">
        <v>8.9213185338672929</v>
      </c>
      <c r="G4135" s="25">
        <v>43.56</v>
      </c>
      <c r="H4135" s="380">
        <v>11.508367637755551</v>
      </c>
      <c r="I4135" s="25">
        <v>52.73</v>
      </c>
      <c r="J4135" s="380">
        <v>7.3167879483730358</v>
      </c>
    </row>
    <row r="4136" spans="1:10" x14ac:dyDescent="0.35">
      <c r="A4136" s="5">
        <v>4132</v>
      </c>
      <c r="B4136" s="5">
        <v>173</v>
      </c>
      <c r="C4136" s="5">
        <v>6</v>
      </c>
      <c r="D4136" s="380">
        <v>54.31166666666666</v>
      </c>
      <c r="E4136" s="25">
        <v>24.84</v>
      </c>
      <c r="F4136" s="380">
        <v>8.9864783627139904</v>
      </c>
      <c r="G4136" s="25">
        <v>42.29</v>
      </c>
      <c r="H4136" s="380">
        <v>11.675192257352782</v>
      </c>
      <c r="I4136" s="25">
        <v>52.73</v>
      </c>
      <c r="J4136" s="380">
        <v>7.2737868159789176</v>
      </c>
    </row>
    <row r="4137" spans="1:10" x14ac:dyDescent="0.35">
      <c r="A4137" s="5">
        <v>4133</v>
      </c>
      <c r="B4137" s="5">
        <v>173</v>
      </c>
      <c r="C4137" s="5">
        <v>6</v>
      </c>
      <c r="D4137" s="380">
        <v>56.426111111111098</v>
      </c>
      <c r="E4137" s="25">
        <v>24.84</v>
      </c>
      <c r="F4137" s="380">
        <v>9.4990289103414423</v>
      </c>
      <c r="G4137" s="25">
        <v>42.29</v>
      </c>
      <c r="H4137" s="380">
        <v>11.524746066251824</v>
      </c>
      <c r="I4137" s="25">
        <v>53.27</v>
      </c>
      <c r="J4137" s="380">
        <v>7.2442905511247275</v>
      </c>
    </row>
    <row r="4138" spans="1:10" x14ac:dyDescent="0.35">
      <c r="A4138" s="5">
        <v>4134</v>
      </c>
      <c r="B4138" s="5">
        <v>173</v>
      </c>
      <c r="C4138" s="5">
        <v>6</v>
      </c>
      <c r="D4138" s="380">
        <v>67.535000000000011</v>
      </c>
      <c r="E4138" s="25">
        <v>24.84</v>
      </c>
      <c r="F4138" s="380">
        <v>11.100981093904254</v>
      </c>
      <c r="G4138" s="25">
        <v>46.98</v>
      </c>
      <c r="H4138" s="380">
        <v>11.489802609614838</v>
      </c>
      <c r="I4138" s="25">
        <v>54.87</v>
      </c>
      <c r="J4138" s="380">
        <v>7.2446265374345913</v>
      </c>
    </row>
    <row r="4139" spans="1:10" x14ac:dyDescent="0.35">
      <c r="A4139" s="5">
        <v>4135</v>
      </c>
      <c r="B4139" s="5">
        <v>173</v>
      </c>
      <c r="C4139" s="5">
        <v>6</v>
      </c>
      <c r="D4139" s="380">
        <v>77.685000000000002</v>
      </c>
      <c r="E4139" s="25">
        <v>25.59</v>
      </c>
      <c r="F4139" s="380">
        <v>10.75159614116648</v>
      </c>
      <c r="G4139" s="25">
        <v>47.46</v>
      </c>
      <c r="H4139" s="380">
        <v>11.291051486388529</v>
      </c>
      <c r="I4139" s="25">
        <v>61.76</v>
      </c>
      <c r="J4139" s="380">
        <v>6.9633813472394257</v>
      </c>
    </row>
    <row r="4140" spans="1:10" x14ac:dyDescent="0.35">
      <c r="A4140" s="5">
        <v>4136</v>
      </c>
      <c r="B4140" s="5">
        <v>173</v>
      </c>
      <c r="C4140" s="5">
        <v>6</v>
      </c>
      <c r="D4140" s="380">
        <v>76.849999999999994</v>
      </c>
      <c r="E4140" s="25">
        <v>25.74</v>
      </c>
      <c r="F4140" s="380">
        <v>9.7031009428270654</v>
      </c>
      <c r="G4140" s="25">
        <v>47.46</v>
      </c>
      <c r="H4140" s="380">
        <v>10.902824455645971</v>
      </c>
      <c r="I4140" s="25">
        <v>60.24</v>
      </c>
      <c r="J4140" s="380">
        <v>6.8972778922624505</v>
      </c>
    </row>
    <row r="4141" spans="1:10" x14ac:dyDescent="0.35">
      <c r="A4141" s="5">
        <v>4137</v>
      </c>
      <c r="B4141" s="5">
        <v>173</v>
      </c>
      <c r="C4141" s="5">
        <v>6</v>
      </c>
      <c r="D4141" s="380">
        <v>69.780555555555551</v>
      </c>
      <c r="E4141" s="25">
        <v>24.99</v>
      </c>
      <c r="F4141" s="380">
        <v>9.261947768933112</v>
      </c>
      <c r="G4141" s="25">
        <v>47.46</v>
      </c>
      <c r="H4141" s="380">
        <v>10.799269179224565</v>
      </c>
      <c r="I4141" s="25">
        <v>56.51</v>
      </c>
      <c r="J4141" s="380">
        <v>6.886305997405203</v>
      </c>
    </row>
    <row r="4142" spans="1:10" x14ac:dyDescent="0.35">
      <c r="A4142" s="5">
        <v>4138</v>
      </c>
      <c r="B4142" s="5">
        <v>173</v>
      </c>
      <c r="C4142" s="5">
        <v>6</v>
      </c>
      <c r="D4142" s="380">
        <v>61.171111111111117</v>
      </c>
      <c r="E4142" s="25">
        <v>24.99</v>
      </c>
      <c r="F4142" s="380">
        <v>9.1597795140625582</v>
      </c>
      <c r="G4142" s="25">
        <v>47.46</v>
      </c>
      <c r="H4142" s="380">
        <v>10.813161873618874</v>
      </c>
      <c r="I4142" s="25">
        <v>53.71</v>
      </c>
      <c r="J4142" s="380">
        <v>6.2391986618732256</v>
      </c>
    </row>
    <row r="4143" spans="1:10" x14ac:dyDescent="0.35">
      <c r="A4143" s="5">
        <v>4139</v>
      </c>
      <c r="B4143" s="5">
        <v>173</v>
      </c>
      <c r="C4143" s="5">
        <v>6</v>
      </c>
      <c r="D4143" s="380">
        <v>58.86055555555555</v>
      </c>
      <c r="E4143" s="25">
        <v>24.99</v>
      </c>
      <c r="F4143" s="380">
        <v>8.5314119037729359</v>
      </c>
      <c r="G4143" s="25">
        <v>47.46</v>
      </c>
      <c r="H4143" s="380">
        <v>10.284435836801149</v>
      </c>
      <c r="I4143" s="25">
        <v>53.27</v>
      </c>
      <c r="J4143" s="380">
        <v>6.3516085193729603</v>
      </c>
    </row>
    <row r="4144" spans="1:10" x14ac:dyDescent="0.35">
      <c r="A4144" s="5">
        <v>4140</v>
      </c>
      <c r="B4144" s="5">
        <v>173</v>
      </c>
      <c r="C4144" s="5">
        <v>6</v>
      </c>
      <c r="D4144" s="380">
        <v>56.756111111111103</v>
      </c>
      <c r="E4144" s="25">
        <v>24.84</v>
      </c>
      <c r="F4144" s="380">
        <v>8.6114493738318458</v>
      </c>
      <c r="G4144" s="25">
        <v>43.56</v>
      </c>
      <c r="H4144" s="380">
        <v>10.047967898286759</v>
      </c>
      <c r="I4144" s="25">
        <v>51.76</v>
      </c>
      <c r="J4144" s="380">
        <v>6.6362518397990549</v>
      </c>
    </row>
    <row r="4145" spans="1:10" x14ac:dyDescent="0.35">
      <c r="A4145" s="5">
        <v>4141</v>
      </c>
      <c r="B4145" s="5">
        <v>173</v>
      </c>
      <c r="C4145" s="5">
        <v>6</v>
      </c>
      <c r="D4145" s="380">
        <v>54.367222222222225</v>
      </c>
      <c r="E4145" s="25">
        <v>24.84</v>
      </c>
      <c r="F4145" s="380">
        <v>8.5986966611065849</v>
      </c>
      <c r="G4145" s="25">
        <v>43.56</v>
      </c>
      <c r="H4145" s="380">
        <v>10.492808896704755</v>
      </c>
      <c r="I4145" s="25">
        <v>51.72</v>
      </c>
      <c r="J4145" s="380">
        <v>6.5626158717417749</v>
      </c>
    </row>
    <row r="4146" spans="1:10" x14ac:dyDescent="0.35">
      <c r="A4146" s="5">
        <v>4142</v>
      </c>
      <c r="B4146" s="5">
        <v>173</v>
      </c>
      <c r="C4146" s="5">
        <v>6</v>
      </c>
      <c r="D4146" s="380">
        <v>50.095555555555549</v>
      </c>
      <c r="E4146" s="25">
        <v>24.84</v>
      </c>
      <c r="F4146" s="380">
        <v>8.1174834595959595</v>
      </c>
      <c r="G4146" s="25">
        <v>43.56</v>
      </c>
      <c r="H4146" s="380">
        <v>9.8381403699356493</v>
      </c>
      <c r="I4146" s="25">
        <v>51.2</v>
      </c>
      <c r="J4146" s="380">
        <v>6.4618769938938661</v>
      </c>
    </row>
    <row r="4147" spans="1:10" x14ac:dyDescent="0.35">
      <c r="A4147" s="5">
        <v>4143</v>
      </c>
      <c r="B4147" s="5">
        <v>173</v>
      </c>
      <c r="C4147" s="5">
        <v>6</v>
      </c>
      <c r="D4147" s="380">
        <v>54.041111111111107</v>
      </c>
      <c r="E4147" s="25">
        <v>24.84</v>
      </c>
      <c r="F4147" s="380">
        <v>8.3669616483025155</v>
      </c>
      <c r="G4147" s="25">
        <v>43.56</v>
      </c>
      <c r="H4147" s="380">
        <v>10.112745363764013</v>
      </c>
      <c r="I4147" s="25">
        <v>51.2</v>
      </c>
      <c r="J4147" s="380">
        <v>6.4767919097913316</v>
      </c>
    </row>
    <row r="4148" spans="1:10" x14ac:dyDescent="0.35">
      <c r="A4148" s="5">
        <v>4144</v>
      </c>
      <c r="B4148" s="5">
        <v>173</v>
      </c>
      <c r="C4148" s="5">
        <v>6</v>
      </c>
      <c r="D4148" s="380">
        <v>60.210555555555551</v>
      </c>
      <c r="E4148" s="25">
        <v>24.88</v>
      </c>
      <c r="F4148" s="380">
        <v>9.832923506848875</v>
      </c>
      <c r="G4148" s="25">
        <v>43.99</v>
      </c>
      <c r="H4148" s="380">
        <v>10.564072129884693</v>
      </c>
      <c r="I4148" s="25">
        <v>51.2</v>
      </c>
      <c r="J4148" s="380">
        <v>6.5369871116050637</v>
      </c>
    </row>
    <row r="4149" spans="1:10" x14ac:dyDescent="0.35">
      <c r="A4149" s="5">
        <v>4145</v>
      </c>
      <c r="B4149" s="5">
        <v>173</v>
      </c>
      <c r="C4149" s="5">
        <v>6</v>
      </c>
      <c r="D4149" s="380">
        <v>71.123888888888885</v>
      </c>
      <c r="E4149" s="25">
        <v>24.99</v>
      </c>
      <c r="F4149" s="380">
        <v>9.8329353166871183</v>
      </c>
      <c r="G4149" s="25">
        <v>47.46</v>
      </c>
      <c r="H4149" s="380">
        <v>10.32287343844814</v>
      </c>
      <c r="I4149" s="25">
        <v>52.73</v>
      </c>
      <c r="J4149" s="380">
        <v>7.494076352792387</v>
      </c>
    </row>
    <row r="4150" spans="1:10" x14ac:dyDescent="0.35">
      <c r="A4150" s="5">
        <v>4146</v>
      </c>
      <c r="B4150" s="5">
        <v>173</v>
      </c>
      <c r="C4150" s="5">
        <v>6</v>
      </c>
      <c r="D4150" s="380">
        <v>81.266111111111101</v>
      </c>
      <c r="E4150" s="25">
        <v>24.99</v>
      </c>
      <c r="F4150" s="380">
        <v>11.180534826449994</v>
      </c>
      <c r="G4150" s="25">
        <v>47.46</v>
      </c>
      <c r="H4150" s="380">
        <v>9.6134826331769911</v>
      </c>
      <c r="I4150" s="25">
        <v>52.73</v>
      </c>
      <c r="J4150" s="380">
        <v>7.2843891724850485</v>
      </c>
    </row>
    <row r="4151" spans="1:10" x14ac:dyDescent="0.35">
      <c r="A4151" s="5">
        <v>4147</v>
      </c>
      <c r="B4151" s="5">
        <v>173</v>
      </c>
      <c r="C4151" s="5">
        <v>6</v>
      </c>
      <c r="D4151" s="380">
        <v>84.548888888888897</v>
      </c>
      <c r="E4151" s="25">
        <v>24.99</v>
      </c>
      <c r="F4151" s="380">
        <v>17.06501382713601</v>
      </c>
      <c r="G4151" s="25">
        <v>47.46</v>
      </c>
      <c r="H4151" s="380">
        <v>11.225619612257898</v>
      </c>
      <c r="I4151" s="25">
        <v>53.27</v>
      </c>
      <c r="J4151" s="380">
        <v>7.4678283435690931</v>
      </c>
    </row>
    <row r="4152" spans="1:10" x14ac:dyDescent="0.35">
      <c r="A4152" s="5">
        <v>4148</v>
      </c>
      <c r="B4152" s="5">
        <v>173</v>
      </c>
      <c r="C4152" s="5">
        <v>6</v>
      </c>
      <c r="D4152" s="380">
        <v>85.960555555555544</v>
      </c>
      <c r="E4152" s="25">
        <v>24.99</v>
      </c>
      <c r="F4152" s="380">
        <v>16.379441907023711</v>
      </c>
      <c r="G4152" s="25">
        <v>47.46</v>
      </c>
      <c r="H4152" s="380">
        <v>11.225619612257898</v>
      </c>
      <c r="I4152" s="25">
        <v>53.27</v>
      </c>
      <c r="J4152" s="380">
        <v>7.4678283435690931</v>
      </c>
    </row>
    <row r="4153" spans="1:10" x14ac:dyDescent="0.35">
      <c r="A4153" s="5">
        <v>4149</v>
      </c>
      <c r="B4153" s="5">
        <v>173</v>
      </c>
      <c r="C4153" s="5">
        <v>6</v>
      </c>
      <c r="D4153" s="380">
        <v>78.391111111111101</v>
      </c>
      <c r="E4153" s="25">
        <v>24.84</v>
      </c>
      <c r="F4153" s="380">
        <v>17.064062526738617</v>
      </c>
      <c r="G4153" s="25">
        <v>47.46</v>
      </c>
      <c r="H4153" s="380">
        <v>10.724129956598576</v>
      </c>
      <c r="I4153" s="25">
        <v>56.77</v>
      </c>
      <c r="J4153" s="380">
        <v>7.4678283435690931</v>
      </c>
    </row>
    <row r="4154" spans="1:10" x14ac:dyDescent="0.35">
      <c r="A4154" s="5">
        <v>4150</v>
      </c>
      <c r="B4154" s="5">
        <v>173</v>
      </c>
      <c r="C4154" s="5">
        <v>6</v>
      </c>
      <c r="D4154" s="380">
        <v>74.271666666666675</v>
      </c>
      <c r="E4154" s="25">
        <v>24.84</v>
      </c>
      <c r="F4154" s="380">
        <v>17.391280542794991</v>
      </c>
      <c r="G4154" s="25">
        <v>47.46</v>
      </c>
      <c r="H4154" s="380">
        <v>10.338121810071032</v>
      </c>
      <c r="I4154" s="25">
        <v>61.76</v>
      </c>
      <c r="J4154" s="380">
        <v>7.3893603409346378</v>
      </c>
    </row>
    <row r="4155" spans="1:10" x14ac:dyDescent="0.35">
      <c r="A4155" s="5">
        <v>4151</v>
      </c>
      <c r="B4155" s="5">
        <v>173</v>
      </c>
      <c r="C4155" s="5">
        <v>6</v>
      </c>
      <c r="D4155" s="380">
        <v>61.844999999999992</v>
      </c>
      <c r="E4155" s="25">
        <v>24.84</v>
      </c>
      <c r="F4155" s="380">
        <v>12.56837026776833</v>
      </c>
      <c r="G4155" s="25">
        <v>43.56</v>
      </c>
      <c r="H4155" s="380">
        <v>9.8414891802026894</v>
      </c>
      <c r="I4155" s="25">
        <v>59.96</v>
      </c>
      <c r="J4155" s="380">
        <v>7.1938610812135826</v>
      </c>
    </row>
    <row r="4156" spans="1:10" x14ac:dyDescent="0.35">
      <c r="A4156" s="5">
        <v>4152</v>
      </c>
      <c r="B4156" s="5">
        <v>173</v>
      </c>
      <c r="C4156" s="5">
        <v>6</v>
      </c>
      <c r="D4156" s="380">
        <v>61.103333333333325</v>
      </c>
      <c r="E4156" s="25">
        <v>24.84</v>
      </c>
      <c r="F4156" s="380">
        <v>9.3351963574204344</v>
      </c>
      <c r="G4156" s="25">
        <v>43.56</v>
      </c>
      <c r="H4156" s="380">
        <v>10.377685208876137</v>
      </c>
      <c r="I4156" s="25">
        <v>53.27</v>
      </c>
      <c r="J4156" s="380">
        <v>7.1860964649520476</v>
      </c>
    </row>
    <row r="4157" spans="1:10" x14ac:dyDescent="0.35">
      <c r="A4157" s="5">
        <v>4153</v>
      </c>
      <c r="B4157" s="5">
        <v>174</v>
      </c>
      <c r="C4157" s="5">
        <v>6</v>
      </c>
      <c r="D4157" s="380">
        <v>57.232777777777777</v>
      </c>
      <c r="E4157" s="25">
        <v>24.84</v>
      </c>
      <c r="F4157" s="380">
        <v>8.9284065128430967</v>
      </c>
      <c r="G4157" s="25">
        <v>42.29</v>
      </c>
      <c r="H4157" s="380">
        <v>10.319053778279175</v>
      </c>
      <c r="I4157" s="25">
        <v>51.72</v>
      </c>
      <c r="J4157" s="380">
        <v>6.7457876902586182</v>
      </c>
    </row>
    <row r="4158" spans="1:10" x14ac:dyDescent="0.35">
      <c r="A4158" s="5">
        <v>4154</v>
      </c>
      <c r="B4158" s="5">
        <v>174</v>
      </c>
      <c r="C4158" s="5">
        <v>6</v>
      </c>
      <c r="D4158" s="380">
        <v>55.709999999999994</v>
      </c>
      <c r="E4158" s="25">
        <v>24.84</v>
      </c>
      <c r="F4158" s="380">
        <v>8.1174834595959577</v>
      </c>
      <c r="G4158" s="25">
        <v>40.340000000000003</v>
      </c>
      <c r="H4158" s="380">
        <v>10.397971779091169</v>
      </c>
      <c r="I4158" s="25">
        <v>51.72</v>
      </c>
      <c r="J4158" s="380">
        <v>6.6225159907076447</v>
      </c>
    </row>
    <row r="4159" spans="1:10" x14ac:dyDescent="0.35">
      <c r="A4159" s="5">
        <v>4155</v>
      </c>
      <c r="B4159" s="5">
        <v>174</v>
      </c>
      <c r="C4159" s="5">
        <v>6</v>
      </c>
      <c r="D4159" s="380">
        <v>54.565555555555555</v>
      </c>
      <c r="E4159" s="25">
        <v>24.73</v>
      </c>
      <c r="F4159" s="380">
        <v>8.1174834595959577</v>
      </c>
      <c r="G4159" s="25">
        <v>40.340000000000003</v>
      </c>
      <c r="H4159" s="380">
        <v>8.3758350450031447</v>
      </c>
      <c r="I4159" s="25">
        <v>51.2</v>
      </c>
      <c r="J4159" s="380">
        <v>6.6617564071166786</v>
      </c>
    </row>
    <row r="4160" spans="1:10" x14ac:dyDescent="0.35">
      <c r="A4160" s="5">
        <v>4156</v>
      </c>
      <c r="B4160" s="5">
        <v>174</v>
      </c>
      <c r="C4160" s="5">
        <v>6</v>
      </c>
      <c r="D4160" s="380">
        <v>55.619444444444433</v>
      </c>
      <c r="E4160" s="25">
        <v>24.73</v>
      </c>
      <c r="F4160" s="380">
        <v>8.1174834595959577</v>
      </c>
      <c r="G4160" s="25">
        <v>40.340000000000003</v>
      </c>
      <c r="H4160" s="380">
        <v>8.2089300894020791</v>
      </c>
      <c r="I4160" s="25">
        <v>51.2</v>
      </c>
      <c r="J4160" s="380">
        <v>6.5322735160601866</v>
      </c>
    </row>
    <row r="4161" spans="1:10" x14ac:dyDescent="0.35">
      <c r="A4161" s="5">
        <v>4157</v>
      </c>
      <c r="B4161" s="5">
        <v>174</v>
      </c>
      <c r="C4161" s="5">
        <v>6</v>
      </c>
      <c r="D4161" s="380">
        <v>58.259444444444441</v>
      </c>
      <c r="E4161" s="25">
        <v>24.84</v>
      </c>
      <c r="F4161" s="380">
        <v>8.1174834595959613</v>
      </c>
      <c r="G4161" s="25">
        <v>40.340000000000003</v>
      </c>
      <c r="H4161" s="380">
        <v>6.1117037845599418</v>
      </c>
      <c r="I4161" s="25">
        <v>51.72</v>
      </c>
      <c r="J4161" s="380">
        <v>6.7329525876351131</v>
      </c>
    </row>
    <row r="4162" spans="1:10" x14ac:dyDescent="0.35">
      <c r="A4162" s="5">
        <v>4158</v>
      </c>
      <c r="B4162" s="5">
        <v>174</v>
      </c>
      <c r="C4162" s="5">
        <v>6</v>
      </c>
      <c r="D4162" s="380">
        <v>67.387222222222221</v>
      </c>
      <c r="E4162" s="25">
        <v>24.84</v>
      </c>
      <c r="F4162" s="380">
        <v>8.1174834595959577</v>
      </c>
      <c r="G4162" s="25">
        <v>42.95</v>
      </c>
      <c r="H4162" s="380">
        <v>4.799693804694658</v>
      </c>
      <c r="I4162" s="25">
        <v>51.76</v>
      </c>
      <c r="J4162" s="380">
        <v>6.3060222008522633</v>
      </c>
    </row>
    <row r="4163" spans="1:10" x14ac:dyDescent="0.35">
      <c r="A4163" s="5">
        <v>4159</v>
      </c>
      <c r="B4163" s="5">
        <v>174</v>
      </c>
      <c r="C4163" s="5">
        <v>6</v>
      </c>
      <c r="D4163" s="380">
        <v>74.216111111111104</v>
      </c>
      <c r="E4163" s="25">
        <v>24.84</v>
      </c>
      <c r="F4163" s="380">
        <v>8.1174834595959595</v>
      </c>
      <c r="G4163" s="25">
        <v>44.69</v>
      </c>
      <c r="H4163" s="380">
        <v>5.1981850821666908</v>
      </c>
      <c r="I4163" s="25">
        <v>53.8</v>
      </c>
      <c r="J4163" s="380">
        <v>0.27777777777777779</v>
      </c>
    </row>
    <row r="4164" spans="1:10" x14ac:dyDescent="0.35">
      <c r="A4164" s="5">
        <v>4160</v>
      </c>
      <c r="B4164" s="5">
        <v>174</v>
      </c>
      <c r="C4164" s="5">
        <v>6</v>
      </c>
      <c r="D4164" s="380">
        <v>73.121111111111105</v>
      </c>
      <c r="E4164" s="25">
        <v>24.99</v>
      </c>
      <c r="F4164" s="380">
        <v>0.47222222222222221</v>
      </c>
      <c r="G4164" s="25">
        <v>47.46</v>
      </c>
      <c r="H4164" s="380">
        <v>5.1965374912461737</v>
      </c>
      <c r="I4164" s="25">
        <v>58.21</v>
      </c>
      <c r="J4164" s="380">
        <v>4.4067054639054364</v>
      </c>
    </row>
    <row r="4165" spans="1:10" x14ac:dyDescent="0.35">
      <c r="A4165" s="5">
        <v>4161</v>
      </c>
      <c r="B4165" s="5">
        <v>174</v>
      </c>
      <c r="C4165" s="5">
        <v>6</v>
      </c>
      <c r="D4165" s="380">
        <v>66.64222222222223</v>
      </c>
      <c r="E4165" s="25">
        <v>24.99</v>
      </c>
      <c r="F4165" s="380">
        <v>5.3837097714493884</v>
      </c>
      <c r="G4165" s="25">
        <v>47.46</v>
      </c>
      <c r="H4165" s="380">
        <v>5.1868158646440277</v>
      </c>
      <c r="I4165" s="25">
        <v>54.04</v>
      </c>
      <c r="J4165" s="380">
        <v>3.8491317262402518</v>
      </c>
    </row>
    <row r="4166" spans="1:10" x14ac:dyDescent="0.35">
      <c r="A4166" s="5">
        <v>4162</v>
      </c>
      <c r="B4166" s="5">
        <v>174</v>
      </c>
      <c r="C4166" s="5">
        <v>6</v>
      </c>
      <c r="D4166" s="380">
        <v>60.844444444444434</v>
      </c>
      <c r="E4166" s="25">
        <v>24.99</v>
      </c>
      <c r="F4166" s="380">
        <v>1.2656869195675584</v>
      </c>
      <c r="G4166" s="25">
        <v>44.74</v>
      </c>
      <c r="H4166" s="380">
        <v>4.6630100068357621</v>
      </c>
      <c r="I4166" s="25">
        <v>53.27</v>
      </c>
      <c r="J4166" s="380">
        <v>3.8314662530208743</v>
      </c>
    </row>
    <row r="4167" spans="1:10" x14ac:dyDescent="0.35">
      <c r="A4167" s="5">
        <v>4163</v>
      </c>
      <c r="B4167" s="5">
        <v>174</v>
      </c>
      <c r="C4167" s="5">
        <v>6</v>
      </c>
      <c r="D4167" s="380">
        <v>59.360555555555557</v>
      </c>
      <c r="E4167" s="25">
        <v>24.84</v>
      </c>
      <c r="F4167" s="380">
        <v>5.2083306482968252</v>
      </c>
      <c r="G4167" s="25">
        <v>44.74</v>
      </c>
      <c r="H4167" s="380">
        <v>4.6055324391534853</v>
      </c>
      <c r="I4167" s="25">
        <v>53.27</v>
      </c>
      <c r="J4167" s="380">
        <v>2.4376625536256378</v>
      </c>
    </row>
    <row r="4168" spans="1:10" x14ac:dyDescent="0.35">
      <c r="A4168" s="5">
        <v>4164</v>
      </c>
      <c r="B4168" s="5">
        <v>174</v>
      </c>
      <c r="C4168" s="5">
        <v>6</v>
      </c>
      <c r="D4168" s="380">
        <v>59.836666666666659</v>
      </c>
      <c r="E4168" s="25">
        <v>24.84</v>
      </c>
      <c r="F4168" s="380">
        <v>5.2083306482968252</v>
      </c>
      <c r="G4168" s="25">
        <v>44.74</v>
      </c>
      <c r="H4168" s="380">
        <v>4.6055324391534853</v>
      </c>
      <c r="I4168" s="25">
        <v>53.19</v>
      </c>
      <c r="J4168" s="380">
        <v>2.4387353084544512</v>
      </c>
    </row>
    <row r="4169" spans="1:10" x14ac:dyDescent="0.35">
      <c r="A4169" s="5">
        <v>4165</v>
      </c>
      <c r="B4169" s="5">
        <v>174</v>
      </c>
      <c r="C4169" s="5">
        <v>6</v>
      </c>
      <c r="D4169" s="380">
        <v>57.545555555555566</v>
      </c>
      <c r="E4169" s="25">
        <v>24.84</v>
      </c>
      <c r="F4169" s="380">
        <v>5.2083306482968252</v>
      </c>
      <c r="G4169" s="25">
        <v>43.56</v>
      </c>
      <c r="H4169" s="380">
        <v>4.4291447908222308</v>
      </c>
      <c r="I4169" s="25">
        <v>52.73</v>
      </c>
      <c r="J4169" s="380">
        <v>2.4261185269776862</v>
      </c>
    </row>
    <row r="4170" spans="1:10" x14ac:dyDescent="0.35">
      <c r="A4170" s="5">
        <v>4166</v>
      </c>
      <c r="B4170" s="5">
        <v>174</v>
      </c>
      <c r="C4170" s="5">
        <v>6</v>
      </c>
      <c r="D4170" s="380">
        <v>58.955555555555556</v>
      </c>
      <c r="E4170" s="25">
        <v>24.84</v>
      </c>
      <c r="F4170" s="380">
        <v>5.1657453923705114</v>
      </c>
      <c r="G4170" s="25">
        <v>43.56</v>
      </c>
      <c r="H4170" s="380">
        <v>4.4291447908222308</v>
      </c>
      <c r="I4170" s="25">
        <v>51.72</v>
      </c>
      <c r="J4170" s="380">
        <v>2.4387353084544547</v>
      </c>
    </row>
    <row r="4171" spans="1:10" x14ac:dyDescent="0.35">
      <c r="A4171" s="5">
        <v>4167</v>
      </c>
      <c r="B4171" s="5">
        <v>174</v>
      </c>
      <c r="C4171" s="5">
        <v>6</v>
      </c>
      <c r="D4171" s="380">
        <v>61.851666666666667</v>
      </c>
      <c r="E4171" s="25">
        <v>24.84</v>
      </c>
      <c r="F4171" s="380">
        <v>5.1657453923705114</v>
      </c>
      <c r="G4171" s="25">
        <v>43.39</v>
      </c>
      <c r="H4171" s="380">
        <v>4.2367760137462032</v>
      </c>
      <c r="I4171" s="25">
        <v>51.72</v>
      </c>
      <c r="J4171" s="380">
        <v>2.4607606803743782</v>
      </c>
    </row>
    <row r="4172" spans="1:10" x14ac:dyDescent="0.35">
      <c r="A4172" s="5">
        <v>4168</v>
      </c>
      <c r="B4172" s="5">
        <v>174</v>
      </c>
      <c r="C4172" s="5">
        <v>6</v>
      </c>
      <c r="D4172" s="380">
        <v>65.562777777777782</v>
      </c>
      <c r="E4172" s="25">
        <v>24.84</v>
      </c>
      <c r="F4172" s="380">
        <v>5.3411245155230764</v>
      </c>
      <c r="G4172" s="25">
        <v>43.39</v>
      </c>
      <c r="H4172" s="380">
        <v>4.3920623604975884</v>
      </c>
      <c r="I4172" s="25">
        <v>51.72</v>
      </c>
      <c r="J4172" s="380">
        <v>2.4709113060135564</v>
      </c>
    </row>
    <row r="4173" spans="1:10" x14ac:dyDescent="0.35">
      <c r="A4173" s="5">
        <v>4169</v>
      </c>
      <c r="B4173" s="5">
        <v>174</v>
      </c>
      <c r="C4173" s="5">
        <v>6</v>
      </c>
      <c r="D4173" s="380">
        <v>76.188333333333318</v>
      </c>
      <c r="E4173" s="25">
        <v>24.84</v>
      </c>
      <c r="F4173" s="380">
        <v>1.7801265075043162</v>
      </c>
      <c r="G4173" s="25">
        <v>43.39</v>
      </c>
      <c r="H4173" s="380">
        <v>4.3920623604975884</v>
      </c>
      <c r="I4173" s="25">
        <v>52.24</v>
      </c>
      <c r="J4173" s="380">
        <v>2.4607606803743782</v>
      </c>
    </row>
    <row r="4174" spans="1:10" x14ac:dyDescent="0.35">
      <c r="A4174" s="5">
        <v>4170</v>
      </c>
      <c r="B4174" s="5">
        <v>174</v>
      </c>
      <c r="C4174" s="5">
        <v>6</v>
      </c>
      <c r="D4174" s="380">
        <v>80.919444444444437</v>
      </c>
      <c r="E4174" s="25">
        <v>24.99</v>
      </c>
      <c r="F4174" s="380">
        <v>2.0458495926207068</v>
      </c>
      <c r="G4174" s="25">
        <v>44.69</v>
      </c>
      <c r="H4174" s="380">
        <v>4.394789959536455</v>
      </c>
      <c r="I4174" s="25">
        <v>52.73</v>
      </c>
      <c r="J4174" s="380">
        <v>2.3299181282560939</v>
      </c>
    </row>
    <row r="4175" spans="1:10" x14ac:dyDescent="0.35">
      <c r="A4175" s="5">
        <v>4171</v>
      </c>
      <c r="B4175" s="5">
        <v>174</v>
      </c>
      <c r="C4175" s="5">
        <v>6</v>
      </c>
      <c r="D4175" s="380">
        <v>88.437222222222232</v>
      </c>
      <c r="E4175" s="25">
        <v>24.99</v>
      </c>
      <c r="F4175" s="380">
        <v>6.3878932156469794</v>
      </c>
      <c r="G4175" s="25">
        <v>44.69</v>
      </c>
      <c r="H4175" s="380">
        <v>0.68847593468182888</v>
      </c>
      <c r="I4175" s="25">
        <v>53.71</v>
      </c>
      <c r="J4175" s="380">
        <v>0.43042876171494954</v>
      </c>
    </row>
    <row r="4176" spans="1:10" x14ac:dyDescent="0.35">
      <c r="A4176" s="5">
        <v>4172</v>
      </c>
      <c r="B4176" s="5">
        <v>174</v>
      </c>
      <c r="C4176" s="5">
        <v>6</v>
      </c>
      <c r="D4176" s="380">
        <v>83.7361111111111</v>
      </c>
      <c r="E4176" s="25">
        <v>24.84</v>
      </c>
      <c r="F4176" s="380">
        <v>8.1174834595959577</v>
      </c>
      <c r="G4176" s="25">
        <v>44.69</v>
      </c>
      <c r="H4176" s="380">
        <v>2.2192243092199271</v>
      </c>
      <c r="I4176" s="25">
        <v>54.87</v>
      </c>
      <c r="J4176" s="380">
        <v>6.256802815506413</v>
      </c>
    </row>
    <row r="4177" spans="1:10" x14ac:dyDescent="0.35">
      <c r="A4177" s="5">
        <v>4173</v>
      </c>
      <c r="B4177" s="5">
        <v>174</v>
      </c>
      <c r="C4177" s="5">
        <v>6</v>
      </c>
      <c r="D4177" s="380">
        <v>74.710555555555544</v>
      </c>
      <c r="E4177" s="25">
        <v>24.84</v>
      </c>
      <c r="F4177" s="380">
        <v>8.1174834595959577</v>
      </c>
      <c r="G4177" s="25">
        <v>46.98</v>
      </c>
      <c r="H4177" s="380">
        <v>2.857604667598292</v>
      </c>
      <c r="I4177" s="25">
        <v>56.41</v>
      </c>
      <c r="J4177" s="380">
        <v>6.2253270352407357</v>
      </c>
    </row>
    <row r="4178" spans="1:10" x14ac:dyDescent="0.35">
      <c r="A4178" s="5">
        <v>4174</v>
      </c>
      <c r="B4178" s="5">
        <v>174</v>
      </c>
      <c r="C4178" s="5">
        <v>6</v>
      </c>
      <c r="D4178" s="380">
        <v>68.915555555555557</v>
      </c>
      <c r="E4178" s="25">
        <v>25.29</v>
      </c>
      <c r="F4178" s="380">
        <v>8.1174834595959577</v>
      </c>
      <c r="G4178" s="25">
        <v>44.69</v>
      </c>
      <c r="H4178" s="380">
        <v>2.6383407420255138</v>
      </c>
      <c r="I4178" s="25">
        <v>58.21</v>
      </c>
      <c r="J4178" s="380">
        <v>6.3831944885413616</v>
      </c>
    </row>
    <row r="4179" spans="1:10" x14ac:dyDescent="0.35">
      <c r="A4179" s="5">
        <v>4175</v>
      </c>
      <c r="B4179" s="5">
        <v>174</v>
      </c>
      <c r="C4179" s="5">
        <v>6</v>
      </c>
      <c r="D4179" s="380">
        <v>59.951111111111111</v>
      </c>
      <c r="E4179" s="25">
        <v>24.84</v>
      </c>
      <c r="F4179" s="380">
        <v>8.1174834595959577</v>
      </c>
      <c r="G4179" s="25">
        <v>44.86</v>
      </c>
      <c r="H4179" s="380">
        <v>2.5547864523208439</v>
      </c>
      <c r="I4179" s="25">
        <v>57.62</v>
      </c>
      <c r="J4179" s="380">
        <v>6.4510474251683156</v>
      </c>
    </row>
    <row r="4180" spans="1:10" x14ac:dyDescent="0.35">
      <c r="A4180" s="5">
        <v>4176</v>
      </c>
      <c r="B4180" s="5">
        <v>174</v>
      </c>
      <c r="C4180" s="5">
        <v>6</v>
      </c>
      <c r="D4180" s="380">
        <v>54.909444444444453</v>
      </c>
      <c r="E4180" s="25">
        <v>24.84</v>
      </c>
      <c r="F4180" s="380">
        <v>8.1174834595959595</v>
      </c>
      <c r="G4180" s="25">
        <v>43.56</v>
      </c>
      <c r="H4180" s="380">
        <v>3.1598220008344766</v>
      </c>
      <c r="I4180" s="25">
        <v>54.76</v>
      </c>
      <c r="J4180" s="380">
        <v>6.2945067872324678</v>
      </c>
    </row>
    <row r="4181" spans="1:10" x14ac:dyDescent="0.35">
      <c r="A4181" s="5">
        <v>4177</v>
      </c>
      <c r="B4181" s="5">
        <v>175</v>
      </c>
      <c r="C4181" s="5">
        <v>6</v>
      </c>
      <c r="D4181" s="380">
        <v>50.139999999999993</v>
      </c>
      <c r="E4181" s="25">
        <v>24.84</v>
      </c>
      <c r="F4181" s="380">
        <v>8.1174834595959595</v>
      </c>
      <c r="G4181" s="25">
        <v>42.79</v>
      </c>
      <c r="H4181" s="380">
        <v>1.4928982747433195</v>
      </c>
      <c r="I4181" s="25">
        <v>53.32</v>
      </c>
      <c r="J4181" s="380">
        <v>6.3703719971200634</v>
      </c>
    </row>
    <row r="4182" spans="1:10" x14ac:dyDescent="0.35">
      <c r="A4182" s="5">
        <v>4178</v>
      </c>
      <c r="B4182" s="5">
        <v>175</v>
      </c>
      <c r="C4182" s="5">
        <v>6</v>
      </c>
      <c r="D4182" s="380">
        <v>48.158888888888889</v>
      </c>
      <c r="E4182" s="25">
        <v>24.84</v>
      </c>
      <c r="F4182" s="380">
        <v>8.1174834595959595</v>
      </c>
      <c r="G4182" s="25">
        <v>42.79</v>
      </c>
      <c r="H4182" s="380">
        <v>3.0509958692094457</v>
      </c>
      <c r="I4182" s="25">
        <v>52.49</v>
      </c>
      <c r="J4182" s="380">
        <v>6.1758290908993265</v>
      </c>
    </row>
    <row r="4183" spans="1:10" x14ac:dyDescent="0.35">
      <c r="A4183" s="5">
        <v>4179</v>
      </c>
      <c r="B4183" s="5">
        <v>175</v>
      </c>
      <c r="C4183" s="5">
        <v>6</v>
      </c>
      <c r="D4183" s="380">
        <v>45.958888888888886</v>
      </c>
      <c r="E4183" s="25">
        <v>24.84</v>
      </c>
      <c r="F4183" s="380">
        <v>8.1174834595959577</v>
      </c>
      <c r="G4183" s="25">
        <v>42.79</v>
      </c>
      <c r="H4183" s="380">
        <v>3.3978797072519522</v>
      </c>
      <c r="I4183" s="25">
        <v>52.49</v>
      </c>
      <c r="J4183" s="380">
        <v>6.3713275340331714</v>
      </c>
    </row>
    <row r="4184" spans="1:10" x14ac:dyDescent="0.35">
      <c r="A4184" s="5">
        <v>4180</v>
      </c>
      <c r="B4184" s="5">
        <v>175</v>
      </c>
      <c r="C4184" s="5">
        <v>6</v>
      </c>
      <c r="D4184" s="380">
        <v>44.999444444444443</v>
      </c>
      <c r="E4184" s="25">
        <v>24.84</v>
      </c>
      <c r="F4184" s="380">
        <v>8.1174834595959595</v>
      </c>
      <c r="G4184" s="25">
        <v>42.79</v>
      </c>
      <c r="H4184" s="380">
        <v>3.9169543364585886</v>
      </c>
      <c r="I4184" s="25">
        <v>52.49</v>
      </c>
      <c r="J4184" s="380">
        <v>6.3013982115720362</v>
      </c>
    </row>
    <row r="4185" spans="1:10" x14ac:dyDescent="0.35">
      <c r="A4185" s="5">
        <v>4181</v>
      </c>
      <c r="B4185" s="5">
        <v>175</v>
      </c>
      <c r="C4185" s="5">
        <v>6</v>
      </c>
      <c r="D4185" s="380">
        <v>46.844444444444449</v>
      </c>
      <c r="E4185" s="25">
        <v>24.84</v>
      </c>
      <c r="F4185" s="380">
        <v>8.1174834595959595</v>
      </c>
      <c r="G4185" s="25">
        <v>42.79</v>
      </c>
      <c r="H4185" s="380">
        <v>3.7386867806450974</v>
      </c>
      <c r="I4185" s="25">
        <v>52.49</v>
      </c>
      <c r="J4185" s="380">
        <v>5.9938617390141005</v>
      </c>
    </row>
    <row r="4186" spans="1:10" x14ac:dyDescent="0.35">
      <c r="A4186" s="5">
        <v>4182</v>
      </c>
      <c r="B4186" s="5">
        <v>175</v>
      </c>
      <c r="C4186" s="5">
        <v>6</v>
      </c>
      <c r="D4186" s="380">
        <v>56.293888888888887</v>
      </c>
      <c r="E4186" s="25">
        <v>24.84</v>
      </c>
      <c r="F4186" s="380">
        <v>8.1174834595959577</v>
      </c>
      <c r="G4186" s="25">
        <v>43.56</v>
      </c>
      <c r="H4186" s="380">
        <v>4.1989892207486639</v>
      </c>
      <c r="I4186" s="25">
        <v>54.87</v>
      </c>
      <c r="J4186" s="380">
        <v>6.2605301221134804</v>
      </c>
    </row>
    <row r="4187" spans="1:10" x14ac:dyDescent="0.35">
      <c r="A4187" s="5">
        <v>4183</v>
      </c>
      <c r="B4187" s="5">
        <v>175</v>
      </c>
      <c r="C4187" s="5">
        <v>6</v>
      </c>
      <c r="D4187" s="380">
        <v>65.843333333333334</v>
      </c>
      <c r="E4187" s="25">
        <v>25.29</v>
      </c>
      <c r="F4187" s="380">
        <v>8.1174834595959595</v>
      </c>
      <c r="G4187" s="25">
        <v>47.15</v>
      </c>
      <c r="H4187" s="380">
        <v>3.1139600048977254</v>
      </c>
      <c r="I4187" s="25">
        <v>56.52</v>
      </c>
      <c r="J4187" s="380">
        <v>6.0588433386606955</v>
      </c>
    </row>
    <row r="4188" spans="1:10" x14ac:dyDescent="0.35">
      <c r="A4188" s="5">
        <v>4184</v>
      </c>
      <c r="B4188" s="5">
        <v>175</v>
      </c>
      <c r="C4188" s="5">
        <v>6</v>
      </c>
      <c r="D4188" s="380">
        <v>68.702777777777783</v>
      </c>
      <c r="E4188" s="25">
        <v>26.51</v>
      </c>
      <c r="F4188" s="380">
        <v>8.1174834595959595</v>
      </c>
      <c r="G4188" s="25">
        <v>47.46</v>
      </c>
      <c r="H4188" s="380">
        <v>2.0888545572865853</v>
      </c>
      <c r="I4188" s="25">
        <v>56.52</v>
      </c>
      <c r="J4188" s="380">
        <v>6.3439305897519347</v>
      </c>
    </row>
    <row r="4189" spans="1:10" x14ac:dyDescent="0.35">
      <c r="A4189" s="5">
        <v>4185</v>
      </c>
      <c r="B4189" s="5">
        <v>175</v>
      </c>
      <c r="C4189" s="5">
        <v>6</v>
      </c>
      <c r="D4189" s="380">
        <v>68.073888888888874</v>
      </c>
      <c r="E4189" s="25">
        <v>25.29</v>
      </c>
      <c r="F4189" s="380">
        <v>3.127539681176625</v>
      </c>
      <c r="G4189" s="25">
        <v>47.15</v>
      </c>
      <c r="H4189" s="380">
        <v>1.6629401886814785</v>
      </c>
      <c r="I4189" s="25">
        <v>55.42</v>
      </c>
      <c r="J4189" s="380">
        <v>2.417724436938069</v>
      </c>
    </row>
    <row r="4190" spans="1:10" x14ac:dyDescent="0.35">
      <c r="A4190" s="5">
        <v>4186</v>
      </c>
      <c r="B4190" s="5">
        <v>175</v>
      </c>
      <c r="C4190" s="5">
        <v>6</v>
      </c>
      <c r="D4190" s="380">
        <v>64.817222222222227</v>
      </c>
      <c r="E4190" s="25">
        <v>25.29</v>
      </c>
      <c r="F4190" s="380">
        <v>4.412317317442378</v>
      </c>
      <c r="G4190" s="25">
        <v>44.74</v>
      </c>
      <c r="H4190" s="380">
        <v>0.99264302294202489</v>
      </c>
      <c r="I4190" s="25">
        <v>53.27</v>
      </c>
      <c r="J4190" s="380">
        <v>0.13141894270460891</v>
      </c>
    </row>
    <row r="4191" spans="1:10" x14ac:dyDescent="0.35">
      <c r="A4191" s="5">
        <v>4187</v>
      </c>
      <c r="B4191" s="5">
        <v>175</v>
      </c>
      <c r="C4191" s="5">
        <v>6</v>
      </c>
      <c r="D4191" s="380">
        <v>58.918333333333329</v>
      </c>
      <c r="E4191" s="25">
        <v>24.99</v>
      </c>
      <c r="F4191" s="380">
        <v>4.412317317442378</v>
      </c>
      <c r="G4191" s="25">
        <v>44.74</v>
      </c>
      <c r="H4191" s="380">
        <v>0.47222222222222221</v>
      </c>
      <c r="I4191" s="25">
        <v>52.49</v>
      </c>
      <c r="J4191" s="380">
        <v>3.7777394007425955E-2</v>
      </c>
    </row>
    <row r="4192" spans="1:10" x14ac:dyDescent="0.35">
      <c r="A4192" s="5">
        <v>4188</v>
      </c>
      <c r="B4192" s="5">
        <v>175</v>
      </c>
      <c r="C4192" s="5">
        <v>6</v>
      </c>
      <c r="D4192" s="380">
        <v>52.409444444444453</v>
      </c>
      <c r="E4192" s="25">
        <v>24.84</v>
      </c>
      <c r="F4192" s="380">
        <v>4.412317317442378</v>
      </c>
      <c r="G4192" s="25">
        <v>44.69</v>
      </c>
      <c r="H4192" s="380">
        <v>0.47222222222222221</v>
      </c>
      <c r="I4192" s="25">
        <v>52.49</v>
      </c>
      <c r="J4192" s="380">
        <v>0.18354347225901191</v>
      </c>
    </row>
    <row r="4193" spans="1:10" x14ac:dyDescent="0.35">
      <c r="A4193" s="5">
        <v>4189</v>
      </c>
      <c r="B4193" s="5">
        <v>175</v>
      </c>
      <c r="C4193" s="5">
        <v>6</v>
      </c>
      <c r="D4193" s="380">
        <v>55.747222222222227</v>
      </c>
      <c r="E4193" s="25">
        <v>24.84</v>
      </c>
      <c r="F4193" s="380">
        <v>4.412317317442378</v>
      </c>
      <c r="G4193" s="25">
        <v>43.56</v>
      </c>
      <c r="H4193" s="380">
        <v>0.84070836062187126</v>
      </c>
      <c r="I4193" s="25">
        <v>51.2</v>
      </c>
      <c r="J4193" s="380">
        <v>0.18354347225901191</v>
      </c>
    </row>
    <row r="4194" spans="1:10" x14ac:dyDescent="0.35">
      <c r="A4194" s="5">
        <v>4190</v>
      </c>
      <c r="B4194" s="5">
        <v>175</v>
      </c>
      <c r="C4194" s="5">
        <v>6</v>
      </c>
      <c r="D4194" s="380">
        <v>53.048888888888897</v>
      </c>
      <c r="E4194" s="25">
        <v>24.84</v>
      </c>
      <c r="F4194" s="380">
        <v>4.412317317442378</v>
      </c>
      <c r="G4194" s="25">
        <v>42.79</v>
      </c>
      <c r="H4194" s="380">
        <v>2.777777777777778E-2</v>
      </c>
      <c r="I4194" s="25">
        <v>51.2</v>
      </c>
      <c r="J4194" s="380">
        <v>0.18354347225901191</v>
      </c>
    </row>
    <row r="4195" spans="1:10" x14ac:dyDescent="0.35">
      <c r="A4195" s="5">
        <v>4191</v>
      </c>
      <c r="B4195" s="5">
        <v>175</v>
      </c>
      <c r="C4195" s="5">
        <v>6</v>
      </c>
      <c r="D4195" s="380">
        <v>51.031666666666666</v>
      </c>
      <c r="E4195" s="25">
        <v>24.84</v>
      </c>
      <c r="F4195" s="380">
        <v>4.5939718124237983</v>
      </c>
      <c r="G4195" s="25">
        <v>43.39</v>
      </c>
      <c r="H4195" s="380">
        <v>2.777777777777778E-2</v>
      </c>
      <c r="I4195" s="25">
        <v>51.2</v>
      </c>
      <c r="J4195" s="380">
        <v>0.18354347225901191</v>
      </c>
    </row>
    <row r="4196" spans="1:10" x14ac:dyDescent="0.35">
      <c r="A4196" s="5">
        <v>4192</v>
      </c>
      <c r="B4196" s="5">
        <v>175</v>
      </c>
      <c r="C4196" s="5">
        <v>6</v>
      </c>
      <c r="D4196" s="380">
        <v>50.52</v>
      </c>
      <c r="E4196" s="25">
        <v>24.84</v>
      </c>
      <c r="F4196" s="380">
        <v>0.47222222222222221</v>
      </c>
      <c r="G4196" s="25">
        <v>43.39</v>
      </c>
      <c r="H4196" s="380">
        <v>0.12806806679822866</v>
      </c>
      <c r="I4196" s="25">
        <v>51.2</v>
      </c>
      <c r="J4196" s="380">
        <v>0.18354347225901191</v>
      </c>
    </row>
    <row r="4197" spans="1:10" x14ac:dyDescent="0.35">
      <c r="A4197" s="5">
        <v>4193</v>
      </c>
      <c r="B4197" s="5">
        <v>175</v>
      </c>
      <c r="C4197" s="5">
        <v>6</v>
      </c>
      <c r="D4197" s="380">
        <v>56.1</v>
      </c>
      <c r="E4197" s="25">
        <v>24.99</v>
      </c>
      <c r="F4197" s="380">
        <v>4.9071379869260259</v>
      </c>
      <c r="G4197" s="25">
        <v>44.69</v>
      </c>
      <c r="H4197" s="380">
        <v>0.47222222222222215</v>
      </c>
      <c r="I4197" s="25">
        <v>53.02</v>
      </c>
      <c r="J4197" s="380">
        <v>1.578358476628102</v>
      </c>
    </row>
    <row r="4198" spans="1:10" x14ac:dyDescent="0.35">
      <c r="A4198" s="5">
        <v>4194</v>
      </c>
      <c r="B4198" s="5">
        <v>175</v>
      </c>
      <c r="C4198" s="5">
        <v>6</v>
      </c>
      <c r="D4198" s="380">
        <v>58.446111111111108</v>
      </c>
      <c r="E4198" s="25">
        <v>24.99</v>
      </c>
      <c r="F4198" s="380">
        <v>7.1146242374875603</v>
      </c>
      <c r="G4198" s="25">
        <v>44.74</v>
      </c>
      <c r="H4198" s="380">
        <v>6.0958638085017363</v>
      </c>
      <c r="I4198" s="25">
        <v>53.32</v>
      </c>
      <c r="J4198" s="380">
        <v>4.8288291319935519</v>
      </c>
    </row>
    <row r="4199" spans="1:10" x14ac:dyDescent="0.35">
      <c r="A4199" s="5">
        <v>4195</v>
      </c>
      <c r="B4199" s="5">
        <v>175</v>
      </c>
      <c r="C4199" s="5">
        <v>6</v>
      </c>
      <c r="D4199" s="380">
        <v>59.238888888888887</v>
      </c>
      <c r="E4199" s="25">
        <v>24.99</v>
      </c>
      <c r="F4199" s="380">
        <v>8.8082197692256585</v>
      </c>
      <c r="G4199" s="25">
        <v>47.46</v>
      </c>
      <c r="H4199" s="380">
        <v>9.1906718735575765</v>
      </c>
      <c r="I4199" s="25">
        <v>55.12</v>
      </c>
      <c r="J4199" s="380">
        <v>6.9268423393535947</v>
      </c>
    </row>
    <row r="4200" spans="1:10" x14ac:dyDescent="0.35">
      <c r="A4200" s="5">
        <v>4196</v>
      </c>
      <c r="B4200" s="5">
        <v>175</v>
      </c>
      <c r="C4200" s="5">
        <v>6</v>
      </c>
      <c r="D4200" s="380">
        <v>62.693888888888893</v>
      </c>
      <c r="E4200" s="25">
        <v>24.99</v>
      </c>
      <c r="F4200" s="380">
        <v>16.658475339331432</v>
      </c>
      <c r="G4200" s="25">
        <v>47.46</v>
      </c>
      <c r="H4200" s="380">
        <v>9.9968702682841251</v>
      </c>
      <c r="I4200" s="25">
        <v>58.21</v>
      </c>
      <c r="J4200" s="380">
        <v>6.9625179357318006</v>
      </c>
    </row>
    <row r="4201" spans="1:10" x14ac:dyDescent="0.35">
      <c r="A4201" s="5">
        <v>4197</v>
      </c>
      <c r="B4201" s="5">
        <v>175</v>
      </c>
      <c r="C4201" s="5">
        <v>6</v>
      </c>
      <c r="D4201" s="380">
        <v>64.311666666666667</v>
      </c>
      <c r="E4201" s="25">
        <v>24.99</v>
      </c>
      <c r="F4201" s="380">
        <v>14.915165545032393</v>
      </c>
      <c r="G4201" s="25">
        <v>44.69</v>
      </c>
      <c r="H4201" s="380">
        <v>9.9334259427894995</v>
      </c>
      <c r="I4201" s="25">
        <v>58.7</v>
      </c>
      <c r="J4201" s="380">
        <v>7.0863406784018999</v>
      </c>
    </row>
    <row r="4202" spans="1:10" x14ac:dyDescent="0.35">
      <c r="A4202" s="5">
        <v>4198</v>
      </c>
      <c r="B4202" s="5">
        <v>175</v>
      </c>
      <c r="C4202" s="5">
        <v>6</v>
      </c>
      <c r="D4202" s="380">
        <v>61.920555555555566</v>
      </c>
      <c r="E4202" s="25">
        <v>24.99</v>
      </c>
      <c r="F4202" s="380">
        <v>15.111571698654528</v>
      </c>
      <c r="G4202" s="25">
        <v>47.46</v>
      </c>
      <c r="H4202" s="380">
        <v>9.6453986711534103</v>
      </c>
      <c r="I4202" s="25">
        <v>62.27</v>
      </c>
      <c r="J4202" s="380">
        <v>7.0863406784018999</v>
      </c>
    </row>
    <row r="4203" spans="1:10" x14ac:dyDescent="0.35">
      <c r="A4203" s="5">
        <v>4199</v>
      </c>
      <c r="B4203" s="5">
        <v>175</v>
      </c>
      <c r="C4203" s="5">
        <v>6</v>
      </c>
      <c r="D4203" s="380">
        <v>58.32</v>
      </c>
      <c r="E4203" s="25">
        <v>24.84</v>
      </c>
      <c r="F4203" s="380">
        <v>16.113073107739272</v>
      </c>
      <c r="G4203" s="25">
        <v>44.74</v>
      </c>
      <c r="H4203" s="380">
        <v>9.8933863388525616</v>
      </c>
      <c r="I4203" s="25">
        <v>58.21</v>
      </c>
      <c r="J4203" s="380">
        <v>6.8796205549757303</v>
      </c>
    </row>
    <row r="4204" spans="1:10" x14ac:dyDescent="0.35">
      <c r="A4204" s="5">
        <v>4200</v>
      </c>
      <c r="B4204" s="5">
        <v>175</v>
      </c>
      <c r="C4204" s="5">
        <v>6</v>
      </c>
      <c r="D4204" s="380">
        <v>56.936666666666675</v>
      </c>
      <c r="E4204" s="25">
        <v>24.84</v>
      </c>
      <c r="F4204" s="380">
        <v>15.259825738837808</v>
      </c>
      <c r="G4204" s="25">
        <v>42.79</v>
      </c>
      <c r="H4204" s="380">
        <v>9.7733524662073474</v>
      </c>
      <c r="I4204" s="25">
        <v>53.71</v>
      </c>
      <c r="J4204" s="380">
        <v>6.9027526979781308</v>
      </c>
    </row>
    <row r="4205" spans="1:10" x14ac:dyDescent="0.35">
      <c r="A4205" s="5">
        <v>4201</v>
      </c>
      <c r="B4205" s="5">
        <v>176</v>
      </c>
      <c r="C4205" s="5">
        <v>6</v>
      </c>
      <c r="D4205" s="380">
        <v>54.193888888888893</v>
      </c>
      <c r="E4205" s="25">
        <v>24.84</v>
      </c>
      <c r="F4205" s="380">
        <v>15.116271974572971</v>
      </c>
      <c r="G4205" s="25">
        <v>43.12</v>
      </c>
      <c r="H4205" s="380">
        <v>8.8256645346239662</v>
      </c>
      <c r="I4205" s="25">
        <v>56.52</v>
      </c>
      <c r="J4205" s="380">
        <v>7.0369158726656922</v>
      </c>
    </row>
    <row r="4206" spans="1:10" x14ac:dyDescent="0.35">
      <c r="A4206" s="5">
        <v>4202</v>
      </c>
      <c r="B4206" s="5">
        <v>176</v>
      </c>
      <c r="C4206" s="5">
        <v>6</v>
      </c>
      <c r="D4206" s="380">
        <v>51.297222222222217</v>
      </c>
      <c r="E4206" s="25">
        <v>24.84</v>
      </c>
      <c r="F4206" s="380">
        <v>14.481395051351713</v>
      </c>
      <c r="G4206" s="25">
        <v>43.12</v>
      </c>
      <c r="H4206" s="380">
        <v>9.1485797358937386</v>
      </c>
      <c r="I4206" s="25">
        <v>54.92</v>
      </c>
      <c r="J4206" s="380">
        <v>6.9966756458212149</v>
      </c>
    </row>
    <row r="4207" spans="1:10" x14ac:dyDescent="0.35">
      <c r="A4207" s="5">
        <v>4203</v>
      </c>
      <c r="B4207" s="5">
        <v>176</v>
      </c>
      <c r="C4207" s="5">
        <v>6</v>
      </c>
      <c r="D4207" s="380">
        <v>50.66</v>
      </c>
      <c r="E4207" s="25">
        <v>24.84</v>
      </c>
      <c r="F4207" s="380">
        <v>14.642507993408485</v>
      </c>
      <c r="G4207" s="25">
        <v>42.29</v>
      </c>
      <c r="H4207" s="380">
        <v>9.0678161710021232</v>
      </c>
      <c r="I4207" s="25">
        <v>54.86</v>
      </c>
      <c r="J4207" s="380">
        <v>7.086881301550874</v>
      </c>
    </row>
    <row r="4208" spans="1:10" x14ac:dyDescent="0.35">
      <c r="A4208" s="5">
        <v>4204</v>
      </c>
      <c r="B4208" s="5">
        <v>176</v>
      </c>
      <c r="C4208" s="5">
        <v>6</v>
      </c>
      <c r="D4208" s="380">
        <v>49.123333333333328</v>
      </c>
      <c r="E4208" s="25">
        <v>24.84</v>
      </c>
      <c r="F4208" s="380">
        <v>14.357871029624276</v>
      </c>
      <c r="G4208" s="25">
        <v>42.29</v>
      </c>
      <c r="H4208" s="380">
        <v>10.07388135548751</v>
      </c>
      <c r="I4208" s="25">
        <v>54.87</v>
      </c>
      <c r="J4208" s="380">
        <v>7.4192958742900394</v>
      </c>
    </row>
    <row r="4209" spans="1:10" x14ac:dyDescent="0.35">
      <c r="A4209" s="5">
        <v>4205</v>
      </c>
      <c r="B4209" s="5">
        <v>176</v>
      </c>
      <c r="C4209" s="5">
        <v>6</v>
      </c>
      <c r="D4209" s="380">
        <v>47.93555555555556</v>
      </c>
      <c r="E4209" s="25">
        <v>24.84</v>
      </c>
      <c r="F4209" s="380">
        <v>14.184132527018512</v>
      </c>
      <c r="G4209" s="25">
        <v>43.56</v>
      </c>
      <c r="H4209" s="380">
        <v>9.0779308891813972</v>
      </c>
      <c r="I4209" s="25">
        <v>54.92</v>
      </c>
      <c r="J4209" s="380">
        <v>7.3712866050277723</v>
      </c>
    </row>
    <row r="4210" spans="1:10" x14ac:dyDescent="0.35">
      <c r="A4210" s="5">
        <v>4206</v>
      </c>
      <c r="B4210" s="5">
        <v>176</v>
      </c>
      <c r="C4210" s="5">
        <v>6</v>
      </c>
      <c r="D4210" s="380">
        <v>50.437777777777775</v>
      </c>
      <c r="E4210" s="25">
        <v>24.84</v>
      </c>
      <c r="F4210" s="380">
        <v>11.956539373834927</v>
      </c>
      <c r="G4210" s="25">
        <v>43.56</v>
      </c>
      <c r="H4210" s="380">
        <v>9.0067493198365494</v>
      </c>
      <c r="I4210" s="25">
        <v>61.76</v>
      </c>
      <c r="J4210" s="380">
        <v>7.3437576949529015</v>
      </c>
    </row>
    <row r="4211" spans="1:10" x14ac:dyDescent="0.35">
      <c r="A4211" s="5">
        <v>4207</v>
      </c>
      <c r="B4211" s="5">
        <v>176</v>
      </c>
      <c r="C4211" s="5">
        <v>6</v>
      </c>
      <c r="D4211" s="380">
        <v>54.49722222222222</v>
      </c>
      <c r="E4211" s="25">
        <v>25.74</v>
      </c>
      <c r="F4211" s="380">
        <v>12.623828707838625</v>
      </c>
      <c r="G4211" s="25">
        <v>47.46</v>
      </c>
      <c r="H4211" s="380">
        <v>8.1795257978713174</v>
      </c>
      <c r="I4211" s="25">
        <v>64.14</v>
      </c>
      <c r="J4211" s="380">
        <v>6.5804609814016111</v>
      </c>
    </row>
    <row r="4212" spans="1:10" x14ac:dyDescent="0.35">
      <c r="A4212" s="5">
        <v>4208</v>
      </c>
      <c r="B4212" s="5">
        <v>176</v>
      </c>
      <c r="C4212" s="5">
        <v>6</v>
      </c>
      <c r="D4212" s="380">
        <v>57.866111111111103</v>
      </c>
      <c r="E4212" s="25">
        <v>25.74</v>
      </c>
      <c r="F4212" s="380">
        <v>8.8365959738383975</v>
      </c>
      <c r="G4212" s="25">
        <v>47.46</v>
      </c>
      <c r="H4212" s="380">
        <v>8.3420167596051851</v>
      </c>
      <c r="I4212" s="25">
        <v>66.06</v>
      </c>
      <c r="J4212" s="380">
        <v>5.5739071799646993</v>
      </c>
    </row>
    <row r="4213" spans="1:10" x14ac:dyDescent="0.35">
      <c r="A4213" s="5">
        <v>4209</v>
      </c>
      <c r="B4213" s="5">
        <v>176</v>
      </c>
      <c r="C4213" s="5">
        <v>6</v>
      </c>
      <c r="D4213" s="380">
        <v>52.862777777777772</v>
      </c>
      <c r="E4213" s="25">
        <v>25.74</v>
      </c>
      <c r="F4213" s="380">
        <v>8.2142724521350683</v>
      </c>
      <c r="G4213" s="25">
        <v>47.46</v>
      </c>
      <c r="H4213" s="380">
        <v>8.1920760403374064</v>
      </c>
      <c r="I4213" s="25">
        <v>61.76</v>
      </c>
      <c r="J4213" s="380">
        <v>3.9613878139260637</v>
      </c>
    </row>
    <row r="4214" spans="1:10" x14ac:dyDescent="0.35">
      <c r="A4214" s="5">
        <v>4210</v>
      </c>
      <c r="B4214" s="5">
        <v>176</v>
      </c>
      <c r="C4214" s="5">
        <v>6</v>
      </c>
      <c r="D4214" s="380">
        <v>48.76</v>
      </c>
      <c r="E4214" s="25">
        <v>24.99</v>
      </c>
      <c r="F4214" s="380">
        <v>8.1174834595959577</v>
      </c>
      <c r="G4214" s="25">
        <v>47.46</v>
      </c>
      <c r="H4214" s="380">
        <v>7.7801822714761268</v>
      </c>
      <c r="I4214" s="25">
        <v>55.84</v>
      </c>
      <c r="J4214" s="380">
        <v>3.6632764520202015</v>
      </c>
    </row>
    <row r="4215" spans="1:10" x14ac:dyDescent="0.35">
      <c r="A4215" s="5">
        <v>4211</v>
      </c>
      <c r="B4215" s="5">
        <v>176</v>
      </c>
      <c r="C4215" s="5">
        <v>6</v>
      </c>
      <c r="D4215" s="380">
        <v>46.632222222222225</v>
      </c>
      <c r="E4215" s="25">
        <v>24.99</v>
      </c>
      <c r="F4215" s="380">
        <v>0.47222222222222221</v>
      </c>
      <c r="G4215" s="25">
        <v>44.74</v>
      </c>
      <c r="H4215" s="380">
        <v>7.1749277286657813</v>
      </c>
      <c r="I4215" s="25">
        <v>54.32</v>
      </c>
      <c r="J4215" s="380">
        <v>1.5558632006643915</v>
      </c>
    </row>
    <row r="4216" spans="1:10" x14ac:dyDescent="0.35">
      <c r="A4216" s="5">
        <v>4212</v>
      </c>
      <c r="B4216" s="5">
        <v>176</v>
      </c>
      <c r="C4216" s="5">
        <v>6</v>
      </c>
      <c r="D4216" s="380">
        <v>47.164444444444442</v>
      </c>
      <c r="E4216" s="25">
        <v>24.99</v>
      </c>
      <c r="F4216" s="380">
        <v>0.47222222222222221</v>
      </c>
      <c r="G4216" s="25">
        <v>44.74</v>
      </c>
      <c r="H4216" s="380">
        <v>7.3894218148076165</v>
      </c>
      <c r="I4216" s="25">
        <v>54.32</v>
      </c>
      <c r="J4216" s="380">
        <v>1.6843264959660831</v>
      </c>
    </row>
    <row r="4217" spans="1:10" x14ac:dyDescent="0.35">
      <c r="A4217" s="5">
        <v>4213</v>
      </c>
      <c r="B4217" s="5">
        <v>176</v>
      </c>
      <c r="C4217" s="5">
        <v>6</v>
      </c>
      <c r="D4217" s="380">
        <v>44.852777777777781</v>
      </c>
      <c r="E4217" s="25">
        <v>24.84</v>
      </c>
      <c r="F4217" s="380">
        <v>7.6934102686452777</v>
      </c>
      <c r="G4217" s="25">
        <v>43.56</v>
      </c>
      <c r="H4217" s="380">
        <v>7.4751578354338832</v>
      </c>
      <c r="I4217" s="25">
        <v>53.71</v>
      </c>
      <c r="J4217" s="380">
        <v>4.2522291743640661</v>
      </c>
    </row>
    <row r="4218" spans="1:10" x14ac:dyDescent="0.35">
      <c r="A4218" s="5">
        <v>4214</v>
      </c>
      <c r="B4218" s="5">
        <v>176</v>
      </c>
      <c r="C4218" s="5">
        <v>6</v>
      </c>
      <c r="D4218" s="380">
        <v>42.879444444444438</v>
      </c>
      <c r="E4218" s="25">
        <v>24.84</v>
      </c>
      <c r="F4218" s="380">
        <v>7.3348672405140407</v>
      </c>
      <c r="G4218" s="25">
        <v>42.29</v>
      </c>
      <c r="H4218" s="380">
        <v>7.6205829814863071</v>
      </c>
      <c r="I4218" s="25">
        <v>53.27</v>
      </c>
      <c r="J4218" s="380">
        <v>3.5925016422916944</v>
      </c>
    </row>
    <row r="4219" spans="1:10" x14ac:dyDescent="0.35">
      <c r="A4219" s="5">
        <v>4215</v>
      </c>
      <c r="B4219" s="5">
        <v>176</v>
      </c>
      <c r="C4219" s="5">
        <v>6</v>
      </c>
      <c r="D4219" s="380">
        <v>46.367777777777782</v>
      </c>
      <c r="E4219" s="25">
        <v>24.84</v>
      </c>
      <c r="F4219" s="380">
        <v>8.1174834595959595</v>
      </c>
      <c r="G4219" s="25">
        <v>43.12</v>
      </c>
      <c r="H4219" s="380">
        <v>7.7184365938861816</v>
      </c>
      <c r="I4219" s="25">
        <v>53.27</v>
      </c>
      <c r="J4219" s="380">
        <v>4.3568794351395779</v>
      </c>
    </row>
    <row r="4220" spans="1:10" x14ac:dyDescent="0.35">
      <c r="A4220" s="5">
        <v>4216</v>
      </c>
      <c r="B4220" s="5">
        <v>176</v>
      </c>
      <c r="C4220" s="5">
        <v>6</v>
      </c>
      <c r="D4220" s="380">
        <v>50.882777777777783</v>
      </c>
      <c r="E4220" s="25">
        <v>24.84</v>
      </c>
      <c r="F4220" s="380">
        <v>8.1174834595959613</v>
      </c>
      <c r="G4220" s="25">
        <v>43.56</v>
      </c>
      <c r="H4220" s="380">
        <v>7.7921774489616702</v>
      </c>
      <c r="I4220" s="25">
        <v>53.27</v>
      </c>
      <c r="J4220" s="380">
        <v>3.5280969991267797</v>
      </c>
    </row>
    <row r="4221" spans="1:10" x14ac:dyDescent="0.35">
      <c r="A4221" s="5">
        <v>4217</v>
      </c>
      <c r="B4221" s="5">
        <v>176</v>
      </c>
      <c r="C4221" s="5">
        <v>6</v>
      </c>
      <c r="D4221" s="380">
        <v>57.261666666666663</v>
      </c>
      <c r="E4221" s="25">
        <v>24.99</v>
      </c>
      <c r="F4221" s="380">
        <v>9.8837451691139258</v>
      </c>
      <c r="G4221" s="25">
        <v>44.69</v>
      </c>
      <c r="H4221" s="380">
        <v>8.9696217251369159</v>
      </c>
      <c r="I4221" s="25">
        <v>54.32</v>
      </c>
      <c r="J4221" s="380">
        <v>6.707766245541996</v>
      </c>
    </row>
    <row r="4222" spans="1:10" x14ac:dyDescent="0.35">
      <c r="A4222" s="5">
        <v>4218</v>
      </c>
      <c r="B4222" s="5">
        <v>176</v>
      </c>
      <c r="C4222" s="5">
        <v>6</v>
      </c>
      <c r="D4222" s="380">
        <v>58.314444444444447</v>
      </c>
      <c r="E4222" s="25">
        <v>24.99</v>
      </c>
      <c r="F4222" s="380">
        <v>14.979028890781541</v>
      </c>
      <c r="G4222" s="25">
        <v>44.69</v>
      </c>
      <c r="H4222" s="380">
        <v>9.4516405814794151</v>
      </c>
      <c r="I4222" s="25">
        <v>54.32</v>
      </c>
      <c r="J4222" s="380">
        <v>7.2831150114327885</v>
      </c>
    </row>
    <row r="4223" spans="1:10" x14ac:dyDescent="0.35">
      <c r="A4223" s="5">
        <v>4219</v>
      </c>
      <c r="B4223" s="5">
        <v>176</v>
      </c>
      <c r="C4223" s="5">
        <v>6</v>
      </c>
      <c r="D4223" s="380">
        <v>63.148333333333333</v>
      </c>
      <c r="E4223" s="25">
        <v>24.99</v>
      </c>
      <c r="F4223" s="380">
        <v>19.99602928834765</v>
      </c>
      <c r="G4223" s="25">
        <v>44.69</v>
      </c>
      <c r="H4223" s="380">
        <v>21.848693125050694</v>
      </c>
      <c r="I4223" s="25">
        <v>56.77</v>
      </c>
      <c r="J4223" s="380">
        <v>7.6300856732583</v>
      </c>
    </row>
    <row r="4224" spans="1:10" x14ac:dyDescent="0.35">
      <c r="A4224" s="5">
        <v>4220</v>
      </c>
      <c r="B4224" s="5">
        <v>176</v>
      </c>
      <c r="C4224" s="5">
        <v>6</v>
      </c>
      <c r="D4224" s="380">
        <v>64.242222222222225</v>
      </c>
      <c r="E4224" s="25">
        <v>24.99</v>
      </c>
      <c r="F4224" s="380">
        <v>17.294865024003297</v>
      </c>
      <c r="G4224" s="25">
        <v>47.46</v>
      </c>
      <c r="H4224" s="380">
        <v>23.488963837785573</v>
      </c>
      <c r="I4224" s="25">
        <v>61.76</v>
      </c>
      <c r="J4224" s="380">
        <v>7.6244796474760346</v>
      </c>
    </row>
    <row r="4225" spans="1:10" x14ac:dyDescent="0.35">
      <c r="A4225" s="5">
        <v>4221</v>
      </c>
      <c r="B4225" s="5">
        <v>176</v>
      </c>
      <c r="C4225" s="5">
        <v>6</v>
      </c>
      <c r="D4225" s="380">
        <v>61.564444444444447</v>
      </c>
      <c r="E4225" s="25">
        <v>24.99</v>
      </c>
      <c r="F4225" s="380">
        <v>17.117124431668707</v>
      </c>
      <c r="G4225" s="25">
        <v>47.46</v>
      </c>
      <c r="H4225" s="380">
        <v>23.541446887852896</v>
      </c>
      <c r="I4225" s="25">
        <v>62.67</v>
      </c>
      <c r="J4225" s="380">
        <v>7.5446549406263568</v>
      </c>
    </row>
    <row r="4226" spans="1:10" x14ac:dyDescent="0.35">
      <c r="A4226" s="5">
        <v>4222</v>
      </c>
      <c r="B4226" s="5">
        <v>176</v>
      </c>
      <c r="C4226" s="5">
        <v>6</v>
      </c>
      <c r="D4226" s="380">
        <v>61.076111111111103</v>
      </c>
      <c r="E4226" s="25">
        <v>25.74</v>
      </c>
      <c r="F4226" s="380">
        <v>20.12093837858308</v>
      </c>
      <c r="G4226" s="25">
        <v>47.46</v>
      </c>
      <c r="H4226" s="380">
        <v>21.567795271275411</v>
      </c>
      <c r="I4226" s="25">
        <v>66.06</v>
      </c>
      <c r="J4226" s="380">
        <v>7.5742749192046182</v>
      </c>
    </row>
    <row r="4227" spans="1:10" x14ac:dyDescent="0.35">
      <c r="A4227" s="5">
        <v>4223</v>
      </c>
      <c r="B4227" s="5">
        <v>176</v>
      </c>
      <c r="C4227" s="5">
        <v>6</v>
      </c>
      <c r="D4227" s="380">
        <v>59.629444444444445</v>
      </c>
      <c r="E4227" s="25">
        <v>25.59</v>
      </c>
      <c r="F4227" s="380">
        <v>20.533365241926877</v>
      </c>
      <c r="G4227" s="25">
        <v>47.46</v>
      </c>
      <c r="H4227" s="380">
        <v>23.543855734933974</v>
      </c>
      <c r="I4227" s="25">
        <v>62.67</v>
      </c>
      <c r="J4227" s="380">
        <v>7.5864058036764801</v>
      </c>
    </row>
    <row r="4228" spans="1:10" x14ac:dyDescent="0.35">
      <c r="A4228" s="5">
        <v>4224</v>
      </c>
      <c r="B4228" s="5">
        <v>176</v>
      </c>
      <c r="C4228" s="5">
        <v>6</v>
      </c>
      <c r="D4228" s="380">
        <v>58.426111111111112</v>
      </c>
      <c r="E4228" s="25">
        <v>24.84</v>
      </c>
      <c r="F4228" s="380">
        <v>20.490396950682317</v>
      </c>
      <c r="G4228" s="25">
        <v>47.46</v>
      </c>
      <c r="H4228" s="380">
        <v>21.665541401285882</v>
      </c>
      <c r="I4228" s="25">
        <v>59.96</v>
      </c>
      <c r="J4228" s="380">
        <v>7.5264767794684495</v>
      </c>
    </row>
    <row r="4229" spans="1:10" x14ac:dyDescent="0.35">
      <c r="A4229" s="5">
        <v>4225</v>
      </c>
      <c r="B4229" s="5">
        <v>177</v>
      </c>
      <c r="C4229" s="5">
        <v>6</v>
      </c>
      <c r="D4229" s="380">
        <v>53.36611111111111</v>
      </c>
      <c r="E4229" s="25">
        <v>24.84</v>
      </c>
      <c r="F4229" s="380">
        <v>20.252295532703073</v>
      </c>
      <c r="G4229" s="25">
        <v>42.29</v>
      </c>
      <c r="H4229" s="380">
        <v>20.540404908951746</v>
      </c>
      <c r="I4229" s="25">
        <v>54.87</v>
      </c>
      <c r="J4229" s="380">
        <v>7.5160786105482575</v>
      </c>
    </row>
    <row r="4230" spans="1:10" x14ac:dyDescent="0.35">
      <c r="A4230" s="5">
        <v>4226</v>
      </c>
      <c r="B4230" s="5">
        <v>177</v>
      </c>
      <c r="C4230" s="5">
        <v>6</v>
      </c>
      <c r="D4230" s="380">
        <v>47.946111111111108</v>
      </c>
      <c r="E4230" s="25">
        <v>24.84</v>
      </c>
      <c r="F4230" s="380">
        <v>19.88622275693357</v>
      </c>
      <c r="G4230" s="25">
        <v>42.29</v>
      </c>
      <c r="H4230" s="380">
        <v>19.673495812844763</v>
      </c>
      <c r="I4230" s="25">
        <v>53.27</v>
      </c>
      <c r="J4230" s="380">
        <v>7.4731188437595657</v>
      </c>
    </row>
    <row r="4231" spans="1:10" x14ac:dyDescent="0.35">
      <c r="A4231" s="5">
        <v>4227</v>
      </c>
      <c r="B4231" s="5">
        <v>177</v>
      </c>
      <c r="C4231" s="5">
        <v>6</v>
      </c>
      <c r="D4231" s="380">
        <v>45.45055555555556</v>
      </c>
      <c r="E4231" s="25">
        <v>24.84</v>
      </c>
      <c r="F4231" s="380">
        <v>20.057177234552448</v>
      </c>
      <c r="G4231" s="25">
        <v>42.29</v>
      </c>
      <c r="H4231" s="380">
        <v>20.215380615794913</v>
      </c>
      <c r="I4231" s="25">
        <v>49.71</v>
      </c>
      <c r="J4231" s="380">
        <v>7.3164627522997279</v>
      </c>
    </row>
    <row r="4232" spans="1:10" x14ac:dyDescent="0.35">
      <c r="A4232" s="5">
        <v>4228</v>
      </c>
      <c r="B4232" s="5">
        <v>177</v>
      </c>
      <c r="C4232" s="5">
        <v>6</v>
      </c>
      <c r="D4232" s="380">
        <v>43.703888888888891</v>
      </c>
      <c r="E4232" s="25">
        <v>24.84</v>
      </c>
      <c r="F4232" s="380">
        <v>19.664775607824467</v>
      </c>
      <c r="G4232" s="25">
        <v>31.84</v>
      </c>
      <c r="H4232" s="380">
        <v>20.106399869360434</v>
      </c>
      <c r="I4232" s="25">
        <v>48.86</v>
      </c>
      <c r="J4232" s="380">
        <v>7.3916271315194439</v>
      </c>
    </row>
    <row r="4233" spans="1:10" x14ac:dyDescent="0.35">
      <c r="A4233" s="5">
        <v>4229</v>
      </c>
      <c r="B4233" s="5">
        <v>177</v>
      </c>
      <c r="C4233" s="5">
        <v>6</v>
      </c>
      <c r="D4233" s="380">
        <v>38.125555555555557</v>
      </c>
      <c r="E4233" s="25">
        <v>24.84</v>
      </c>
      <c r="F4233" s="380">
        <v>19.717755138012929</v>
      </c>
      <c r="G4233" s="25">
        <v>31.84</v>
      </c>
      <c r="H4233" s="380">
        <v>20.786873596201168</v>
      </c>
      <c r="I4233" s="25">
        <v>48.86</v>
      </c>
      <c r="J4233" s="380">
        <v>7.4824293399982658</v>
      </c>
    </row>
    <row r="4234" spans="1:10" x14ac:dyDescent="0.35">
      <c r="A4234" s="5">
        <v>4230</v>
      </c>
      <c r="B4234" s="5">
        <v>177</v>
      </c>
      <c r="C4234" s="5">
        <v>6</v>
      </c>
      <c r="D4234" s="380">
        <v>37.559999999999995</v>
      </c>
      <c r="E4234" s="25">
        <v>24.84</v>
      </c>
      <c r="F4234" s="380">
        <v>19.627291377683452</v>
      </c>
      <c r="G4234" s="25">
        <v>31.84</v>
      </c>
      <c r="H4234" s="380">
        <v>20.106399869360434</v>
      </c>
      <c r="I4234" s="25">
        <v>48.86</v>
      </c>
      <c r="J4234" s="380">
        <v>7.3258966385016837</v>
      </c>
    </row>
    <row r="4235" spans="1:10" x14ac:dyDescent="0.35">
      <c r="A4235" s="5">
        <v>4231</v>
      </c>
      <c r="B4235" s="5">
        <v>177</v>
      </c>
      <c r="C4235" s="5">
        <v>6</v>
      </c>
      <c r="D4235" s="380">
        <v>38.029999999999994</v>
      </c>
      <c r="E4235" s="25">
        <v>24.84</v>
      </c>
      <c r="F4235" s="380">
        <v>18.40759103769912</v>
      </c>
      <c r="G4235" s="25">
        <v>37.46</v>
      </c>
      <c r="H4235" s="380">
        <v>18.153787504250985</v>
      </c>
      <c r="I4235" s="25">
        <v>51.72</v>
      </c>
      <c r="J4235" s="380">
        <v>7.3720713805232041</v>
      </c>
    </row>
    <row r="4236" spans="1:10" x14ac:dyDescent="0.35">
      <c r="A4236" s="5">
        <v>4232</v>
      </c>
      <c r="B4236" s="5">
        <v>177</v>
      </c>
      <c r="C4236" s="5">
        <v>6</v>
      </c>
      <c r="D4236" s="380">
        <v>37.153333333333336</v>
      </c>
      <c r="E4236" s="25">
        <v>24.84</v>
      </c>
      <c r="F4236" s="380">
        <v>16.457457089553571</v>
      </c>
      <c r="G4236" s="25">
        <v>37.46</v>
      </c>
      <c r="H4236" s="380">
        <v>13.233545412108278</v>
      </c>
      <c r="I4236" s="25">
        <v>51.02</v>
      </c>
      <c r="J4236" s="380">
        <v>7.4133459651328275</v>
      </c>
    </row>
    <row r="4237" spans="1:10" x14ac:dyDescent="0.35">
      <c r="A4237" s="5">
        <v>4233</v>
      </c>
      <c r="B4237" s="5">
        <v>177</v>
      </c>
      <c r="C4237" s="5">
        <v>6</v>
      </c>
      <c r="D4237" s="380">
        <v>32.18611111111111</v>
      </c>
      <c r="E4237" s="25">
        <v>24.84</v>
      </c>
      <c r="F4237" s="380">
        <v>8.2599302344310086</v>
      </c>
      <c r="G4237" s="25">
        <v>37.46</v>
      </c>
      <c r="H4237" s="380">
        <v>8.2268644387337861</v>
      </c>
      <c r="I4237" s="25">
        <v>47.31</v>
      </c>
      <c r="J4237" s="380">
        <v>4.0123257074612084</v>
      </c>
    </row>
    <row r="4238" spans="1:10" x14ac:dyDescent="0.35">
      <c r="A4238" s="5">
        <v>4234</v>
      </c>
      <c r="B4238" s="5">
        <v>177</v>
      </c>
      <c r="C4238" s="5">
        <v>6</v>
      </c>
      <c r="D4238" s="380">
        <v>29.486666666666665</v>
      </c>
      <c r="E4238" s="25">
        <v>24.84</v>
      </c>
      <c r="F4238" s="380">
        <v>8.1174834595959613</v>
      </c>
      <c r="G4238" s="25">
        <v>32.79</v>
      </c>
      <c r="H4238" s="380">
        <v>7.9453992334867189</v>
      </c>
      <c r="I4238" s="25">
        <v>44.87</v>
      </c>
      <c r="J4238" s="380">
        <v>5.1443156677268602</v>
      </c>
    </row>
    <row r="4239" spans="1:10" x14ac:dyDescent="0.35">
      <c r="A4239" s="5">
        <v>4235</v>
      </c>
      <c r="B4239" s="5">
        <v>177</v>
      </c>
      <c r="C4239" s="5">
        <v>6</v>
      </c>
      <c r="D4239" s="380">
        <v>29.080555555555559</v>
      </c>
      <c r="E4239" s="25">
        <v>24.84</v>
      </c>
      <c r="F4239" s="380">
        <v>0.47222222222222221</v>
      </c>
      <c r="G4239" s="25">
        <v>32.76</v>
      </c>
      <c r="H4239" s="380">
        <v>7.6334027584016724</v>
      </c>
      <c r="I4239" s="25">
        <v>37.979999999999997</v>
      </c>
      <c r="J4239" s="380">
        <v>5.4520426409362432</v>
      </c>
    </row>
    <row r="4240" spans="1:10" x14ac:dyDescent="0.35">
      <c r="A4240" s="5">
        <v>4236</v>
      </c>
      <c r="B4240" s="5">
        <v>177</v>
      </c>
      <c r="C4240" s="5">
        <v>6</v>
      </c>
      <c r="D4240" s="380">
        <v>27.728333333333328</v>
      </c>
      <c r="E4240" s="25">
        <v>24.84</v>
      </c>
      <c r="F4240" s="380">
        <v>0.47222222222222221</v>
      </c>
      <c r="G4240" s="25">
        <v>32.43</v>
      </c>
      <c r="H4240" s="380">
        <v>7.5283746138664975</v>
      </c>
      <c r="I4240" s="25">
        <v>36.450000000000003</v>
      </c>
      <c r="J4240" s="380">
        <v>5.9883215304271431</v>
      </c>
    </row>
    <row r="4241" spans="1:10" x14ac:dyDescent="0.35">
      <c r="A4241" s="5">
        <v>4237</v>
      </c>
      <c r="B4241" s="5">
        <v>177</v>
      </c>
      <c r="C4241" s="5">
        <v>6</v>
      </c>
      <c r="D4241" s="380">
        <v>25.32</v>
      </c>
      <c r="E4241" s="25">
        <v>24.84</v>
      </c>
      <c r="F4241" s="380">
        <v>5.3294304324054789</v>
      </c>
      <c r="G4241" s="25">
        <v>31.74</v>
      </c>
      <c r="H4241" s="380">
        <v>6.9142940080594961</v>
      </c>
      <c r="I4241" s="25">
        <v>36.08</v>
      </c>
      <c r="J4241" s="380">
        <v>5.0889208781824911</v>
      </c>
    </row>
    <row r="4242" spans="1:10" x14ac:dyDescent="0.35">
      <c r="A4242" s="5">
        <v>4238</v>
      </c>
      <c r="B4242" s="5">
        <v>177</v>
      </c>
      <c r="C4242" s="5">
        <v>6</v>
      </c>
      <c r="D4242" s="380">
        <v>25.192777777777778</v>
      </c>
      <c r="E4242" s="25">
        <v>24</v>
      </c>
      <c r="F4242" s="380">
        <v>0.76034645597761874</v>
      </c>
      <c r="G4242" s="25">
        <v>31.42</v>
      </c>
      <c r="H4242" s="380">
        <v>7.504512420217325</v>
      </c>
      <c r="I4242" s="25">
        <v>35.72</v>
      </c>
      <c r="J4242" s="380">
        <v>5.786808754178618</v>
      </c>
    </row>
    <row r="4243" spans="1:10" x14ac:dyDescent="0.35">
      <c r="A4243" s="5">
        <v>4239</v>
      </c>
      <c r="B4243" s="5">
        <v>177</v>
      </c>
      <c r="C4243" s="5">
        <v>6</v>
      </c>
      <c r="D4243" s="380">
        <v>31.433888888888887</v>
      </c>
      <c r="E4243" s="25">
        <v>24.44</v>
      </c>
      <c r="F4243" s="380">
        <v>8.1174834595959595</v>
      </c>
      <c r="G4243" s="25">
        <v>31.11</v>
      </c>
      <c r="H4243" s="380">
        <v>7.7557629405982684</v>
      </c>
      <c r="I4243" s="25">
        <v>35.72</v>
      </c>
      <c r="J4243" s="380">
        <v>6.3227936583343967</v>
      </c>
    </row>
    <row r="4244" spans="1:10" x14ac:dyDescent="0.35">
      <c r="A4244" s="5">
        <v>4240</v>
      </c>
      <c r="B4244" s="5">
        <v>177</v>
      </c>
      <c r="C4244" s="5">
        <v>6</v>
      </c>
      <c r="D4244" s="380">
        <v>40.551111111111105</v>
      </c>
      <c r="E4244" s="25">
        <v>24</v>
      </c>
      <c r="F4244" s="380">
        <v>8.481172355875108</v>
      </c>
      <c r="G4244" s="25">
        <v>31.11</v>
      </c>
      <c r="H4244" s="380">
        <v>7.5214115803445507</v>
      </c>
      <c r="I4244" s="25">
        <v>35.72</v>
      </c>
      <c r="J4244" s="380">
        <v>6.2537451177770409</v>
      </c>
    </row>
    <row r="4245" spans="1:10" x14ac:dyDescent="0.35">
      <c r="A4245" s="5">
        <v>4241</v>
      </c>
      <c r="B4245" s="5">
        <v>177</v>
      </c>
      <c r="C4245" s="5">
        <v>6</v>
      </c>
      <c r="D4245" s="380">
        <v>46.454999999999998</v>
      </c>
      <c r="E4245" s="25">
        <v>24.26</v>
      </c>
      <c r="F4245" s="380">
        <v>8.4757097305833415</v>
      </c>
      <c r="G4245" s="25">
        <v>31.11</v>
      </c>
      <c r="H4245" s="380">
        <v>7.9337867776990914</v>
      </c>
      <c r="I4245" s="25">
        <v>35.03</v>
      </c>
      <c r="J4245" s="380">
        <v>5.9211436288418087</v>
      </c>
    </row>
    <row r="4246" spans="1:10" x14ac:dyDescent="0.35">
      <c r="A4246" s="5">
        <v>4242</v>
      </c>
      <c r="B4246" s="5">
        <v>177</v>
      </c>
      <c r="C4246" s="5">
        <v>6</v>
      </c>
      <c r="D4246" s="380">
        <v>55.887222222222221</v>
      </c>
      <c r="E4246" s="25">
        <v>24.12</v>
      </c>
      <c r="F4246" s="380">
        <v>11.732801053293139</v>
      </c>
      <c r="G4246" s="25">
        <v>31.42</v>
      </c>
      <c r="H4246" s="380">
        <v>7.6997622796102156</v>
      </c>
      <c r="I4246" s="25">
        <v>35.39</v>
      </c>
      <c r="J4246" s="380">
        <v>5.6425221495332947</v>
      </c>
    </row>
    <row r="4247" spans="1:10" x14ac:dyDescent="0.35">
      <c r="A4247" s="5">
        <v>4243</v>
      </c>
      <c r="B4247" s="5">
        <v>177</v>
      </c>
      <c r="C4247" s="5">
        <v>6</v>
      </c>
      <c r="D4247" s="380">
        <v>60.095555555555549</v>
      </c>
      <c r="E4247" s="25">
        <v>24.84</v>
      </c>
      <c r="F4247" s="380">
        <v>17.19622051804744</v>
      </c>
      <c r="G4247" s="25">
        <v>32.79</v>
      </c>
      <c r="H4247" s="380">
        <v>9.1376114318278621</v>
      </c>
      <c r="I4247" s="25">
        <v>36.869999999999997</v>
      </c>
      <c r="J4247" s="380">
        <v>6.5001490750659334</v>
      </c>
    </row>
    <row r="4248" spans="1:10" x14ac:dyDescent="0.35">
      <c r="A4248" s="5">
        <v>4244</v>
      </c>
      <c r="B4248" s="5">
        <v>177</v>
      </c>
      <c r="C4248" s="5">
        <v>6</v>
      </c>
      <c r="D4248" s="380">
        <v>60.699999999999996</v>
      </c>
      <c r="E4248" s="25">
        <v>24.84</v>
      </c>
      <c r="F4248" s="380">
        <v>15.076243301303359</v>
      </c>
      <c r="G4248" s="25">
        <v>31.84</v>
      </c>
      <c r="H4248" s="380">
        <v>7.8733099099055508</v>
      </c>
      <c r="I4248" s="25">
        <v>42.03</v>
      </c>
      <c r="J4248" s="380">
        <v>6.1462865818091776</v>
      </c>
    </row>
    <row r="4249" spans="1:10" x14ac:dyDescent="0.35">
      <c r="A4249" s="5">
        <v>4245</v>
      </c>
      <c r="B4249" s="5">
        <v>177</v>
      </c>
      <c r="C4249" s="5">
        <v>6</v>
      </c>
      <c r="D4249" s="380">
        <v>63.533888888888896</v>
      </c>
      <c r="E4249" s="25">
        <v>24.84</v>
      </c>
      <c r="F4249" s="380">
        <v>14.022083012049013</v>
      </c>
      <c r="G4249" s="25">
        <v>35.96</v>
      </c>
      <c r="H4249" s="380">
        <v>8.7956957031037053</v>
      </c>
      <c r="I4249" s="25">
        <v>42.03</v>
      </c>
      <c r="J4249" s="380">
        <v>6.5310977290544878</v>
      </c>
    </row>
    <row r="4250" spans="1:10" x14ac:dyDescent="0.35">
      <c r="A4250" s="5">
        <v>4246</v>
      </c>
      <c r="B4250" s="5">
        <v>177</v>
      </c>
      <c r="C4250" s="5">
        <v>6</v>
      </c>
      <c r="D4250" s="380">
        <v>63.121111111111098</v>
      </c>
      <c r="E4250" s="25">
        <v>24.84</v>
      </c>
      <c r="F4250" s="380">
        <v>13.278962060608146</v>
      </c>
      <c r="G4250" s="25">
        <v>36.6</v>
      </c>
      <c r="H4250" s="380">
        <v>9.3412778631044162</v>
      </c>
      <c r="I4250" s="25">
        <v>48.86</v>
      </c>
      <c r="J4250" s="380">
        <v>6.5310977290544878</v>
      </c>
    </row>
    <row r="4251" spans="1:10" x14ac:dyDescent="0.35">
      <c r="A4251" s="5">
        <v>4247</v>
      </c>
      <c r="B4251" s="5">
        <v>177</v>
      </c>
      <c r="C4251" s="5">
        <v>6</v>
      </c>
      <c r="D4251" s="380">
        <v>59.768333333333331</v>
      </c>
      <c r="E4251" s="25">
        <v>24.84</v>
      </c>
      <c r="F4251" s="380">
        <v>11.813104993000199</v>
      </c>
      <c r="G4251" s="25">
        <v>32.79</v>
      </c>
      <c r="H4251" s="380">
        <v>9.7117987678429678</v>
      </c>
      <c r="I4251" s="25">
        <v>50.21</v>
      </c>
      <c r="J4251" s="380">
        <v>6.6492106560272815</v>
      </c>
    </row>
    <row r="4252" spans="1:10" x14ac:dyDescent="0.35">
      <c r="A4252" s="5">
        <v>4248</v>
      </c>
      <c r="B4252" s="5">
        <v>177</v>
      </c>
      <c r="C4252" s="5">
        <v>6</v>
      </c>
      <c r="D4252" s="380">
        <v>56.819444444444443</v>
      </c>
      <c r="E4252" s="25">
        <v>24</v>
      </c>
      <c r="F4252" s="380">
        <v>16.21063787669943</v>
      </c>
      <c r="G4252" s="25">
        <v>31.42</v>
      </c>
      <c r="H4252" s="380">
        <v>8.1408376193683267</v>
      </c>
      <c r="I4252" s="25">
        <v>42.73</v>
      </c>
      <c r="J4252" s="380">
        <v>7.1038964588688591</v>
      </c>
    </row>
    <row r="4253" spans="1:10" x14ac:dyDescent="0.35">
      <c r="A4253" s="5">
        <v>4249</v>
      </c>
      <c r="B4253" s="5">
        <v>178</v>
      </c>
      <c r="C4253" s="5">
        <v>6</v>
      </c>
      <c r="D4253" s="380">
        <v>54.751666666666658</v>
      </c>
      <c r="E4253" s="25">
        <v>24</v>
      </c>
      <c r="F4253" s="380">
        <v>16.377223752322429</v>
      </c>
      <c r="G4253" s="25">
        <v>31.11</v>
      </c>
      <c r="H4253" s="380">
        <v>9.2002080234870558</v>
      </c>
      <c r="I4253" s="25">
        <v>35.03</v>
      </c>
      <c r="J4253" s="380">
        <v>7.0052174465066761</v>
      </c>
    </row>
    <row r="4254" spans="1:10" x14ac:dyDescent="0.35">
      <c r="A4254" s="5">
        <v>4250</v>
      </c>
      <c r="B4254" s="5">
        <v>178</v>
      </c>
      <c r="C4254" s="5">
        <v>6</v>
      </c>
      <c r="D4254" s="380">
        <v>54.49722222222222</v>
      </c>
      <c r="E4254" s="25">
        <v>24</v>
      </c>
      <c r="F4254" s="380">
        <v>14.250553498802626</v>
      </c>
      <c r="G4254" s="25">
        <v>30.91</v>
      </c>
      <c r="H4254" s="380">
        <v>9.6674166255017262</v>
      </c>
      <c r="I4254" s="25">
        <v>35.03</v>
      </c>
      <c r="J4254" s="380">
        <v>6.9761185435231363</v>
      </c>
    </row>
    <row r="4255" spans="1:10" x14ac:dyDescent="0.35">
      <c r="A4255" s="5">
        <v>4251</v>
      </c>
      <c r="B4255" s="5">
        <v>178</v>
      </c>
      <c r="C4255" s="5">
        <v>6</v>
      </c>
      <c r="D4255" s="380">
        <v>54.679444444444442</v>
      </c>
      <c r="E4255" s="25">
        <v>23.59</v>
      </c>
      <c r="F4255" s="380">
        <v>14.87018243565756</v>
      </c>
      <c r="G4255" s="25">
        <v>30.91</v>
      </c>
      <c r="H4255" s="380">
        <v>9.6399990027260607</v>
      </c>
      <c r="I4255" s="25">
        <v>35.03</v>
      </c>
      <c r="J4255" s="380">
        <v>6.9614289139969001</v>
      </c>
    </row>
    <row r="4256" spans="1:10" x14ac:dyDescent="0.35">
      <c r="A4256" s="5">
        <v>4252</v>
      </c>
      <c r="B4256" s="5">
        <v>178</v>
      </c>
      <c r="C4256" s="5">
        <v>6</v>
      </c>
      <c r="D4256" s="380">
        <v>54.796111111111117</v>
      </c>
      <c r="E4256" s="25">
        <v>23.59</v>
      </c>
      <c r="F4256" s="380">
        <v>14.513896895821064</v>
      </c>
      <c r="G4256" s="25">
        <v>30.91</v>
      </c>
      <c r="H4256" s="380">
        <v>9.1761088895395293</v>
      </c>
      <c r="I4256" s="25">
        <v>34.68</v>
      </c>
      <c r="J4256" s="380">
        <v>6.8559216304461659</v>
      </c>
    </row>
    <row r="4257" spans="1:10" x14ac:dyDescent="0.35">
      <c r="A4257" s="5">
        <v>4253</v>
      </c>
      <c r="B4257" s="5">
        <v>178</v>
      </c>
      <c r="C4257" s="5">
        <v>6</v>
      </c>
      <c r="D4257" s="380">
        <v>56.901666666666664</v>
      </c>
      <c r="E4257" s="25">
        <v>23.59</v>
      </c>
      <c r="F4257" s="380">
        <v>14.124823689822621</v>
      </c>
      <c r="G4257" s="25">
        <v>30.91</v>
      </c>
      <c r="H4257" s="380">
        <v>8.9498333596296895</v>
      </c>
      <c r="I4257" s="25">
        <v>34.68</v>
      </c>
      <c r="J4257" s="380">
        <v>6.6638492467395576</v>
      </c>
    </row>
    <row r="4258" spans="1:10" x14ac:dyDescent="0.35">
      <c r="A4258" s="5">
        <v>4254</v>
      </c>
      <c r="B4258" s="5">
        <v>178</v>
      </c>
      <c r="C4258" s="5">
        <v>6</v>
      </c>
      <c r="D4258" s="380">
        <v>65.280555555555551</v>
      </c>
      <c r="E4258" s="25">
        <v>23.59</v>
      </c>
      <c r="F4258" s="380">
        <v>15.005247567825435</v>
      </c>
      <c r="G4258" s="25">
        <v>30.91</v>
      </c>
      <c r="H4258" s="380">
        <v>8.5665983098477199</v>
      </c>
      <c r="I4258" s="25">
        <v>34.68</v>
      </c>
      <c r="J4258" s="380">
        <v>6.5713318829877077</v>
      </c>
    </row>
    <row r="4259" spans="1:10" x14ac:dyDescent="0.35">
      <c r="A4259" s="5">
        <v>4255</v>
      </c>
      <c r="B4259" s="5">
        <v>178</v>
      </c>
      <c r="C4259" s="5">
        <v>6</v>
      </c>
      <c r="D4259" s="380">
        <v>68.455555555555549</v>
      </c>
      <c r="E4259" s="25">
        <v>24</v>
      </c>
      <c r="F4259" s="380">
        <v>16.370935868369827</v>
      </c>
      <c r="G4259" s="25">
        <v>30.91</v>
      </c>
      <c r="H4259" s="380">
        <v>9.3683449004521204</v>
      </c>
      <c r="I4259" s="25">
        <v>35.72</v>
      </c>
      <c r="J4259" s="380">
        <v>6.7129889204056834</v>
      </c>
    </row>
    <row r="4260" spans="1:10" x14ac:dyDescent="0.35">
      <c r="A4260" s="5">
        <v>4256</v>
      </c>
      <c r="B4260" s="5">
        <v>178</v>
      </c>
      <c r="C4260" s="5">
        <v>6</v>
      </c>
      <c r="D4260" s="380">
        <v>73.674444444444433</v>
      </c>
      <c r="E4260" s="25">
        <v>24</v>
      </c>
      <c r="F4260" s="380">
        <v>17.500752397080088</v>
      </c>
      <c r="G4260" s="25">
        <v>30.91</v>
      </c>
      <c r="H4260" s="380">
        <v>10.060608933027062</v>
      </c>
      <c r="I4260" s="25">
        <v>35.72</v>
      </c>
      <c r="J4260" s="380">
        <v>6.8426387322503626</v>
      </c>
    </row>
    <row r="4261" spans="1:10" x14ac:dyDescent="0.35">
      <c r="A4261" s="5">
        <v>4257</v>
      </c>
      <c r="B4261" s="5">
        <v>178</v>
      </c>
      <c r="C4261" s="5">
        <v>6</v>
      </c>
      <c r="D4261" s="380">
        <v>72.471111111111114</v>
      </c>
      <c r="E4261" s="25">
        <v>24</v>
      </c>
      <c r="F4261" s="380">
        <v>8.6420395182615692</v>
      </c>
      <c r="G4261" s="25">
        <v>31.11</v>
      </c>
      <c r="H4261" s="380">
        <v>8.9591637203420191</v>
      </c>
      <c r="I4261" s="25">
        <v>35.72</v>
      </c>
      <c r="J4261" s="380">
        <v>5.2104880163950131</v>
      </c>
    </row>
    <row r="4262" spans="1:10" x14ac:dyDescent="0.35">
      <c r="A4262" s="5">
        <v>4258</v>
      </c>
      <c r="B4262" s="5">
        <v>178</v>
      </c>
      <c r="C4262" s="5">
        <v>6</v>
      </c>
      <c r="D4262" s="380">
        <v>70.55</v>
      </c>
      <c r="E4262" s="25">
        <v>24</v>
      </c>
      <c r="F4262" s="380">
        <v>8.1174834595959595</v>
      </c>
      <c r="G4262" s="25">
        <v>31.11</v>
      </c>
      <c r="H4262" s="380">
        <v>4.799693804694658</v>
      </c>
      <c r="I4262" s="25">
        <v>35.229999999999997</v>
      </c>
      <c r="J4262" s="380">
        <v>0.27777777777777779</v>
      </c>
    </row>
    <row r="4263" spans="1:10" x14ac:dyDescent="0.35">
      <c r="A4263" s="5">
        <v>4259</v>
      </c>
      <c r="B4263" s="5">
        <v>178</v>
      </c>
      <c r="C4263" s="5">
        <v>6</v>
      </c>
      <c r="D4263" s="380">
        <v>66.732222222222219</v>
      </c>
      <c r="E4263" s="25">
        <v>23.84</v>
      </c>
      <c r="F4263" s="380">
        <v>5.4735598143999971</v>
      </c>
      <c r="G4263" s="25">
        <v>31.11</v>
      </c>
      <c r="H4263" s="380">
        <v>6.621711055842785</v>
      </c>
      <c r="I4263" s="25">
        <v>34.68</v>
      </c>
      <c r="J4263" s="380">
        <v>0.27777777777777779</v>
      </c>
    </row>
    <row r="4264" spans="1:10" x14ac:dyDescent="0.35">
      <c r="A4264" s="5">
        <v>4260</v>
      </c>
      <c r="B4264" s="5">
        <v>178</v>
      </c>
      <c r="C4264" s="5">
        <v>6</v>
      </c>
      <c r="D4264" s="380">
        <v>63.012777777777778</v>
      </c>
      <c r="E4264" s="25">
        <v>23.84</v>
      </c>
      <c r="F4264" s="380">
        <v>5.3700520589871017</v>
      </c>
      <c r="G4264" s="25">
        <v>31.11</v>
      </c>
      <c r="H4264" s="380">
        <v>6.4487117380154135</v>
      </c>
      <c r="I4264" s="25">
        <v>34.68</v>
      </c>
      <c r="J4264" s="380">
        <v>0.26974984957188547</v>
      </c>
    </row>
    <row r="4265" spans="1:10" x14ac:dyDescent="0.35">
      <c r="A4265" s="5">
        <v>4261</v>
      </c>
      <c r="B4265" s="5">
        <v>178</v>
      </c>
      <c r="C4265" s="5">
        <v>6</v>
      </c>
      <c r="D4265" s="380">
        <v>57.022222222222226</v>
      </c>
      <c r="E4265" s="25">
        <v>23.84</v>
      </c>
      <c r="F4265" s="380">
        <v>5.3700520589871017</v>
      </c>
      <c r="G4265" s="25">
        <v>30.91</v>
      </c>
      <c r="H4265" s="380">
        <v>8.8350834595959604</v>
      </c>
      <c r="I4265" s="25">
        <v>34.68</v>
      </c>
      <c r="J4265" s="380">
        <v>6.9178420723878573E-2</v>
      </c>
    </row>
    <row r="4266" spans="1:10" x14ac:dyDescent="0.35">
      <c r="A4266" s="5">
        <v>4262</v>
      </c>
      <c r="B4266" s="5">
        <v>178</v>
      </c>
      <c r="C4266" s="5">
        <v>6</v>
      </c>
      <c r="D4266" s="380">
        <v>56.543888888888887</v>
      </c>
      <c r="E4266" s="25">
        <v>23.84</v>
      </c>
      <c r="F4266" s="380">
        <v>5.2110189433060174</v>
      </c>
      <c r="G4266" s="25">
        <v>30.91</v>
      </c>
      <c r="H4266" s="380">
        <v>8.8350834595959604</v>
      </c>
      <c r="I4266" s="25">
        <v>34.68</v>
      </c>
      <c r="J4266" s="380">
        <v>2.777777777777778E-2</v>
      </c>
    </row>
    <row r="4267" spans="1:10" x14ac:dyDescent="0.35">
      <c r="A4267" s="5">
        <v>4263</v>
      </c>
      <c r="B4267" s="5">
        <v>178</v>
      </c>
      <c r="C4267" s="5">
        <v>6</v>
      </c>
      <c r="D4267" s="380">
        <v>56.966666666666669</v>
      </c>
      <c r="E4267" s="25">
        <v>23.59</v>
      </c>
      <c r="F4267" s="380">
        <v>5.0005358186959024</v>
      </c>
      <c r="G4267" s="25">
        <v>30.91</v>
      </c>
      <c r="H4267" s="380">
        <v>8.8350834595959604</v>
      </c>
      <c r="I4267" s="25">
        <v>34.68</v>
      </c>
      <c r="J4267" s="380">
        <v>5.1646794947467829E-2</v>
      </c>
    </row>
    <row r="4268" spans="1:10" x14ac:dyDescent="0.35">
      <c r="A4268" s="5">
        <v>4264</v>
      </c>
      <c r="B4268" s="5">
        <v>178</v>
      </c>
      <c r="C4268" s="5">
        <v>6</v>
      </c>
      <c r="D4268" s="380">
        <v>58.767777777777773</v>
      </c>
      <c r="E4268" s="25">
        <v>23.59</v>
      </c>
      <c r="F4268" s="380">
        <v>5.3700520589871017</v>
      </c>
      <c r="G4268" s="25">
        <v>30.91</v>
      </c>
      <c r="H4268" s="380">
        <v>8.830154574266059</v>
      </c>
      <c r="I4268" s="25">
        <v>34.68</v>
      </c>
      <c r="J4268" s="380">
        <v>5.1646794947467829E-2</v>
      </c>
    </row>
    <row r="4269" spans="1:10" x14ac:dyDescent="0.35">
      <c r="A4269" s="5">
        <v>4265</v>
      </c>
      <c r="B4269" s="5">
        <v>178</v>
      </c>
      <c r="C4269" s="5">
        <v>6</v>
      </c>
      <c r="D4269" s="380">
        <v>69.155000000000001</v>
      </c>
      <c r="E4269" s="25">
        <v>23.84</v>
      </c>
      <c r="F4269" s="380">
        <v>8.1174834595959613</v>
      </c>
      <c r="G4269" s="25">
        <v>30.91</v>
      </c>
      <c r="H4269" s="380">
        <v>6.1577986564089207</v>
      </c>
      <c r="I4269" s="25">
        <v>34.68</v>
      </c>
      <c r="J4269" s="380">
        <v>8.2922668688400314E-2</v>
      </c>
    </row>
    <row r="4270" spans="1:10" x14ac:dyDescent="0.35">
      <c r="A4270" s="5">
        <v>4266</v>
      </c>
      <c r="B4270" s="5">
        <v>178</v>
      </c>
      <c r="C4270" s="5">
        <v>6</v>
      </c>
      <c r="D4270" s="380">
        <v>73.734444444444435</v>
      </c>
      <c r="E4270" s="25">
        <v>24.12</v>
      </c>
      <c r="F4270" s="380">
        <v>8.1977644942370151</v>
      </c>
      <c r="G4270" s="25">
        <v>31.11</v>
      </c>
      <c r="H4270" s="380">
        <v>7.942526607665628</v>
      </c>
      <c r="I4270" s="25">
        <v>35.590000000000003</v>
      </c>
      <c r="J4270" s="380">
        <v>4.7037363716583309</v>
      </c>
    </row>
    <row r="4271" spans="1:10" x14ac:dyDescent="0.35">
      <c r="A4271" s="5">
        <v>4267</v>
      </c>
      <c r="B4271" s="5">
        <v>178</v>
      </c>
      <c r="C4271" s="5">
        <v>6</v>
      </c>
      <c r="D4271" s="380">
        <v>77.372777777777785</v>
      </c>
      <c r="E4271" s="25">
        <v>24.84</v>
      </c>
      <c r="F4271" s="380">
        <v>10.092257215882405</v>
      </c>
      <c r="G4271" s="25">
        <v>32.159999999999997</v>
      </c>
      <c r="H4271" s="380">
        <v>10.947961811259471</v>
      </c>
      <c r="I4271" s="25">
        <v>46.69</v>
      </c>
      <c r="J4271" s="380">
        <v>7.0250938891994466</v>
      </c>
    </row>
    <row r="4272" spans="1:10" x14ac:dyDescent="0.35">
      <c r="A4272" s="5">
        <v>4268</v>
      </c>
      <c r="B4272" s="5">
        <v>178</v>
      </c>
      <c r="C4272" s="5">
        <v>6</v>
      </c>
      <c r="D4272" s="380">
        <v>74.763888888888886</v>
      </c>
      <c r="E4272" s="25">
        <v>24.84</v>
      </c>
      <c r="F4272" s="380">
        <v>11.640507803741489</v>
      </c>
      <c r="G4272" s="25">
        <v>40.340000000000003</v>
      </c>
      <c r="H4272" s="380">
        <v>11.051950549902795</v>
      </c>
      <c r="I4272" s="25">
        <v>50.96</v>
      </c>
      <c r="J4272" s="380">
        <v>7.3103302320157715</v>
      </c>
    </row>
    <row r="4273" spans="1:10" x14ac:dyDescent="0.35">
      <c r="A4273" s="5">
        <v>4269</v>
      </c>
      <c r="B4273" s="5">
        <v>178</v>
      </c>
      <c r="C4273" s="5">
        <v>6</v>
      </c>
      <c r="D4273" s="380">
        <v>72.842777777777783</v>
      </c>
      <c r="E4273" s="25">
        <v>24.84</v>
      </c>
      <c r="F4273" s="380">
        <v>11.653157018826027</v>
      </c>
      <c r="G4273" s="25">
        <v>42.29</v>
      </c>
      <c r="H4273" s="380">
        <v>11.154442677916755</v>
      </c>
      <c r="I4273" s="25">
        <v>54.32</v>
      </c>
      <c r="J4273" s="380">
        <v>7.2218155974444214</v>
      </c>
    </row>
    <row r="4274" spans="1:10" x14ac:dyDescent="0.35">
      <c r="A4274" s="5">
        <v>4270</v>
      </c>
      <c r="B4274" s="5">
        <v>178</v>
      </c>
      <c r="C4274" s="5">
        <v>6</v>
      </c>
      <c r="D4274" s="380">
        <v>70.748333333333335</v>
      </c>
      <c r="E4274" s="25">
        <v>24.84</v>
      </c>
      <c r="F4274" s="380">
        <v>11.638358571733779</v>
      </c>
      <c r="G4274" s="25">
        <v>43.56</v>
      </c>
      <c r="H4274" s="380">
        <v>11.263484392794025</v>
      </c>
      <c r="I4274" s="25">
        <v>56.52</v>
      </c>
      <c r="J4274" s="380">
        <v>7.2218155974444214</v>
      </c>
    </row>
    <row r="4275" spans="1:10" x14ac:dyDescent="0.35">
      <c r="A4275" s="5">
        <v>4271</v>
      </c>
      <c r="B4275" s="5">
        <v>178</v>
      </c>
      <c r="C4275" s="5">
        <v>6</v>
      </c>
      <c r="D4275" s="380">
        <v>67.826666666666668</v>
      </c>
      <c r="E4275" s="25">
        <v>24.84</v>
      </c>
      <c r="F4275" s="380">
        <v>11.639210792241162</v>
      </c>
      <c r="G4275" s="25">
        <v>42.79</v>
      </c>
      <c r="H4275" s="380">
        <v>11.124658466085132</v>
      </c>
      <c r="I4275" s="25">
        <v>55.66</v>
      </c>
      <c r="J4275" s="380">
        <v>7.3743687879026458</v>
      </c>
    </row>
    <row r="4276" spans="1:10" x14ac:dyDescent="0.35">
      <c r="A4276" s="5">
        <v>4272</v>
      </c>
      <c r="B4276" s="5">
        <v>178</v>
      </c>
      <c r="C4276" s="5">
        <v>6</v>
      </c>
      <c r="D4276" s="380">
        <v>59.01</v>
      </c>
      <c r="E4276" s="25">
        <v>24.84</v>
      </c>
      <c r="F4276" s="380">
        <v>9.5061168893172461</v>
      </c>
      <c r="G4276" s="25">
        <v>38.61</v>
      </c>
      <c r="H4276" s="380">
        <v>11.119072067985233</v>
      </c>
      <c r="I4276" s="25">
        <v>50.33</v>
      </c>
      <c r="J4276" s="380">
        <v>7.0997211265168882</v>
      </c>
    </row>
    <row r="4277" spans="1:10" x14ac:dyDescent="0.35">
      <c r="A4277" s="5">
        <v>4273</v>
      </c>
      <c r="B4277" s="5">
        <v>179</v>
      </c>
      <c r="C4277" s="5">
        <v>6</v>
      </c>
      <c r="D4277" s="380">
        <v>57.973333333333336</v>
      </c>
      <c r="E4277" s="25">
        <v>24.84</v>
      </c>
      <c r="F4277" s="380">
        <v>9.5552808249723764</v>
      </c>
      <c r="G4277" s="25">
        <v>40.340000000000003</v>
      </c>
      <c r="H4277" s="380">
        <v>10.559325600284831</v>
      </c>
      <c r="I4277" s="25">
        <v>53.27</v>
      </c>
      <c r="J4277" s="380">
        <v>7.2058037632491327</v>
      </c>
    </row>
    <row r="4278" spans="1:10" x14ac:dyDescent="0.35">
      <c r="A4278" s="5">
        <v>4274</v>
      </c>
      <c r="B4278" s="5">
        <v>179</v>
      </c>
      <c r="C4278" s="5">
        <v>6</v>
      </c>
      <c r="D4278" s="380">
        <v>54.592777777777783</v>
      </c>
      <c r="E4278" s="25">
        <v>24.84</v>
      </c>
      <c r="F4278" s="380">
        <v>9.5061168893172461</v>
      </c>
      <c r="G4278" s="25">
        <v>40.340000000000003</v>
      </c>
      <c r="H4278" s="380">
        <v>10.091642509549963</v>
      </c>
      <c r="I4278" s="25">
        <v>53.27</v>
      </c>
      <c r="J4278" s="380">
        <v>7.2404014742116534</v>
      </c>
    </row>
    <row r="4279" spans="1:10" x14ac:dyDescent="0.35">
      <c r="A4279" s="5">
        <v>4275</v>
      </c>
      <c r="B4279" s="5">
        <v>179</v>
      </c>
      <c r="C4279" s="5">
        <v>6</v>
      </c>
      <c r="D4279" s="380">
        <v>53.521666666666654</v>
      </c>
      <c r="E4279" s="25">
        <v>24.84</v>
      </c>
      <c r="F4279" s="380">
        <v>9.5552808249723764</v>
      </c>
      <c r="G4279" s="25">
        <v>40.340000000000003</v>
      </c>
      <c r="H4279" s="380">
        <v>10.223651219321971</v>
      </c>
      <c r="I4279" s="25">
        <v>53.27</v>
      </c>
      <c r="J4279" s="380">
        <v>7.4427301272430402</v>
      </c>
    </row>
    <row r="4280" spans="1:10" x14ac:dyDescent="0.35">
      <c r="A4280" s="5">
        <v>4276</v>
      </c>
      <c r="B4280" s="5">
        <v>179</v>
      </c>
      <c r="C4280" s="5">
        <v>6</v>
      </c>
      <c r="D4280" s="380">
        <v>54.42166666666666</v>
      </c>
      <c r="E4280" s="25">
        <v>24.84</v>
      </c>
      <c r="F4280" s="380">
        <v>9.4025263870227622</v>
      </c>
      <c r="G4280" s="25">
        <v>40.340000000000003</v>
      </c>
      <c r="H4280" s="380">
        <v>9.9288710492484711</v>
      </c>
      <c r="I4280" s="25">
        <v>53.27</v>
      </c>
      <c r="J4280" s="380">
        <v>7.3804487280653976</v>
      </c>
    </row>
    <row r="4281" spans="1:10" x14ac:dyDescent="0.35">
      <c r="A4281" s="5">
        <v>4277</v>
      </c>
      <c r="B4281" s="5">
        <v>179</v>
      </c>
      <c r="C4281" s="5">
        <v>6</v>
      </c>
      <c r="D4281" s="380">
        <v>55.689999999999991</v>
      </c>
      <c r="E4281" s="25">
        <v>24.84</v>
      </c>
      <c r="F4281" s="380">
        <v>10.2899699321963</v>
      </c>
      <c r="G4281" s="25">
        <v>42.29</v>
      </c>
      <c r="H4281" s="380">
        <v>9.9764297005578815</v>
      </c>
      <c r="I4281" s="25">
        <v>53.27</v>
      </c>
      <c r="J4281" s="380">
        <v>7.2900286808759027</v>
      </c>
    </row>
    <row r="4282" spans="1:10" x14ac:dyDescent="0.35">
      <c r="A4282" s="5">
        <v>4278</v>
      </c>
      <c r="B4282" s="5">
        <v>179</v>
      </c>
      <c r="C4282" s="5">
        <v>6</v>
      </c>
      <c r="D4282" s="380">
        <v>64.606666666666669</v>
      </c>
      <c r="E4282" s="25">
        <v>24.84</v>
      </c>
      <c r="F4282" s="380">
        <v>9.740304041507299</v>
      </c>
      <c r="G4282" s="25">
        <v>45.15</v>
      </c>
      <c r="H4282" s="380">
        <v>8.9940567624767951</v>
      </c>
      <c r="I4282" s="25">
        <v>59.05</v>
      </c>
      <c r="J4282" s="380">
        <v>7.0293082477879585</v>
      </c>
    </row>
    <row r="4283" spans="1:10" x14ac:dyDescent="0.35">
      <c r="A4283" s="5">
        <v>4279</v>
      </c>
      <c r="B4283" s="5">
        <v>179</v>
      </c>
      <c r="C4283" s="5">
        <v>6</v>
      </c>
      <c r="D4283" s="380">
        <v>70.226111111111109</v>
      </c>
      <c r="E4283" s="25">
        <v>25.59</v>
      </c>
      <c r="F4283" s="380">
        <v>9.0712799229439351</v>
      </c>
      <c r="G4283" s="25">
        <v>47.46</v>
      </c>
      <c r="H4283" s="380">
        <v>8.6343588518973657</v>
      </c>
      <c r="I4283" s="25">
        <v>62.67</v>
      </c>
      <c r="J4283" s="380">
        <v>6.364385706772941</v>
      </c>
    </row>
    <row r="4284" spans="1:10" x14ac:dyDescent="0.35">
      <c r="A4284" s="5">
        <v>4280</v>
      </c>
      <c r="B4284" s="5">
        <v>179</v>
      </c>
      <c r="C4284" s="5">
        <v>6</v>
      </c>
      <c r="D4284" s="380">
        <v>72.796666666666667</v>
      </c>
      <c r="E4284" s="25">
        <v>25.59</v>
      </c>
      <c r="F4284" s="380">
        <v>8.5693513684089719</v>
      </c>
      <c r="G4284" s="25">
        <v>47.85</v>
      </c>
      <c r="H4284" s="380">
        <v>6.795381644375845</v>
      </c>
      <c r="I4284" s="25">
        <v>62.67</v>
      </c>
      <c r="J4284" s="380">
        <v>0.27777777777777779</v>
      </c>
    </row>
    <row r="4285" spans="1:10" x14ac:dyDescent="0.35">
      <c r="A4285" s="5">
        <v>4281</v>
      </c>
      <c r="B4285" s="5">
        <v>179</v>
      </c>
      <c r="C4285" s="5">
        <v>6</v>
      </c>
      <c r="D4285" s="380">
        <v>71.091111111111118</v>
      </c>
      <c r="E4285" s="25">
        <v>25.59</v>
      </c>
      <c r="F4285" s="380">
        <v>8.1174834595959595</v>
      </c>
      <c r="G4285" s="25">
        <v>47.85</v>
      </c>
      <c r="H4285" s="380">
        <v>5.2504820877192424</v>
      </c>
      <c r="I4285" s="25">
        <v>61.76</v>
      </c>
      <c r="J4285" s="380">
        <v>0.27777777777777779</v>
      </c>
    </row>
    <row r="4286" spans="1:10" x14ac:dyDescent="0.35">
      <c r="A4286" s="5">
        <v>4282</v>
      </c>
      <c r="B4286" s="5">
        <v>179</v>
      </c>
      <c r="C4286" s="5">
        <v>6</v>
      </c>
      <c r="D4286" s="380">
        <v>62.954444444444448</v>
      </c>
      <c r="E4286" s="25">
        <v>25.59</v>
      </c>
      <c r="F4286" s="380">
        <v>0.47222222222222221</v>
      </c>
      <c r="G4286" s="25">
        <v>47.85</v>
      </c>
      <c r="H4286" s="380">
        <v>4.8601983862073768</v>
      </c>
      <c r="I4286" s="25">
        <v>54.87</v>
      </c>
      <c r="J4286" s="380">
        <v>3.2605597388840839</v>
      </c>
    </row>
    <row r="4287" spans="1:10" x14ac:dyDescent="0.35">
      <c r="A4287" s="5">
        <v>4283</v>
      </c>
      <c r="B4287" s="5">
        <v>179</v>
      </c>
      <c r="C4287" s="5">
        <v>6</v>
      </c>
      <c r="D4287" s="380">
        <v>56.866111111111117</v>
      </c>
      <c r="E4287" s="25">
        <v>25.59</v>
      </c>
      <c r="F4287" s="380">
        <v>5.2110189433060174</v>
      </c>
      <c r="G4287" s="25">
        <v>47.85</v>
      </c>
      <c r="H4287" s="380">
        <v>3.7180652094255962</v>
      </c>
      <c r="I4287" s="25">
        <v>53.81</v>
      </c>
      <c r="J4287" s="380">
        <v>2.1533479600255894</v>
      </c>
    </row>
    <row r="4288" spans="1:10" x14ac:dyDescent="0.35">
      <c r="A4288" s="5">
        <v>4284</v>
      </c>
      <c r="B4288" s="5">
        <v>179</v>
      </c>
      <c r="C4288" s="5">
        <v>6</v>
      </c>
      <c r="D4288" s="380">
        <v>55.082777777777778</v>
      </c>
      <c r="E4288" s="25">
        <v>24.84</v>
      </c>
      <c r="F4288" s="380">
        <v>5.2110189433060174</v>
      </c>
      <c r="G4288" s="25">
        <v>45.61</v>
      </c>
      <c r="H4288" s="380">
        <v>3.7327964222087671</v>
      </c>
      <c r="I4288" s="25">
        <v>53.27</v>
      </c>
      <c r="J4288" s="380">
        <v>2.2045104421946244</v>
      </c>
    </row>
    <row r="4289" spans="1:10" x14ac:dyDescent="0.35">
      <c r="A4289" s="5">
        <v>4285</v>
      </c>
      <c r="B4289" s="5">
        <v>179</v>
      </c>
      <c r="C4289" s="5">
        <v>6</v>
      </c>
      <c r="D4289" s="380">
        <v>53.889999999999993</v>
      </c>
      <c r="E4289" s="25">
        <v>24.84</v>
      </c>
      <c r="F4289" s="380">
        <v>1.2062232062351375</v>
      </c>
      <c r="G4289" s="25">
        <v>45.61</v>
      </c>
      <c r="H4289" s="380">
        <v>3.7327964222087671</v>
      </c>
      <c r="I4289" s="25">
        <v>53.27</v>
      </c>
      <c r="J4289" s="380">
        <v>2.2045104421946244</v>
      </c>
    </row>
    <row r="4290" spans="1:10" x14ac:dyDescent="0.35">
      <c r="A4290" s="5">
        <v>4286</v>
      </c>
      <c r="B4290" s="5">
        <v>179</v>
      </c>
      <c r="C4290" s="5">
        <v>6</v>
      </c>
      <c r="D4290" s="380">
        <v>55.198888888888881</v>
      </c>
      <c r="E4290" s="25">
        <v>24.84</v>
      </c>
      <c r="F4290" s="380">
        <v>5.2110189433060174</v>
      </c>
      <c r="G4290" s="25">
        <v>45.61</v>
      </c>
      <c r="H4290" s="380">
        <v>3.7327964222087671</v>
      </c>
      <c r="I4290" s="25">
        <v>53.27</v>
      </c>
      <c r="J4290" s="380">
        <v>2.2045104421946244</v>
      </c>
    </row>
    <row r="4291" spans="1:10" x14ac:dyDescent="0.35">
      <c r="A4291" s="5">
        <v>4287</v>
      </c>
      <c r="B4291" s="5">
        <v>179</v>
      </c>
      <c r="C4291" s="5">
        <v>6</v>
      </c>
      <c r="D4291" s="380">
        <v>56.903888888888886</v>
      </c>
      <c r="E4291" s="25">
        <v>24.84</v>
      </c>
      <c r="F4291" s="380">
        <v>0.25752328374927536</v>
      </c>
      <c r="G4291" s="25">
        <v>46.98</v>
      </c>
      <c r="H4291" s="380">
        <v>3.7327964222087671</v>
      </c>
      <c r="I4291" s="25">
        <v>53.27</v>
      </c>
      <c r="J4291" s="380">
        <v>2.2045104421946244</v>
      </c>
    </row>
    <row r="4292" spans="1:10" x14ac:dyDescent="0.35">
      <c r="A4292" s="5">
        <v>4288</v>
      </c>
      <c r="B4292" s="5">
        <v>179</v>
      </c>
      <c r="C4292" s="5">
        <v>6</v>
      </c>
      <c r="D4292" s="380">
        <v>61.663333333333334</v>
      </c>
      <c r="E4292" s="25">
        <v>24.84</v>
      </c>
      <c r="F4292" s="380">
        <v>3.2811996166348854</v>
      </c>
      <c r="G4292" s="25">
        <v>45.15</v>
      </c>
      <c r="H4292" s="380">
        <v>4.3092112782118122</v>
      </c>
      <c r="I4292" s="25">
        <v>53.27</v>
      </c>
      <c r="J4292" s="380">
        <v>2.1636241437919868</v>
      </c>
    </row>
    <row r="4293" spans="1:10" x14ac:dyDescent="0.35">
      <c r="A4293" s="5">
        <v>4289</v>
      </c>
      <c r="B4293" s="5">
        <v>179</v>
      </c>
      <c r="C4293" s="5">
        <v>6</v>
      </c>
      <c r="D4293" s="380">
        <v>71.264999999999986</v>
      </c>
      <c r="E4293" s="25">
        <v>24.99</v>
      </c>
      <c r="F4293" s="380">
        <v>8.1174834595959577</v>
      </c>
      <c r="G4293" s="25">
        <v>47.46</v>
      </c>
      <c r="H4293" s="380">
        <v>5.4321315509708885</v>
      </c>
      <c r="I4293" s="25">
        <v>53.27</v>
      </c>
      <c r="J4293" s="380">
        <v>2.5981023441157181</v>
      </c>
    </row>
    <row r="4294" spans="1:10" x14ac:dyDescent="0.35">
      <c r="A4294" s="5">
        <v>4290</v>
      </c>
      <c r="B4294" s="5">
        <v>179</v>
      </c>
      <c r="C4294" s="5">
        <v>6</v>
      </c>
      <c r="D4294" s="380">
        <v>77.336111111111094</v>
      </c>
      <c r="E4294" s="25">
        <v>24.99</v>
      </c>
      <c r="F4294" s="380">
        <v>8.3041960813295503</v>
      </c>
      <c r="G4294" s="25">
        <v>47.46</v>
      </c>
      <c r="H4294" s="380">
        <v>7.7233346658192259</v>
      </c>
      <c r="I4294" s="25">
        <v>53.81</v>
      </c>
      <c r="J4294" s="380">
        <v>6.2056274582841455</v>
      </c>
    </row>
    <row r="4295" spans="1:10" x14ac:dyDescent="0.35">
      <c r="A4295" s="5">
        <v>4291</v>
      </c>
      <c r="B4295" s="5">
        <v>179</v>
      </c>
      <c r="C4295" s="5">
        <v>6</v>
      </c>
      <c r="D4295" s="380">
        <v>83.60222222222221</v>
      </c>
      <c r="E4295" s="25">
        <v>25.59</v>
      </c>
      <c r="F4295" s="380">
        <v>11.949843892441637</v>
      </c>
      <c r="G4295" s="25">
        <v>47.46</v>
      </c>
      <c r="H4295" s="380">
        <v>9.5367459664535605</v>
      </c>
      <c r="I4295" s="25">
        <v>56.56</v>
      </c>
      <c r="J4295" s="380">
        <v>6.7718326208122281</v>
      </c>
    </row>
    <row r="4296" spans="1:10" x14ac:dyDescent="0.35">
      <c r="A4296" s="5">
        <v>4292</v>
      </c>
      <c r="B4296" s="5">
        <v>179</v>
      </c>
      <c r="C4296" s="5">
        <v>6</v>
      </c>
      <c r="D4296" s="380">
        <v>81.61333333333333</v>
      </c>
      <c r="E4296" s="25">
        <v>25.59</v>
      </c>
      <c r="F4296" s="380">
        <v>11.144011850205118</v>
      </c>
      <c r="G4296" s="25">
        <v>47.85</v>
      </c>
      <c r="H4296" s="380">
        <v>9.4140234616351002</v>
      </c>
      <c r="I4296" s="25">
        <v>59.05</v>
      </c>
      <c r="J4296" s="380">
        <v>6.550892934350701</v>
      </c>
    </row>
    <row r="4297" spans="1:10" x14ac:dyDescent="0.35">
      <c r="A4297" s="5">
        <v>4293</v>
      </c>
      <c r="B4297" s="5">
        <v>179</v>
      </c>
      <c r="C4297" s="5">
        <v>6</v>
      </c>
      <c r="D4297" s="380">
        <v>77.348888888888894</v>
      </c>
      <c r="E4297" s="25">
        <v>25.59</v>
      </c>
      <c r="F4297" s="380">
        <v>10.55599788974296</v>
      </c>
      <c r="G4297" s="25">
        <v>47.85</v>
      </c>
      <c r="H4297" s="380">
        <v>9.8888048779942874</v>
      </c>
      <c r="I4297" s="25">
        <v>62.27</v>
      </c>
      <c r="J4297" s="380">
        <v>5.7385099034864844</v>
      </c>
    </row>
    <row r="4298" spans="1:10" x14ac:dyDescent="0.35">
      <c r="A4298" s="5">
        <v>4294</v>
      </c>
      <c r="B4298" s="5">
        <v>179</v>
      </c>
      <c r="C4298" s="5">
        <v>6</v>
      </c>
      <c r="D4298" s="380">
        <v>74.390555555555551</v>
      </c>
      <c r="E4298" s="25">
        <v>25.74</v>
      </c>
      <c r="F4298" s="380">
        <v>11.869135462511132</v>
      </c>
      <c r="G4298" s="25">
        <v>47.85</v>
      </c>
      <c r="H4298" s="380">
        <v>9.1165198308391115</v>
      </c>
      <c r="I4298" s="25">
        <v>64.14</v>
      </c>
      <c r="J4298" s="380">
        <v>5.8661590141252189</v>
      </c>
    </row>
    <row r="4299" spans="1:10" x14ac:dyDescent="0.35">
      <c r="A4299" s="5">
        <v>4295</v>
      </c>
      <c r="B4299" s="5">
        <v>179</v>
      </c>
      <c r="C4299" s="5">
        <v>6</v>
      </c>
      <c r="D4299" s="380">
        <v>69.972222222222229</v>
      </c>
      <c r="E4299" s="25">
        <v>25.59</v>
      </c>
      <c r="F4299" s="380">
        <v>11.646545565498142</v>
      </c>
      <c r="G4299" s="25">
        <v>47.46</v>
      </c>
      <c r="H4299" s="380">
        <v>8.9360946415174087</v>
      </c>
      <c r="I4299" s="25">
        <v>61.76</v>
      </c>
      <c r="J4299" s="380">
        <v>5.2340396082132221</v>
      </c>
    </row>
    <row r="4300" spans="1:10" x14ac:dyDescent="0.35">
      <c r="A4300" s="5">
        <v>4296</v>
      </c>
      <c r="B4300" s="5">
        <v>179</v>
      </c>
      <c r="C4300" s="5">
        <v>6</v>
      </c>
      <c r="D4300" s="380">
        <v>61.123888888888885</v>
      </c>
      <c r="E4300" s="25">
        <v>24.84</v>
      </c>
      <c r="F4300" s="380">
        <v>10.680706063731783</v>
      </c>
      <c r="G4300" s="25">
        <v>45.15</v>
      </c>
      <c r="H4300" s="380">
        <v>8.5707828983139986</v>
      </c>
      <c r="I4300" s="25">
        <v>54.92</v>
      </c>
      <c r="J4300" s="380">
        <v>6.1996678689549114</v>
      </c>
    </row>
    <row r="4301" spans="1:10" x14ac:dyDescent="0.35">
      <c r="A4301" s="5">
        <v>4297</v>
      </c>
      <c r="B4301" s="5">
        <v>180</v>
      </c>
      <c r="C4301" s="5">
        <v>6</v>
      </c>
      <c r="D4301" s="380">
        <v>61.066666666666663</v>
      </c>
      <c r="E4301" s="25">
        <v>24.84</v>
      </c>
      <c r="F4301" s="380">
        <v>11.098060259517238</v>
      </c>
      <c r="G4301" s="25">
        <v>43.56</v>
      </c>
      <c r="H4301" s="380">
        <v>9.2772959999316562</v>
      </c>
      <c r="I4301" s="25">
        <v>54.86</v>
      </c>
      <c r="J4301" s="380">
        <v>5.5499811975408528</v>
      </c>
    </row>
    <row r="4302" spans="1:10" x14ac:dyDescent="0.35">
      <c r="A4302" s="5">
        <v>4298</v>
      </c>
      <c r="B4302" s="5">
        <v>180</v>
      </c>
      <c r="C4302" s="5">
        <v>6</v>
      </c>
      <c r="D4302" s="380">
        <v>59.895555555555546</v>
      </c>
      <c r="E4302" s="25">
        <v>24.84</v>
      </c>
      <c r="F4302" s="380">
        <v>10.988400314424553</v>
      </c>
      <c r="G4302" s="25">
        <v>43.56</v>
      </c>
      <c r="H4302" s="380">
        <v>8.6429868845273123</v>
      </c>
      <c r="I4302" s="25">
        <v>54.32</v>
      </c>
      <c r="J4302" s="380">
        <v>6.3932087036483338</v>
      </c>
    </row>
    <row r="4303" spans="1:10" x14ac:dyDescent="0.35">
      <c r="A4303" s="5">
        <v>4299</v>
      </c>
      <c r="B4303" s="5">
        <v>180</v>
      </c>
      <c r="C4303" s="5">
        <v>6</v>
      </c>
      <c r="D4303" s="380">
        <v>59.826111111111118</v>
      </c>
      <c r="E4303" s="25">
        <v>24.84</v>
      </c>
      <c r="F4303" s="380">
        <v>10.992035630039414</v>
      </c>
      <c r="G4303" s="25">
        <v>42.29</v>
      </c>
      <c r="H4303" s="380">
        <v>8.718764486105659</v>
      </c>
      <c r="I4303" s="25">
        <v>54.32</v>
      </c>
      <c r="J4303" s="380">
        <v>6.5680602124868699</v>
      </c>
    </row>
    <row r="4304" spans="1:10" x14ac:dyDescent="0.35">
      <c r="A4304" s="5">
        <v>4300</v>
      </c>
      <c r="B4304" s="5">
        <v>180</v>
      </c>
      <c r="C4304" s="5">
        <v>6</v>
      </c>
      <c r="D4304" s="380">
        <v>60.307222222222222</v>
      </c>
      <c r="E4304" s="25">
        <v>24.84</v>
      </c>
      <c r="F4304" s="380">
        <v>11.845254728671284</v>
      </c>
      <c r="G4304" s="25">
        <v>43.56</v>
      </c>
      <c r="H4304" s="380">
        <v>8.0362927982483576</v>
      </c>
      <c r="I4304" s="25">
        <v>54.32</v>
      </c>
      <c r="J4304" s="380">
        <v>6.8165426134432199</v>
      </c>
    </row>
    <row r="4305" spans="1:10" x14ac:dyDescent="0.35">
      <c r="A4305" s="5">
        <v>4301</v>
      </c>
      <c r="B4305" s="5">
        <v>180</v>
      </c>
      <c r="C4305" s="5">
        <v>6</v>
      </c>
      <c r="D4305" s="380">
        <v>58.761666666666663</v>
      </c>
      <c r="E4305" s="25">
        <v>24.84</v>
      </c>
      <c r="F4305" s="380">
        <v>10.571475117958617</v>
      </c>
      <c r="G4305" s="25">
        <v>43.56</v>
      </c>
      <c r="H4305" s="380">
        <v>7.9510475596776944</v>
      </c>
      <c r="I4305" s="25">
        <v>54.86</v>
      </c>
      <c r="J4305" s="380">
        <v>6.6750270742695204</v>
      </c>
    </row>
    <row r="4306" spans="1:10" x14ac:dyDescent="0.35">
      <c r="A4306" s="5">
        <v>4302</v>
      </c>
      <c r="B4306" s="5">
        <v>180</v>
      </c>
      <c r="C4306" s="5">
        <v>6</v>
      </c>
      <c r="D4306" s="380">
        <v>68.480555555555569</v>
      </c>
      <c r="E4306" s="25">
        <v>24.84</v>
      </c>
      <c r="F4306" s="380">
        <v>10.386926214758274</v>
      </c>
      <c r="G4306" s="25">
        <v>47.46</v>
      </c>
      <c r="H4306" s="380">
        <v>9.0864451833669513</v>
      </c>
      <c r="I4306" s="25">
        <v>59.05</v>
      </c>
      <c r="J4306" s="380">
        <v>6.0552926710289317</v>
      </c>
    </row>
    <row r="4307" spans="1:10" x14ac:dyDescent="0.35">
      <c r="A4307" s="5">
        <v>4303</v>
      </c>
      <c r="B4307" s="5">
        <v>180</v>
      </c>
      <c r="C4307" s="5">
        <v>6</v>
      </c>
      <c r="D4307" s="380">
        <v>74.040555555555557</v>
      </c>
      <c r="E4307" s="25">
        <v>25.74</v>
      </c>
      <c r="F4307" s="380">
        <v>9.6183474578810539</v>
      </c>
      <c r="G4307" s="25">
        <v>47.85</v>
      </c>
      <c r="H4307" s="380">
        <v>8.196528609245977</v>
      </c>
      <c r="I4307" s="25">
        <v>66.06</v>
      </c>
      <c r="J4307" s="380">
        <v>6.6285478614994737</v>
      </c>
    </row>
    <row r="4308" spans="1:10" x14ac:dyDescent="0.35">
      <c r="A4308" s="5">
        <v>4304</v>
      </c>
      <c r="B4308" s="5">
        <v>180</v>
      </c>
      <c r="C4308" s="5">
        <v>6</v>
      </c>
      <c r="D4308" s="380">
        <v>76.914444444444442</v>
      </c>
      <c r="E4308" s="25">
        <v>25.74</v>
      </c>
      <c r="F4308" s="380">
        <v>8.248610656495849</v>
      </c>
      <c r="G4308" s="25">
        <v>47.85</v>
      </c>
      <c r="H4308" s="380">
        <v>8.1894732009627926</v>
      </c>
      <c r="I4308" s="25">
        <v>66.06</v>
      </c>
      <c r="J4308" s="380">
        <v>4.053276452020202</v>
      </c>
    </row>
    <row r="4309" spans="1:10" x14ac:dyDescent="0.35">
      <c r="A4309" s="5">
        <v>4305</v>
      </c>
      <c r="B4309" s="5">
        <v>180</v>
      </c>
      <c r="C4309" s="5">
        <v>6</v>
      </c>
      <c r="D4309" s="380">
        <v>76.028333333333336</v>
      </c>
      <c r="E4309" s="25">
        <v>25.74</v>
      </c>
      <c r="F4309" s="380">
        <v>8.1174834595959595</v>
      </c>
      <c r="G4309" s="25">
        <v>47.85</v>
      </c>
      <c r="H4309" s="380">
        <v>8.1726007851070577</v>
      </c>
      <c r="I4309" s="25">
        <v>61.76</v>
      </c>
      <c r="J4309" s="380">
        <v>4.053276452020202</v>
      </c>
    </row>
    <row r="4310" spans="1:10" x14ac:dyDescent="0.35">
      <c r="A4310" s="5">
        <v>4306</v>
      </c>
      <c r="B4310" s="5">
        <v>180</v>
      </c>
      <c r="C4310" s="5">
        <v>6</v>
      </c>
      <c r="D4310" s="380">
        <v>71.458333333333343</v>
      </c>
      <c r="E4310" s="25">
        <v>24.99</v>
      </c>
      <c r="F4310" s="380">
        <v>8.1174834595959577</v>
      </c>
      <c r="G4310" s="25">
        <v>47.46</v>
      </c>
      <c r="H4310" s="380">
        <v>6.9918297569942798</v>
      </c>
      <c r="I4310" s="25">
        <v>55.42</v>
      </c>
      <c r="J4310" s="380">
        <v>3.6632764520202015</v>
      </c>
    </row>
    <row r="4311" spans="1:10" x14ac:dyDescent="0.35">
      <c r="A4311" s="5">
        <v>4307</v>
      </c>
      <c r="B4311" s="5">
        <v>180</v>
      </c>
      <c r="C4311" s="5">
        <v>6</v>
      </c>
      <c r="D4311" s="380">
        <v>68.787777777777762</v>
      </c>
      <c r="E4311" s="25">
        <v>24.99</v>
      </c>
      <c r="F4311" s="380">
        <v>0.47222222222222221</v>
      </c>
      <c r="G4311" s="25">
        <v>47.46</v>
      </c>
      <c r="H4311" s="380">
        <v>7.5374522252590541</v>
      </c>
      <c r="I4311" s="25">
        <v>54.86</v>
      </c>
      <c r="J4311" s="380">
        <v>2.0304981520630245</v>
      </c>
    </row>
    <row r="4312" spans="1:10" x14ac:dyDescent="0.35">
      <c r="A4312" s="5">
        <v>4308</v>
      </c>
      <c r="B4312" s="5">
        <v>180</v>
      </c>
      <c r="C4312" s="5">
        <v>6</v>
      </c>
      <c r="D4312" s="380">
        <v>68.012222222222221</v>
      </c>
      <c r="E4312" s="25">
        <v>24.99</v>
      </c>
      <c r="F4312" s="380">
        <v>5.3837097714493884</v>
      </c>
      <c r="G4312" s="25">
        <v>44.69</v>
      </c>
      <c r="H4312" s="380">
        <v>7.3770213980546719</v>
      </c>
      <c r="I4312" s="25">
        <v>54.32</v>
      </c>
      <c r="J4312" s="380">
        <v>1.4862225008761949</v>
      </c>
    </row>
    <row r="4313" spans="1:10" x14ac:dyDescent="0.35">
      <c r="A4313" s="5">
        <v>4309</v>
      </c>
      <c r="B4313" s="5">
        <v>180</v>
      </c>
      <c r="C4313" s="5">
        <v>6</v>
      </c>
      <c r="D4313" s="380">
        <v>64.05</v>
      </c>
      <c r="E4313" s="25">
        <v>24.84</v>
      </c>
      <c r="F4313" s="380">
        <v>5.1916813205015293</v>
      </c>
      <c r="G4313" s="25">
        <v>43.99</v>
      </c>
      <c r="H4313" s="380">
        <v>7.1702877775300431</v>
      </c>
      <c r="I4313" s="25">
        <v>54.32</v>
      </c>
      <c r="J4313" s="380">
        <v>2.2815526541407625</v>
      </c>
    </row>
    <row r="4314" spans="1:10" x14ac:dyDescent="0.35">
      <c r="A4314" s="5">
        <v>4310</v>
      </c>
      <c r="B4314" s="5">
        <v>180</v>
      </c>
      <c r="C4314" s="5">
        <v>6</v>
      </c>
      <c r="D4314" s="380">
        <v>65.403888888888886</v>
      </c>
      <c r="E4314" s="25">
        <v>24.84</v>
      </c>
      <c r="F4314" s="380">
        <v>5.0647323342267399</v>
      </c>
      <c r="G4314" s="25">
        <v>43.56</v>
      </c>
      <c r="H4314" s="380">
        <v>7.321895257275167</v>
      </c>
      <c r="I4314" s="25">
        <v>54.32</v>
      </c>
      <c r="J4314" s="380">
        <v>2.7659350339435225</v>
      </c>
    </row>
    <row r="4315" spans="1:10" x14ac:dyDescent="0.35">
      <c r="A4315" s="5">
        <v>4311</v>
      </c>
      <c r="B4315" s="5">
        <v>180</v>
      </c>
      <c r="C4315" s="5">
        <v>6</v>
      </c>
      <c r="D4315" s="380">
        <v>66.202777777777783</v>
      </c>
      <c r="E4315" s="25">
        <v>24.84</v>
      </c>
      <c r="F4315" s="380">
        <v>0.47222222222222221</v>
      </c>
      <c r="G4315" s="25">
        <v>43.56</v>
      </c>
      <c r="H4315" s="380">
        <v>7.6546376575863553</v>
      </c>
      <c r="I4315" s="25">
        <v>54.32</v>
      </c>
      <c r="J4315" s="380">
        <v>2.6847672707856285</v>
      </c>
    </row>
    <row r="4316" spans="1:10" x14ac:dyDescent="0.35">
      <c r="A4316" s="5">
        <v>4312</v>
      </c>
      <c r="B4316" s="5">
        <v>180</v>
      </c>
      <c r="C4316" s="5">
        <v>6</v>
      </c>
      <c r="D4316" s="380">
        <v>70.558333333333323</v>
      </c>
      <c r="E4316" s="25">
        <v>24.84</v>
      </c>
      <c r="F4316" s="380">
        <v>7.3348672405140407</v>
      </c>
      <c r="G4316" s="25">
        <v>44.69</v>
      </c>
      <c r="H4316" s="380">
        <v>7.6694891384680188</v>
      </c>
      <c r="I4316" s="25">
        <v>54.32</v>
      </c>
      <c r="J4316" s="380">
        <v>2.6847672707856285</v>
      </c>
    </row>
    <row r="4317" spans="1:10" x14ac:dyDescent="0.35">
      <c r="A4317" s="5">
        <v>4313</v>
      </c>
      <c r="B4317" s="5">
        <v>180</v>
      </c>
      <c r="C4317" s="5">
        <v>6</v>
      </c>
      <c r="D4317" s="380">
        <v>76.99166666666666</v>
      </c>
      <c r="E4317" s="25">
        <v>24.99</v>
      </c>
      <c r="F4317" s="380">
        <v>7.7357542589434312</v>
      </c>
      <c r="G4317" s="25">
        <v>44.69</v>
      </c>
      <c r="H4317" s="380">
        <v>7.7776476187719776</v>
      </c>
      <c r="I4317" s="25">
        <v>54.32</v>
      </c>
      <c r="J4317" s="380">
        <v>4.7594719419858107</v>
      </c>
    </row>
    <row r="4318" spans="1:10" x14ac:dyDescent="0.35">
      <c r="A4318" s="5">
        <v>4314</v>
      </c>
      <c r="B4318" s="5">
        <v>180</v>
      </c>
      <c r="C4318" s="5">
        <v>6</v>
      </c>
      <c r="D4318" s="380">
        <v>84.314444444444433</v>
      </c>
      <c r="E4318" s="25">
        <v>25.74</v>
      </c>
      <c r="F4318" s="380">
        <v>10.257457054496738</v>
      </c>
      <c r="G4318" s="25">
        <v>47.46</v>
      </c>
      <c r="H4318" s="380">
        <v>10.270049522217848</v>
      </c>
      <c r="I4318" s="25">
        <v>54.87</v>
      </c>
      <c r="J4318" s="380">
        <v>7.4007700423762834</v>
      </c>
    </row>
    <row r="4319" spans="1:10" x14ac:dyDescent="0.35">
      <c r="A4319" s="5">
        <v>4315</v>
      </c>
      <c r="B4319" s="5">
        <v>180</v>
      </c>
      <c r="C4319" s="5">
        <v>6</v>
      </c>
      <c r="D4319" s="380">
        <v>87.263333333333335</v>
      </c>
      <c r="E4319" s="25">
        <v>25.74</v>
      </c>
      <c r="F4319" s="380">
        <v>17.892791930975964</v>
      </c>
      <c r="G4319" s="25">
        <v>47.46</v>
      </c>
      <c r="H4319" s="380">
        <v>17.847821319914434</v>
      </c>
      <c r="I4319" s="25">
        <v>59.05</v>
      </c>
      <c r="J4319" s="380">
        <v>7.5066112073543865</v>
      </c>
    </row>
    <row r="4320" spans="1:10" x14ac:dyDescent="0.35">
      <c r="A4320" s="5">
        <v>4316</v>
      </c>
      <c r="B4320" s="5">
        <v>180</v>
      </c>
      <c r="C4320" s="5">
        <v>6</v>
      </c>
      <c r="D4320" s="380">
        <v>84.056111111111107</v>
      </c>
      <c r="E4320" s="25">
        <v>26.51</v>
      </c>
      <c r="F4320" s="380">
        <v>17.507220414411123</v>
      </c>
      <c r="G4320" s="25">
        <v>47.85</v>
      </c>
      <c r="H4320" s="380">
        <v>17.06827132133758</v>
      </c>
      <c r="I4320" s="25">
        <v>63.9</v>
      </c>
      <c r="J4320" s="380">
        <v>7.5044507690273301</v>
      </c>
    </row>
    <row r="4321" spans="1:10" x14ac:dyDescent="0.35">
      <c r="A4321" s="5">
        <v>4317</v>
      </c>
      <c r="B4321" s="5">
        <v>180</v>
      </c>
      <c r="C4321" s="5">
        <v>6</v>
      </c>
      <c r="D4321" s="380">
        <v>79.146666666666661</v>
      </c>
      <c r="E4321" s="25">
        <v>26.51</v>
      </c>
      <c r="F4321" s="380">
        <v>16.894288252298061</v>
      </c>
      <c r="G4321" s="25">
        <v>47.85</v>
      </c>
      <c r="H4321" s="380">
        <v>17.817063786255243</v>
      </c>
      <c r="I4321" s="25">
        <v>68.05</v>
      </c>
      <c r="J4321" s="380">
        <v>7.4586402748929626</v>
      </c>
    </row>
    <row r="4322" spans="1:10" x14ac:dyDescent="0.35">
      <c r="A4322" s="5">
        <v>4318</v>
      </c>
      <c r="B4322" s="5">
        <v>180</v>
      </c>
      <c r="C4322" s="5">
        <v>6</v>
      </c>
      <c r="D4322" s="380">
        <v>73.452222222222218</v>
      </c>
      <c r="E4322" s="25">
        <v>26.51</v>
      </c>
      <c r="F4322" s="380">
        <v>18.673581536128019</v>
      </c>
      <c r="G4322" s="25">
        <v>47.85</v>
      </c>
      <c r="H4322" s="380">
        <v>16.384261247380209</v>
      </c>
      <c r="I4322" s="25">
        <v>66.06</v>
      </c>
      <c r="J4322" s="380">
        <v>7.4586402748929626</v>
      </c>
    </row>
    <row r="4323" spans="1:10" x14ac:dyDescent="0.35">
      <c r="A4323" s="5">
        <v>4319</v>
      </c>
      <c r="B4323" s="5">
        <v>180</v>
      </c>
      <c r="C4323" s="5">
        <v>6</v>
      </c>
      <c r="D4323" s="380">
        <v>63.828333333333326</v>
      </c>
      <c r="E4323" s="25">
        <v>25.59</v>
      </c>
      <c r="F4323" s="380">
        <v>18.245805863309272</v>
      </c>
      <c r="G4323" s="25">
        <v>47.85</v>
      </c>
      <c r="H4323" s="380">
        <v>19.016254147114264</v>
      </c>
      <c r="I4323" s="25">
        <v>63.9</v>
      </c>
      <c r="J4323" s="380">
        <v>7.4586402748929626</v>
      </c>
    </row>
    <row r="4324" spans="1:10" x14ac:dyDescent="0.35">
      <c r="A4324" s="5">
        <v>4320</v>
      </c>
      <c r="B4324" s="5">
        <v>180</v>
      </c>
      <c r="C4324" s="5">
        <v>6</v>
      </c>
      <c r="D4324" s="380">
        <v>65.944444444444443</v>
      </c>
      <c r="E4324" s="25">
        <v>24.99</v>
      </c>
      <c r="F4324" s="380">
        <v>19.126974478216827</v>
      </c>
      <c r="G4324" s="25">
        <v>46.98</v>
      </c>
      <c r="H4324" s="380">
        <v>19.906148174211619</v>
      </c>
      <c r="I4324" s="25">
        <v>59.96</v>
      </c>
      <c r="J4324" s="380">
        <v>7.474087506241986</v>
      </c>
    </row>
    <row r="4325" spans="1:10" x14ac:dyDescent="0.35">
      <c r="A4325" s="5">
        <v>4321</v>
      </c>
      <c r="B4325" s="5">
        <v>181</v>
      </c>
      <c r="C4325" s="5">
        <v>6</v>
      </c>
      <c r="D4325" s="380">
        <v>64.455555555555563</v>
      </c>
      <c r="E4325" s="25">
        <v>24.84</v>
      </c>
      <c r="F4325" s="380">
        <v>18.846408376973685</v>
      </c>
      <c r="G4325" s="25">
        <v>44.28</v>
      </c>
      <c r="H4325" s="380">
        <v>19.326528113264551</v>
      </c>
      <c r="I4325" s="25">
        <v>59.36</v>
      </c>
      <c r="J4325" s="380">
        <v>7.4586402748929626</v>
      </c>
    </row>
    <row r="4326" spans="1:10" x14ac:dyDescent="0.35">
      <c r="A4326" s="5">
        <v>4322</v>
      </c>
      <c r="B4326" s="5">
        <v>181</v>
      </c>
      <c r="C4326" s="5">
        <v>6</v>
      </c>
      <c r="D4326" s="380">
        <v>64.265555555555565</v>
      </c>
      <c r="E4326" s="25">
        <v>24.84</v>
      </c>
      <c r="F4326" s="380">
        <v>18.458918326865504</v>
      </c>
      <c r="G4326" s="25">
        <v>43.84</v>
      </c>
      <c r="H4326" s="380">
        <v>19.963157327291647</v>
      </c>
      <c r="I4326" s="25">
        <v>54.32</v>
      </c>
      <c r="J4326" s="380">
        <v>7.4879116556666885</v>
      </c>
    </row>
    <row r="4327" spans="1:10" x14ac:dyDescent="0.35">
      <c r="A4327" s="5">
        <v>4323</v>
      </c>
      <c r="B4327" s="5">
        <v>181</v>
      </c>
      <c r="C4327" s="5">
        <v>6</v>
      </c>
      <c r="D4327" s="380">
        <v>64.362222222222229</v>
      </c>
      <c r="E4327" s="25">
        <v>24.84</v>
      </c>
      <c r="F4327" s="380">
        <v>18.887329337867868</v>
      </c>
      <c r="G4327" s="25">
        <v>43.56</v>
      </c>
      <c r="H4327" s="380">
        <v>18.070147052820353</v>
      </c>
      <c r="I4327" s="25">
        <v>54.32</v>
      </c>
      <c r="J4327" s="380">
        <v>7.4515404826277649</v>
      </c>
    </row>
    <row r="4328" spans="1:10" x14ac:dyDescent="0.35">
      <c r="A4328" s="5">
        <v>4324</v>
      </c>
      <c r="B4328" s="5">
        <v>181</v>
      </c>
      <c r="C4328" s="5">
        <v>6</v>
      </c>
      <c r="D4328" s="380">
        <v>62.204444444444448</v>
      </c>
      <c r="E4328" s="25">
        <v>24.84</v>
      </c>
      <c r="F4328" s="380">
        <v>18.618047225846734</v>
      </c>
      <c r="G4328" s="25">
        <v>43.84</v>
      </c>
      <c r="H4328" s="380">
        <v>17.127435505870846</v>
      </c>
      <c r="I4328" s="25">
        <v>54.32</v>
      </c>
      <c r="J4328" s="380">
        <v>7.4879828868573943</v>
      </c>
    </row>
    <row r="4329" spans="1:10" x14ac:dyDescent="0.35">
      <c r="A4329" s="5">
        <v>4325</v>
      </c>
      <c r="B4329" s="5">
        <v>181</v>
      </c>
      <c r="C4329" s="5">
        <v>6</v>
      </c>
      <c r="D4329" s="380">
        <v>63.563333333333325</v>
      </c>
      <c r="E4329" s="25">
        <v>24.84</v>
      </c>
      <c r="F4329" s="380">
        <v>17.789133812822804</v>
      </c>
      <c r="G4329" s="25">
        <v>44.28</v>
      </c>
      <c r="H4329" s="380">
        <v>17.677875570087004</v>
      </c>
      <c r="I4329" s="25">
        <v>57.63</v>
      </c>
      <c r="J4329" s="380">
        <v>7.4532661214595635</v>
      </c>
    </row>
    <row r="4330" spans="1:10" x14ac:dyDescent="0.35">
      <c r="A4330" s="5">
        <v>4326</v>
      </c>
      <c r="B4330" s="5">
        <v>181</v>
      </c>
      <c r="C4330" s="5">
        <v>6</v>
      </c>
      <c r="D4330" s="380">
        <v>75.047777777777767</v>
      </c>
      <c r="E4330" s="25">
        <v>25.59</v>
      </c>
      <c r="F4330" s="380">
        <v>16.547444273987455</v>
      </c>
      <c r="G4330" s="25">
        <v>47.85</v>
      </c>
      <c r="H4330" s="380">
        <v>16.230213476560628</v>
      </c>
      <c r="I4330" s="25">
        <v>62.27</v>
      </c>
      <c r="J4330" s="380">
        <v>7.401089598802141</v>
      </c>
    </row>
    <row r="4331" spans="1:10" x14ac:dyDescent="0.35">
      <c r="A4331" s="5">
        <v>4327</v>
      </c>
      <c r="B4331" s="5">
        <v>181</v>
      </c>
      <c r="C4331" s="5">
        <v>6</v>
      </c>
      <c r="D4331" s="380">
        <v>81.304999999999993</v>
      </c>
      <c r="E4331" s="25">
        <v>25.74</v>
      </c>
      <c r="F4331" s="380">
        <v>12.718466164734981</v>
      </c>
      <c r="G4331" s="25">
        <v>47.85</v>
      </c>
      <c r="H4331" s="380">
        <v>10.889797172690811</v>
      </c>
      <c r="I4331" s="25">
        <v>68.05</v>
      </c>
      <c r="J4331" s="380">
        <v>7.2838066902484844</v>
      </c>
    </row>
    <row r="4332" spans="1:10" x14ac:dyDescent="0.35">
      <c r="A4332" s="5">
        <v>4328</v>
      </c>
      <c r="B4332" s="5">
        <v>181</v>
      </c>
      <c r="C4332" s="5">
        <v>6</v>
      </c>
      <c r="D4332" s="380">
        <v>88.224444444444444</v>
      </c>
      <c r="E4332" s="25">
        <v>25.74</v>
      </c>
      <c r="F4332" s="380">
        <v>8.1180544661418867</v>
      </c>
      <c r="G4332" s="25">
        <v>47.85</v>
      </c>
      <c r="H4332" s="380">
        <v>8.1717825640835215</v>
      </c>
      <c r="I4332" s="25">
        <v>64.14</v>
      </c>
      <c r="J4332" s="380">
        <v>6.842786968787399</v>
      </c>
    </row>
    <row r="4333" spans="1:10" x14ac:dyDescent="0.35">
      <c r="A4333" s="5">
        <v>4329</v>
      </c>
      <c r="B4333" s="5">
        <v>181</v>
      </c>
      <c r="C4333" s="5">
        <v>6</v>
      </c>
      <c r="D4333" s="380">
        <v>82.126111111111115</v>
      </c>
      <c r="E4333" s="25">
        <v>25.74</v>
      </c>
      <c r="F4333" s="380">
        <v>7.3374834595959593</v>
      </c>
      <c r="G4333" s="25">
        <v>47.85</v>
      </c>
      <c r="H4333" s="380">
        <v>5.8821458111344507</v>
      </c>
      <c r="I4333" s="25">
        <v>56.77</v>
      </c>
      <c r="J4333" s="380">
        <v>5.804262583929134</v>
      </c>
    </row>
    <row r="4334" spans="1:10" x14ac:dyDescent="0.35">
      <c r="A4334" s="5">
        <v>4330</v>
      </c>
      <c r="B4334" s="5">
        <v>181</v>
      </c>
      <c r="C4334" s="5">
        <v>6</v>
      </c>
      <c r="D4334" s="380">
        <v>78.033888888888882</v>
      </c>
      <c r="E4334" s="25">
        <v>24.99</v>
      </c>
      <c r="F4334" s="380">
        <v>3.7913344818322408</v>
      </c>
      <c r="G4334" s="25">
        <v>47.46</v>
      </c>
      <c r="H4334" s="380">
        <v>1.3278399740945745</v>
      </c>
      <c r="I4334" s="25">
        <v>49.29</v>
      </c>
      <c r="J4334" s="380">
        <v>1.6643550660286823</v>
      </c>
    </row>
    <row r="4335" spans="1:10" x14ac:dyDescent="0.35">
      <c r="A4335" s="5">
        <v>4331</v>
      </c>
      <c r="B4335" s="5">
        <v>181</v>
      </c>
      <c r="C4335" s="5">
        <v>6</v>
      </c>
      <c r="D4335" s="380">
        <v>75.757777777777761</v>
      </c>
      <c r="E4335" s="25">
        <v>24.88</v>
      </c>
      <c r="F4335" s="380">
        <v>3.6751220189071332</v>
      </c>
      <c r="G4335" s="25">
        <v>43.56</v>
      </c>
      <c r="H4335" s="380">
        <v>0.18531095686405963</v>
      </c>
      <c r="I4335" s="25">
        <v>48.79</v>
      </c>
      <c r="J4335" s="380">
        <v>1.8577368849212401</v>
      </c>
    </row>
    <row r="4336" spans="1:10" x14ac:dyDescent="0.35">
      <c r="A4336" s="5">
        <v>4332</v>
      </c>
      <c r="B4336" s="5">
        <v>181</v>
      </c>
      <c r="C4336" s="5">
        <v>6</v>
      </c>
      <c r="D4336" s="380">
        <v>76.351666666666659</v>
      </c>
      <c r="E4336" s="25">
        <v>24.84</v>
      </c>
      <c r="F4336" s="380">
        <v>3.6751220189071332</v>
      </c>
      <c r="G4336" s="25">
        <v>43.43</v>
      </c>
      <c r="H4336" s="380">
        <v>0.16359475925877573</v>
      </c>
      <c r="I4336" s="25">
        <v>48.79</v>
      </c>
      <c r="J4336" s="380">
        <v>1.5373159778502778</v>
      </c>
    </row>
    <row r="4337" spans="1:10" x14ac:dyDescent="0.35">
      <c r="A4337" s="5">
        <v>4333</v>
      </c>
      <c r="B4337" s="5">
        <v>181</v>
      </c>
      <c r="C4337" s="5">
        <v>6</v>
      </c>
      <c r="D4337" s="380">
        <v>74.134444444444441</v>
      </c>
      <c r="E4337" s="25">
        <v>24.84</v>
      </c>
      <c r="F4337" s="380">
        <v>3.6751220189071332</v>
      </c>
      <c r="G4337" s="25">
        <v>42.99</v>
      </c>
      <c r="H4337" s="380">
        <v>0.130943053271629</v>
      </c>
      <c r="I4337" s="25">
        <v>37.979999999999997</v>
      </c>
      <c r="J4337" s="380">
        <v>1.86648316118733</v>
      </c>
    </row>
    <row r="4338" spans="1:10" x14ac:dyDescent="0.35">
      <c r="A4338" s="5">
        <v>4334</v>
      </c>
      <c r="B4338" s="5">
        <v>181</v>
      </c>
      <c r="C4338" s="5">
        <v>6</v>
      </c>
      <c r="D4338" s="380">
        <v>75.188888888888869</v>
      </c>
      <c r="E4338" s="25">
        <v>24.84</v>
      </c>
      <c r="F4338" s="380">
        <v>3.3753254617291217</v>
      </c>
      <c r="G4338" s="25">
        <v>42.99</v>
      </c>
      <c r="H4338" s="380">
        <v>8.8109783555212498E-2</v>
      </c>
      <c r="I4338" s="25">
        <v>37.979999999999997</v>
      </c>
      <c r="J4338" s="380">
        <v>1.2462838927991597</v>
      </c>
    </row>
    <row r="4339" spans="1:10" x14ac:dyDescent="0.35">
      <c r="A4339" s="5">
        <v>4335</v>
      </c>
      <c r="B4339" s="5">
        <v>181</v>
      </c>
      <c r="C4339" s="5">
        <v>6</v>
      </c>
      <c r="D4339" s="380">
        <v>75.490555555555545</v>
      </c>
      <c r="E4339" s="25">
        <v>24.84</v>
      </c>
      <c r="F4339" s="380">
        <v>3.6751220189071332</v>
      </c>
      <c r="G4339" s="25">
        <v>42.99</v>
      </c>
      <c r="H4339" s="380">
        <v>0.108403006888262</v>
      </c>
      <c r="I4339" s="25">
        <v>45.49</v>
      </c>
      <c r="J4339" s="380">
        <v>1.3077860207965519</v>
      </c>
    </row>
    <row r="4340" spans="1:10" x14ac:dyDescent="0.35">
      <c r="A4340" s="5">
        <v>4336</v>
      </c>
      <c r="B4340" s="5">
        <v>181</v>
      </c>
      <c r="C4340" s="5">
        <v>6</v>
      </c>
      <c r="D4340" s="380">
        <v>78.793888888888887</v>
      </c>
      <c r="E4340" s="25">
        <v>24.84</v>
      </c>
      <c r="F4340" s="380">
        <v>3.6751220189071332</v>
      </c>
      <c r="G4340" s="25">
        <v>43.12</v>
      </c>
      <c r="H4340" s="380">
        <v>0.23355850301171976</v>
      </c>
      <c r="I4340" s="25">
        <v>46.32</v>
      </c>
      <c r="J4340" s="380">
        <v>1.757182691072992</v>
      </c>
    </row>
    <row r="4341" spans="1:10" x14ac:dyDescent="0.35">
      <c r="A4341" s="5">
        <v>4337</v>
      </c>
      <c r="B4341" s="5">
        <v>181</v>
      </c>
      <c r="C4341" s="5">
        <v>6</v>
      </c>
      <c r="D4341" s="380">
        <v>84.304444444444442</v>
      </c>
      <c r="E4341" s="25">
        <v>24.84</v>
      </c>
      <c r="F4341" s="380">
        <v>0.47222222222222221</v>
      </c>
      <c r="G4341" s="25">
        <v>43.56</v>
      </c>
      <c r="H4341" s="380">
        <v>0.49704069430327635</v>
      </c>
      <c r="I4341" s="25">
        <v>48.79</v>
      </c>
      <c r="J4341" s="380">
        <v>1.5190052142341144</v>
      </c>
    </row>
    <row r="4342" spans="1:10" x14ac:dyDescent="0.35">
      <c r="A4342" s="5">
        <v>4338</v>
      </c>
      <c r="B4342" s="5">
        <v>181</v>
      </c>
      <c r="C4342" s="5">
        <v>6</v>
      </c>
      <c r="D4342" s="380">
        <v>89.903888888888901</v>
      </c>
      <c r="E4342" s="25">
        <v>24.84</v>
      </c>
      <c r="F4342" s="380">
        <v>8.1174834595959613</v>
      </c>
      <c r="G4342" s="25">
        <v>43.56</v>
      </c>
      <c r="H4342" s="380">
        <v>5.0335361653475088</v>
      </c>
      <c r="I4342" s="25">
        <v>50.21</v>
      </c>
      <c r="J4342" s="380">
        <v>6.3397851790360624</v>
      </c>
    </row>
    <row r="4343" spans="1:10" x14ac:dyDescent="0.35">
      <c r="A4343" s="5">
        <v>4339</v>
      </c>
      <c r="B4343" s="5">
        <v>181</v>
      </c>
      <c r="C4343" s="5">
        <v>6</v>
      </c>
      <c r="D4343" s="380">
        <v>97.32</v>
      </c>
      <c r="E4343" s="25">
        <v>24.84</v>
      </c>
      <c r="F4343" s="380">
        <v>8.4756144158480051</v>
      </c>
      <c r="G4343" s="25">
        <v>43.56</v>
      </c>
      <c r="H4343" s="380">
        <v>5.335008221339538</v>
      </c>
      <c r="I4343" s="25">
        <v>53.51</v>
      </c>
      <c r="J4343" s="380">
        <v>5.9162032772663249</v>
      </c>
    </row>
    <row r="4344" spans="1:10" x14ac:dyDescent="0.35">
      <c r="A4344" s="5">
        <v>4340</v>
      </c>
      <c r="B4344" s="5">
        <v>181</v>
      </c>
      <c r="C4344" s="5">
        <v>6</v>
      </c>
      <c r="D4344" s="380">
        <v>91.522777777777762</v>
      </c>
      <c r="E4344" s="25">
        <v>24.84</v>
      </c>
      <c r="F4344" s="380">
        <v>8.4196575803868559</v>
      </c>
      <c r="G4344" s="25">
        <v>43.56</v>
      </c>
      <c r="H4344" s="380">
        <v>5.0982224597253358</v>
      </c>
      <c r="I4344" s="25">
        <v>53.51</v>
      </c>
      <c r="J4344" s="380">
        <v>5.3812921502625422</v>
      </c>
    </row>
    <row r="4345" spans="1:10" x14ac:dyDescent="0.35">
      <c r="A4345" s="5">
        <v>4341</v>
      </c>
      <c r="B4345" s="5">
        <v>181</v>
      </c>
      <c r="C4345" s="5">
        <v>6</v>
      </c>
      <c r="D4345" s="380">
        <v>86.819444444444443</v>
      </c>
      <c r="E4345" s="25">
        <v>24.84</v>
      </c>
      <c r="F4345" s="380">
        <v>8.3867008091839388</v>
      </c>
      <c r="G4345" s="25">
        <v>43.56</v>
      </c>
      <c r="H4345" s="380">
        <v>4.799693804694658</v>
      </c>
      <c r="I4345" s="25">
        <v>53.51</v>
      </c>
      <c r="J4345" s="380">
        <v>3.2985312582292896</v>
      </c>
    </row>
    <row r="4346" spans="1:10" x14ac:dyDescent="0.35">
      <c r="A4346" s="5">
        <v>4342</v>
      </c>
      <c r="B4346" s="5">
        <v>181</v>
      </c>
      <c r="C4346" s="5">
        <v>6</v>
      </c>
      <c r="D4346" s="380">
        <v>78.923333333333332</v>
      </c>
      <c r="E4346" s="25">
        <v>24.84</v>
      </c>
      <c r="F4346" s="380">
        <v>8.4508496737459602</v>
      </c>
      <c r="G4346" s="25">
        <v>43.56</v>
      </c>
      <c r="H4346" s="380">
        <v>4.799693804694658</v>
      </c>
      <c r="I4346" s="25">
        <v>55.12</v>
      </c>
      <c r="J4346" s="380">
        <v>4.4921266710970071</v>
      </c>
    </row>
    <row r="4347" spans="1:10" x14ac:dyDescent="0.35">
      <c r="A4347" s="5">
        <v>4343</v>
      </c>
      <c r="B4347" s="5">
        <v>181</v>
      </c>
      <c r="C4347" s="5">
        <v>6</v>
      </c>
      <c r="D4347" s="380">
        <v>68.327222222222218</v>
      </c>
      <c r="E4347" s="25">
        <v>24.84</v>
      </c>
      <c r="F4347" s="380">
        <v>8.1174834595959577</v>
      </c>
      <c r="G4347" s="25">
        <v>43.56</v>
      </c>
      <c r="H4347" s="380">
        <v>4.7996938046946571</v>
      </c>
      <c r="I4347" s="25">
        <v>53.51</v>
      </c>
      <c r="J4347" s="380">
        <v>4.7429192838531682</v>
      </c>
    </row>
    <row r="4348" spans="1:10" x14ac:dyDescent="0.35">
      <c r="A4348" s="5">
        <v>4344</v>
      </c>
      <c r="B4348" s="5">
        <v>181</v>
      </c>
      <c r="C4348" s="5">
        <v>6</v>
      </c>
      <c r="D4348" s="380">
        <v>68.018333333333331</v>
      </c>
      <c r="E4348" s="25">
        <v>24.84</v>
      </c>
      <c r="F4348" s="380">
        <v>8.1174834595959595</v>
      </c>
      <c r="G4348" s="25">
        <v>38.130000000000003</v>
      </c>
      <c r="H4348" s="380">
        <v>4.799693804694658</v>
      </c>
      <c r="I4348" s="25">
        <v>48.86</v>
      </c>
      <c r="J4348" s="380">
        <v>4.7783755131603405</v>
      </c>
    </row>
    <row r="4349" spans="1:10" x14ac:dyDescent="0.35">
      <c r="A4349" s="5">
        <v>4345</v>
      </c>
      <c r="B4349" s="5">
        <v>182</v>
      </c>
      <c r="C4349" s="5">
        <v>7</v>
      </c>
      <c r="D4349" s="380">
        <v>67.397222222222226</v>
      </c>
      <c r="E4349" s="25">
        <v>24.84</v>
      </c>
      <c r="F4349" s="380">
        <v>8.1174834595959595</v>
      </c>
      <c r="G4349" s="25">
        <v>37.020000000000003</v>
      </c>
      <c r="H4349" s="380">
        <v>4.7996938046946571</v>
      </c>
      <c r="I4349" s="25">
        <v>47.79</v>
      </c>
      <c r="J4349" s="380">
        <v>4.7783755131603405</v>
      </c>
    </row>
    <row r="4350" spans="1:10" x14ac:dyDescent="0.35">
      <c r="A4350" s="5">
        <v>4346</v>
      </c>
      <c r="B4350" s="5">
        <v>182</v>
      </c>
      <c r="C4350" s="5">
        <v>7</v>
      </c>
      <c r="D4350" s="380">
        <v>67.216666666666669</v>
      </c>
      <c r="E4350" s="25">
        <v>24.26</v>
      </c>
      <c r="F4350" s="380">
        <v>8.1174834595959613</v>
      </c>
      <c r="G4350" s="25">
        <v>37.020000000000003</v>
      </c>
      <c r="H4350" s="380">
        <v>4.799693804694658</v>
      </c>
      <c r="I4350" s="25">
        <v>44.6</v>
      </c>
      <c r="J4350" s="380">
        <v>4.7783755131603405</v>
      </c>
    </row>
    <row r="4351" spans="1:10" x14ac:dyDescent="0.35">
      <c r="A4351" s="5">
        <v>4347</v>
      </c>
      <c r="B4351" s="5">
        <v>182</v>
      </c>
      <c r="C4351" s="5">
        <v>7</v>
      </c>
      <c r="D4351" s="380">
        <v>65.219444444444449</v>
      </c>
      <c r="E4351" s="25">
        <v>23.84</v>
      </c>
      <c r="F4351" s="380">
        <v>8.1174834595959595</v>
      </c>
      <c r="G4351" s="25">
        <v>32.79</v>
      </c>
      <c r="H4351" s="380">
        <v>4.7996938046946598</v>
      </c>
      <c r="I4351" s="25">
        <v>44.6</v>
      </c>
      <c r="J4351" s="380">
        <v>2.0046636118919698</v>
      </c>
    </row>
    <row r="4352" spans="1:10" x14ac:dyDescent="0.35">
      <c r="A4352" s="5">
        <v>4348</v>
      </c>
      <c r="B4352" s="5">
        <v>182</v>
      </c>
      <c r="C4352" s="5">
        <v>7</v>
      </c>
      <c r="D4352" s="380">
        <v>64.591111111111118</v>
      </c>
      <c r="E4352" s="25">
        <v>24.26</v>
      </c>
      <c r="F4352" s="380">
        <v>8.1174834595959577</v>
      </c>
      <c r="G4352" s="25">
        <v>37.020000000000003</v>
      </c>
      <c r="H4352" s="380">
        <v>4.7996938046946598</v>
      </c>
      <c r="I4352" s="25">
        <v>44.6</v>
      </c>
      <c r="J4352" s="380">
        <v>0.52888888888888896</v>
      </c>
    </row>
    <row r="4353" spans="1:10" x14ac:dyDescent="0.35">
      <c r="A4353" s="5">
        <v>4349</v>
      </c>
      <c r="B4353" s="5">
        <v>182</v>
      </c>
      <c r="C4353" s="5">
        <v>7</v>
      </c>
      <c r="D4353" s="380">
        <v>68.152777777777771</v>
      </c>
      <c r="E4353" s="25">
        <v>24.56</v>
      </c>
      <c r="F4353" s="380">
        <v>8.1174834595959577</v>
      </c>
      <c r="G4353" s="25">
        <v>37.020000000000003</v>
      </c>
      <c r="H4353" s="380">
        <v>4.7996938046946598</v>
      </c>
      <c r="I4353" s="25">
        <v>44.6</v>
      </c>
      <c r="J4353" s="380">
        <v>0.52888888888888896</v>
      </c>
    </row>
    <row r="4354" spans="1:10" x14ac:dyDescent="0.35">
      <c r="A4354" s="5">
        <v>4350</v>
      </c>
      <c r="B4354" s="5">
        <v>182</v>
      </c>
      <c r="C4354" s="5">
        <v>7</v>
      </c>
      <c r="D4354" s="380">
        <v>78.252777777777766</v>
      </c>
      <c r="E4354" s="25">
        <v>24.84</v>
      </c>
      <c r="F4354" s="380">
        <v>8.1174834595959577</v>
      </c>
      <c r="G4354" s="25">
        <v>38.61</v>
      </c>
      <c r="H4354" s="380">
        <v>4.7996938046946598</v>
      </c>
      <c r="I4354" s="25">
        <v>51.72</v>
      </c>
      <c r="J4354" s="380">
        <v>6.1870616183738623</v>
      </c>
    </row>
    <row r="4355" spans="1:10" x14ac:dyDescent="0.35">
      <c r="A4355" s="5">
        <v>4351</v>
      </c>
      <c r="B4355" s="5">
        <v>182</v>
      </c>
      <c r="C4355" s="5">
        <v>7</v>
      </c>
      <c r="D4355" s="380">
        <v>85.756666666666661</v>
      </c>
      <c r="E4355" s="25">
        <v>24.84</v>
      </c>
      <c r="F4355" s="380">
        <v>8.1174834595959613</v>
      </c>
      <c r="G4355" s="25">
        <v>43.56</v>
      </c>
      <c r="H4355" s="380">
        <v>6.4491529865332078</v>
      </c>
      <c r="I4355" s="25">
        <v>53.71</v>
      </c>
      <c r="J4355" s="380">
        <v>6.1899769124923623</v>
      </c>
    </row>
    <row r="4356" spans="1:10" x14ac:dyDescent="0.35">
      <c r="A4356" s="5">
        <v>4352</v>
      </c>
      <c r="B4356" s="5">
        <v>182</v>
      </c>
      <c r="C4356" s="5">
        <v>7</v>
      </c>
      <c r="D4356" s="380">
        <v>86.672777777777796</v>
      </c>
      <c r="E4356" s="25">
        <v>24.99</v>
      </c>
      <c r="F4356" s="380">
        <v>0.47222222222222221</v>
      </c>
      <c r="G4356" s="25">
        <v>43.56</v>
      </c>
      <c r="H4356" s="380">
        <v>4.3370797939483863</v>
      </c>
      <c r="I4356" s="25">
        <v>53.71</v>
      </c>
      <c r="J4356" s="380">
        <v>3.6911925965288197</v>
      </c>
    </row>
    <row r="4357" spans="1:10" x14ac:dyDescent="0.35">
      <c r="A4357" s="5">
        <v>4353</v>
      </c>
      <c r="B4357" s="5">
        <v>182</v>
      </c>
      <c r="C4357" s="5">
        <v>7</v>
      </c>
      <c r="D4357" s="380">
        <v>85.984999999999999</v>
      </c>
      <c r="E4357" s="25">
        <v>24.88</v>
      </c>
      <c r="F4357" s="380">
        <v>5.0694962416999791</v>
      </c>
      <c r="G4357" s="25">
        <v>43.56</v>
      </c>
      <c r="H4357" s="380">
        <v>4.2271157223272908</v>
      </c>
      <c r="I4357" s="25">
        <v>51.72</v>
      </c>
      <c r="J4357" s="380">
        <v>3.2084515527406134</v>
      </c>
    </row>
    <row r="4358" spans="1:10" x14ac:dyDescent="0.35">
      <c r="A4358" s="5">
        <v>4354</v>
      </c>
      <c r="B4358" s="5">
        <v>182</v>
      </c>
      <c r="C4358" s="5">
        <v>7</v>
      </c>
      <c r="D4358" s="380">
        <v>79.487777777777794</v>
      </c>
      <c r="E4358" s="25">
        <v>24.84</v>
      </c>
      <c r="F4358" s="380">
        <v>4.7666261420830081</v>
      </c>
      <c r="G4358" s="25">
        <v>43.56</v>
      </c>
      <c r="H4358" s="380">
        <v>4.2271157223272908</v>
      </c>
      <c r="I4358" s="25">
        <v>48.09</v>
      </c>
      <c r="J4358" s="380">
        <v>2.2493154458322855</v>
      </c>
    </row>
    <row r="4359" spans="1:10" x14ac:dyDescent="0.35">
      <c r="A4359" s="5">
        <v>4355</v>
      </c>
      <c r="B4359" s="5">
        <v>182</v>
      </c>
      <c r="C4359" s="5">
        <v>7</v>
      </c>
      <c r="D4359" s="380">
        <v>79.530555555555537</v>
      </c>
      <c r="E4359" s="25">
        <v>24.84</v>
      </c>
      <c r="F4359" s="380">
        <v>4.7666261420830081</v>
      </c>
      <c r="G4359" s="25">
        <v>42.29</v>
      </c>
      <c r="H4359" s="380">
        <v>4.199537629064789</v>
      </c>
      <c r="I4359" s="25">
        <v>39.950000000000003</v>
      </c>
      <c r="J4359" s="380">
        <v>2.2377714191843343</v>
      </c>
    </row>
    <row r="4360" spans="1:10" x14ac:dyDescent="0.35">
      <c r="A4360" s="5">
        <v>4356</v>
      </c>
      <c r="B4360" s="5">
        <v>182</v>
      </c>
      <c r="C4360" s="5">
        <v>7</v>
      </c>
      <c r="D4360" s="380">
        <v>74.699444444444438</v>
      </c>
      <c r="E4360" s="25">
        <v>24.84</v>
      </c>
      <c r="F4360" s="380">
        <v>4.7666261420830081</v>
      </c>
      <c r="G4360" s="25">
        <v>41.05</v>
      </c>
      <c r="H4360" s="380">
        <v>4.0994953006370922</v>
      </c>
      <c r="I4360" s="25">
        <v>33.81</v>
      </c>
      <c r="J4360" s="380">
        <v>2.2377714191843343</v>
      </c>
    </row>
    <row r="4361" spans="1:10" x14ac:dyDescent="0.35">
      <c r="A4361" s="5">
        <v>4357</v>
      </c>
      <c r="B4361" s="5">
        <v>182</v>
      </c>
      <c r="C4361" s="5">
        <v>7</v>
      </c>
      <c r="D4361" s="380">
        <v>69.638888888888886</v>
      </c>
      <c r="E4361" s="25">
        <v>24.84</v>
      </c>
      <c r="F4361" s="380">
        <v>4.7666261420830081</v>
      </c>
      <c r="G4361" s="25">
        <v>41.05</v>
      </c>
      <c r="H4361" s="380">
        <v>3.7422610894838484</v>
      </c>
      <c r="I4361" s="25">
        <v>33.67</v>
      </c>
      <c r="J4361" s="380">
        <v>2.1929954833075991</v>
      </c>
    </row>
    <row r="4362" spans="1:10" x14ac:dyDescent="0.35">
      <c r="A4362" s="5">
        <v>4358</v>
      </c>
      <c r="B4362" s="5">
        <v>182</v>
      </c>
      <c r="C4362" s="5">
        <v>7</v>
      </c>
      <c r="D4362" s="380">
        <v>67.836666666666659</v>
      </c>
      <c r="E4362" s="25">
        <v>24.84</v>
      </c>
      <c r="F4362" s="380">
        <v>4.430143266475385</v>
      </c>
      <c r="G4362" s="25">
        <v>41.05</v>
      </c>
      <c r="H4362" s="380">
        <v>3.7422610894838484</v>
      </c>
      <c r="I4362" s="25">
        <v>33.67</v>
      </c>
      <c r="J4362" s="380">
        <v>2.1929954833075991</v>
      </c>
    </row>
    <row r="4363" spans="1:10" x14ac:dyDescent="0.35">
      <c r="A4363" s="5">
        <v>4359</v>
      </c>
      <c r="B4363" s="5">
        <v>182</v>
      </c>
      <c r="C4363" s="5">
        <v>7</v>
      </c>
      <c r="D4363" s="380">
        <v>64.262222222222221</v>
      </c>
      <c r="E4363" s="25">
        <v>24.84</v>
      </c>
      <c r="F4363" s="380">
        <v>4.6230834852916995</v>
      </c>
      <c r="G4363" s="25">
        <v>39.770000000000003</v>
      </c>
      <c r="H4363" s="380">
        <v>4.199537629064789</v>
      </c>
      <c r="I4363" s="25">
        <v>33.67</v>
      </c>
      <c r="J4363" s="380">
        <v>2.1929954833075991</v>
      </c>
    </row>
    <row r="4364" spans="1:10" x14ac:dyDescent="0.35">
      <c r="A4364" s="5">
        <v>4360</v>
      </c>
      <c r="B4364" s="5">
        <v>182</v>
      </c>
      <c r="C4364" s="5">
        <v>7</v>
      </c>
      <c r="D4364" s="380">
        <v>63.392222222222216</v>
      </c>
      <c r="E4364" s="25">
        <v>24.84</v>
      </c>
      <c r="F4364" s="380">
        <v>4.7666261420830081</v>
      </c>
      <c r="G4364" s="25">
        <v>39.770000000000003</v>
      </c>
      <c r="H4364" s="380">
        <v>4.2271157223272908</v>
      </c>
      <c r="I4364" s="25">
        <v>34.25</v>
      </c>
      <c r="J4364" s="380">
        <v>2.2787556460870593</v>
      </c>
    </row>
    <row r="4365" spans="1:10" x14ac:dyDescent="0.35">
      <c r="A4365" s="5">
        <v>4361</v>
      </c>
      <c r="B4365" s="5">
        <v>182</v>
      </c>
      <c r="C4365" s="5">
        <v>7</v>
      </c>
      <c r="D4365" s="380">
        <v>65.877222222222215</v>
      </c>
      <c r="E4365" s="25">
        <v>24.84</v>
      </c>
      <c r="F4365" s="380">
        <v>4.7666261420830081</v>
      </c>
      <c r="G4365" s="25">
        <v>42.29</v>
      </c>
      <c r="H4365" s="380">
        <v>4.2836119202527252</v>
      </c>
      <c r="I4365" s="25">
        <v>39.950000000000003</v>
      </c>
      <c r="J4365" s="380">
        <v>2.2787556460870593</v>
      </c>
    </row>
    <row r="4366" spans="1:10" x14ac:dyDescent="0.35">
      <c r="A4366" s="5">
        <v>4362</v>
      </c>
      <c r="B4366" s="5">
        <v>182</v>
      </c>
      <c r="C4366" s="5">
        <v>7</v>
      </c>
      <c r="D4366" s="380">
        <v>71.198333333333323</v>
      </c>
      <c r="E4366" s="25">
        <v>24.84</v>
      </c>
      <c r="F4366" s="380">
        <v>0.88413667006322649</v>
      </c>
      <c r="G4366" s="25">
        <v>43.56</v>
      </c>
      <c r="H4366" s="380">
        <v>4.492450044780635</v>
      </c>
      <c r="I4366" s="25">
        <v>46.69</v>
      </c>
      <c r="J4366" s="380">
        <v>2.4569521282412365</v>
      </c>
    </row>
    <row r="4367" spans="1:10" x14ac:dyDescent="0.35">
      <c r="A4367" s="5">
        <v>4363</v>
      </c>
      <c r="B4367" s="5">
        <v>182</v>
      </c>
      <c r="C4367" s="5">
        <v>7</v>
      </c>
      <c r="D4367" s="380">
        <v>74.922777777777767</v>
      </c>
      <c r="E4367" s="25">
        <v>24.84</v>
      </c>
      <c r="F4367" s="380">
        <v>8.1174834595959595</v>
      </c>
      <c r="G4367" s="25">
        <v>43.56</v>
      </c>
      <c r="H4367" s="380">
        <v>0.14480167642852412</v>
      </c>
      <c r="I4367" s="25">
        <v>50.21</v>
      </c>
      <c r="J4367" s="380">
        <v>0.14480167642852412</v>
      </c>
    </row>
    <row r="4368" spans="1:10" x14ac:dyDescent="0.35">
      <c r="A4368" s="5">
        <v>4364</v>
      </c>
      <c r="B4368" s="5">
        <v>182</v>
      </c>
      <c r="C4368" s="5">
        <v>7</v>
      </c>
      <c r="D4368" s="380">
        <v>78.598888888888894</v>
      </c>
      <c r="E4368" s="25">
        <v>24.84</v>
      </c>
      <c r="F4368" s="380">
        <v>8.1174834595959595</v>
      </c>
      <c r="G4368" s="25">
        <v>43.56</v>
      </c>
      <c r="H4368" s="380">
        <v>0.14480167642852412</v>
      </c>
      <c r="I4368" s="25">
        <v>51.72</v>
      </c>
      <c r="J4368" s="380">
        <v>3.9080152592739683</v>
      </c>
    </row>
    <row r="4369" spans="1:10" x14ac:dyDescent="0.35">
      <c r="A4369" s="5">
        <v>4365</v>
      </c>
      <c r="B4369" s="5">
        <v>182</v>
      </c>
      <c r="C4369" s="5">
        <v>7</v>
      </c>
      <c r="D4369" s="380">
        <v>71.890555555555551</v>
      </c>
      <c r="E4369" s="25">
        <v>24.84</v>
      </c>
      <c r="F4369" s="380">
        <v>8.1174834595959595</v>
      </c>
      <c r="G4369" s="25">
        <v>43.56</v>
      </c>
      <c r="H4369" s="380">
        <v>0.14480167642852412</v>
      </c>
      <c r="I4369" s="25">
        <v>51.72</v>
      </c>
      <c r="J4369" s="380">
        <v>0.14480167642852412</v>
      </c>
    </row>
    <row r="4370" spans="1:10" x14ac:dyDescent="0.35">
      <c r="A4370" s="5">
        <v>4366</v>
      </c>
      <c r="B4370" s="5">
        <v>182</v>
      </c>
      <c r="C4370" s="5">
        <v>7</v>
      </c>
      <c r="D4370" s="380">
        <v>77.504444444444431</v>
      </c>
      <c r="E4370" s="25">
        <v>24.84</v>
      </c>
      <c r="F4370" s="380">
        <v>8.1174834595959613</v>
      </c>
      <c r="G4370" s="25">
        <v>43.56</v>
      </c>
      <c r="H4370" s="380">
        <v>4.703541910718319</v>
      </c>
      <c r="I4370" s="25">
        <v>51.72</v>
      </c>
      <c r="J4370" s="380">
        <v>3.8838928315319485</v>
      </c>
    </row>
    <row r="4371" spans="1:10" x14ac:dyDescent="0.35">
      <c r="A4371" s="5">
        <v>4367</v>
      </c>
      <c r="B4371" s="5">
        <v>182</v>
      </c>
      <c r="C4371" s="5">
        <v>7</v>
      </c>
      <c r="D4371" s="380">
        <v>75.934999999999988</v>
      </c>
      <c r="E4371" s="25">
        <v>24.84</v>
      </c>
      <c r="F4371" s="380">
        <v>6.167537504812775</v>
      </c>
      <c r="G4371" s="25">
        <v>42.29</v>
      </c>
      <c r="H4371" s="380">
        <v>4.5036270293244325</v>
      </c>
      <c r="I4371" s="25">
        <v>49.03</v>
      </c>
      <c r="J4371" s="380">
        <v>3.6485193575878285</v>
      </c>
    </row>
    <row r="4372" spans="1:10" x14ac:dyDescent="0.35">
      <c r="A4372" s="5">
        <v>4368</v>
      </c>
      <c r="B4372" s="5">
        <v>182</v>
      </c>
      <c r="C4372" s="5">
        <v>7</v>
      </c>
      <c r="D4372" s="380">
        <v>65.073333333333323</v>
      </c>
      <c r="E4372" s="25">
        <v>24.84</v>
      </c>
      <c r="F4372" s="380">
        <v>6.2090771084351006</v>
      </c>
      <c r="G4372" s="25">
        <v>38.61</v>
      </c>
      <c r="H4372" s="380">
        <v>4.5036270293244325</v>
      </c>
      <c r="I4372" s="25">
        <v>46.69</v>
      </c>
      <c r="J4372" s="380">
        <v>3.6485193575878285</v>
      </c>
    </row>
    <row r="4373" spans="1:10" x14ac:dyDescent="0.35">
      <c r="A4373" s="5">
        <v>4369</v>
      </c>
      <c r="B4373" s="5">
        <v>183</v>
      </c>
      <c r="C4373" s="5">
        <v>7</v>
      </c>
      <c r="D4373" s="380">
        <v>60.078888888888891</v>
      </c>
      <c r="E4373" s="25">
        <v>24.73</v>
      </c>
      <c r="F4373" s="380">
        <v>5.566035640254106</v>
      </c>
      <c r="G4373" s="25">
        <v>38.130000000000003</v>
      </c>
      <c r="H4373" s="380">
        <v>4.5036270293244325</v>
      </c>
      <c r="I4373" s="25">
        <v>44.41</v>
      </c>
      <c r="J4373" s="380">
        <v>0.14480167642852412</v>
      </c>
    </row>
    <row r="4374" spans="1:10" x14ac:dyDescent="0.35">
      <c r="A4374" s="5">
        <v>4370</v>
      </c>
      <c r="B4374" s="5">
        <v>183</v>
      </c>
      <c r="C4374" s="5">
        <v>7</v>
      </c>
      <c r="D4374" s="380">
        <v>57.10499999999999</v>
      </c>
      <c r="E4374" s="25">
        <v>24</v>
      </c>
      <c r="F4374" s="380">
        <v>5.9527597141864774</v>
      </c>
      <c r="G4374" s="25">
        <v>37.22</v>
      </c>
      <c r="H4374" s="380">
        <v>4.5956081221174143</v>
      </c>
      <c r="I4374" s="25">
        <v>43.96</v>
      </c>
      <c r="J4374" s="380">
        <v>3.6911925965288197</v>
      </c>
    </row>
    <row r="4375" spans="1:10" x14ac:dyDescent="0.35">
      <c r="A4375" s="5">
        <v>4371</v>
      </c>
      <c r="B4375" s="5">
        <v>183</v>
      </c>
      <c r="C4375" s="5">
        <v>7</v>
      </c>
      <c r="D4375" s="380">
        <v>56.703888888888891</v>
      </c>
      <c r="E4375" s="25">
        <v>24</v>
      </c>
      <c r="F4375" s="380">
        <v>8.1174834595959595</v>
      </c>
      <c r="G4375" s="25">
        <v>37.020000000000003</v>
      </c>
      <c r="H4375" s="380">
        <v>4.6845907537824365</v>
      </c>
      <c r="I4375" s="25">
        <v>45.28</v>
      </c>
      <c r="J4375" s="380">
        <v>3.7688273989847119</v>
      </c>
    </row>
    <row r="4376" spans="1:10" x14ac:dyDescent="0.35">
      <c r="A4376" s="5">
        <v>4372</v>
      </c>
      <c r="B4376" s="5">
        <v>183</v>
      </c>
      <c r="C4376" s="5">
        <v>7</v>
      </c>
      <c r="D4376" s="380">
        <v>55.507777777777775</v>
      </c>
      <c r="E4376" s="25">
        <v>24.84</v>
      </c>
      <c r="F4376" s="380">
        <v>8.1174834595959595</v>
      </c>
      <c r="G4376" s="25">
        <v>37.020000000000003</v>
      </c>
      <c r="H4376" s="380">
        <v>0.14480167642852412</v>
      </c>
      <c r="I4376" s="25">
        <v>45.28</v>
      </c>
      <c r="J4376" s="380">
        <v>0.14480167642852412</v>
      </c>
    </row>
    <row r="4377" spans="1:10" x14ac:dyDescent="0.35">
      <c r="A4377" s="5">
        <v>4373</v>
      </c>
      <c r="B4377" s="5">
        <v>183</v>
      </c>
      <c r="C4377" s="5">
        <v>7</v>
      </c>
      <c r="D4377" s="380">
        <v>52.424999999999997</v>
      </c>
      <c r="E4377" s="25">
        <v>24.84</v>
      </c>
      <c r="F4377" s="380">
        <v>8.1174834595959577</v>
      </c>
      <c r="G4377" s="25">
        <v>38.61</v>
      </c>
      <c r="H4377" s="380">
        <v>0.14480167642852412</v>
      </c>
      <c r="I4377" s="25">
        <v>45.74</v>
      </c>
      <c r="J4377" s="380">
        <v>3.8942833209654064</v>
      </c>
    </row>
    <row r="4378" spans="1:10" x14ac:dyDescent="0.35">
      <c r="A4378" s="5">
        <v>4374</v>
      </c>
      <c r="B4378" s="5">
        <v>183</v>
      </c>
      <c r="C4378" s="5">
        <v>7</v>
      </c>
      <c r="D4378" s="380">
        <v>54.792777777777772</v>
      </c>
      <c r="E4378" s="25">
        <v>24.84</v>
      </c>
      <c r="F4378" s="380">
        <v>8.1174834595959577</v>
      </c>
      <c r="G4378" s="25">
        <v>42.29</v>
      </c>
      <c r="H4378" s="380">
        <v>0.14480167642852412</v>
      </c>
      <c r="I4378" s="25">
        <v>48.86</v>
      </c>
      <c r="J4378" s="380">
        <v>4.1722333103748594</v>
      </c>
    </row>
    <row r="4379" spans="1:10" x14ac:dyDescent="0.35">
      <c r="A4379" s="5">
        <v>4375</v>
      </c>
      <c r="B4379" s="5">
        <v>183</v>
      </c>
      <c r="C4379" s="5">
        <v>7</v>
      </c>
      <c r="D4379" s="380">
        <v>56.989444444444437</v>
      </c>
      <c r="E4379" s="25">
        <v>24.99</v>
      </c>
      <c r="F4379" s="380">
        <v>8.1174834595959613</v>
      </c>
      <c r="G4379" s="25">
        <v>43.56</v>
      </c>
      <c r="H4379" s="380">
        <v>0.14480167642852412</v>
      </c>
      <c r="I4379" s="25">
        <v>53.27</v>
      </c>
      <c r="J4379" s="380">
        <v>4.3779975112088847</v>
      </c>
    </row>
    <row r="4380" spans="1:10" x14ac:dyDescent="0.35">
      <c r="A4380" s="5">
        <v>4376</v>
      </c>
      <c r="B4380" s="5">
        <v>183</v>
      </c>
      <c r="C4380" s="5">
        <v>7</v>
      </c>
      <c r="D4380" s="380">
        <v>52.61999999999999</v>
      </c>
      <c r="E4380" s="25">
        <v>25.29</v>
      </c>
      <c r="F4380" s="380">
        <v>8.1174834595959577</v>
      </c>
      <c r="G4380" s="25">
        <v>45.1</v>
      </c>
      <c r="H4380" s="380">
        <v>4.7942786590328748</v>
      </c>
      <c r="I4380" s="25">
        <v>53.27</v>
      </c>
      <c r="J4380" s="380">
        <v>3.8556006967159266</v>
      </c>
    </row>
    <row r="4381" spans="1:10" x14ac:dyDescent="0.35">
      <c r="A4381" s="5">
        <v>4377</v>
      </c>
      <c r="B4381" s="5">
        <v>183</v>
      </c>
      <c r="C4381" s="5">
        <v>7</v>
      </c>
      <c r="D4381" s="380">
        <v>47.321111111111108</v>
      </c>
      <c r="E4381" s="25">
        <v>26.05</v>
      </c>
      <c r="F4381" s="380">
        <v>0.47222222222222221</v>
      </c>
      <c r="G4381" s="25">
        <v>44.69</v>
      </c>
      <c r="H4381" s="380">
        <v>4.7522861879021878</v>
      </c>
      <c r="I4381" s="25">
        <v>51.02</v>
      </c>
      <c r="J4381" s="380">
        <v>3.3997254387164659</v>
      </c>
    </row>
    <row r="4382" spans="1:10" x14ac:dyDescent="0.35">
      <c r="A4382" s="5">
        <v>4378</v>
      </c>
      <c r="B4382" s="5">
        <v>183</v>
      </c>
      <c r="C4382" s="5">
        <v>7</v>
      </c>
      <c r="D4382" s="380">
        <v>44.330555555555549</v>
      </c>
      <c r="E4382" s="25">
        <v>24.99</v>
      </c>
      <c r="F4382" s="380">
        <v>4.7923216281937044</v>
      </c>
      <c r="G4382" s="25">
        <v>43.56</v>
      </c>
      <c r="H4382" s="380">
        <v>4.5958721477345712</v>
      </c>
      <c r="I4382" s="25">
        <v>49.53</v>
      </c>
      <c r="J4382" s="380">
        <v>2.4700295320629118</v>
      </c>
    </row>
    <row r="4383" spans="1:10" x14ac:dyDescent="0.35">
      <c r="A4383" s="5">
        <v>4379</v>
      </c>
      <c r="B4383" s="5">
        <v>183</v>
      </c>
      <c r="C4383" s="5">
        <v>7</v>
      </c>
      <c r="D4383" s="380">
        <v>40.644444444444439</v>
      </c>
      <c r="E4383" s="25">
        <v>24.84</v>
      </c>
      <c r="F4383" s="380">
        <v>4.7666261420830081</v>
      </c>
      <c r="G4383" s="25">
        <v>43.56</v>
      </c>
      <c r="H4383" s="380">
        <v>4.4682517260443735</v>
      </c>
      <c r="I4383" s="25">
        <v>45.74</v>
      </c>
      <c r="J4383" s="380">
        <v>2.4252367530270469</v>
      </c>
    </row>
    <row r="4384" spans="1:10" x14ac:dyDescent="0.35">
      <c r="A4384" s="5">
        <v>4380</v>
      </c>
      <c r="B4384" s="5">
        <v>183</v>
      </c>
      <c r="C4384" s="5">
        <v>7</v>
      </c>
      <c r="D4384" s="380">
        <v>38.06944444444445</v>
      </c>
      <c r="E4384" s="25">
        <v>24.84</v>
      </c>
      <c r="F4384" s="380">
        <v>4.7666261420830081</v>
      </c>
      <c r="G4384" s="25">
        <v>42.29</v>
      </c>
      <c r="H4384" s="380">
        <v>4.111017514891131</v>
      </c>
      <c r="I4384" s="25">
        <v>45.28</v>
      </c>
      <c r="J4384" s="380">
        <v>2.4252367530270447</v>
      </c>
    </row>
    <row r="4385" spans="1:10" x14ac:dyDescent="0.35">
      <c r="A4385" s="5">
        <v>4381</v>
      </c>
      <c r="B4385" s="5">
        <v>183</v>
      </c>
      <c r="C4385" s="5">
        <v>7</v>
      </c>
      <c r="D4385" s="380">
        <v>36.967777777777776</v>
      </c>
      <c r="E4385" s="25">
        <v>24.84</v>
      </c>
      <c r="F4385" s="380">
        <v>4.7666261420830081</v>
      </c>
      <c r="G4385" s="25">
        <v>42.17</v>
      </c>
      <c r="H4385" s="380">
        <v>0.43304055901061517</v>
      </c>
      <c r="I4385" s="25">
        <v>45.28</v>
      </c>
      <c r="J4385" s="380">
        <v>2.4252367530270447</v>
      </c>
    </row>
    <row r="4386" spans="1:10" x14ac:dyDescent="0.35">
      <c r="A4386" s="5">
        <v>4382</v>
      </c>
      <c r="B4386" s="5">
        <v>183</v>
      </c>
      <c r="C4386" s="5">
        <v>7</v>
      </c>
      <c r="D4386" s="380">
        <v>37.535555555555561</v>
      </c>
      <c r="E4386" s="25">
        <v>24.84</v>
      </c>
      <c r="F4386" s="380">
        <v>4.7666261420830081</v>
      </c>
      <c r="G4386" s="25">
        <v>40.96</v>
      </c>
      <c r="H4386" s="380">
        <v>1.0547692350963325</v>
      </c>
      <c r="I4386" s="25">
        <v>43.96</v>
      </c>
      <c r="J4386" s="380">
        <v>2.4252367530270447</v>
      </c>
    </row>
    <row r="4387" spans="1:10" x14ac:dyDescent="0.35">
      <c r="A4387" s="5">
        <v>4383</v>
      </c>
      <c r="B4387" s="5">
        <v>183</v>
      </c>
      <c r="C4387" s="5">
        <v>7</v>
      </c>
      <c r="D4387" s="380">
        <v>40.403333333333329</v>
      </c>
      <c r="E4387" s="25">
        <v>24.84</v>
      </c>
      <c r="F4387" s="380">
        <v>3.6249828726534886E-2</v>
      </c>
      <c r="G4387" s="25">
        <v>39.770000000000003</v>
      </c>
      <c r="H4387" s="380">
        <v>1.1646664920112411</v>
      </c>
      <c r="I4387" s="25">
        <v>45.28</v>
      </c>
      <c r="J4387" s="380">
        <v>2.4159679013385116</v>
      </c>
    </row>
    <row r="4388" spans="1:10" x14ac:dyDescent="0.35">
      <c r="A4388" s="5">
        <v>4384</v>
      </c>
      <c r="B4388" s="5">
        <v>183</v>
      </c>
      <c r="C4388" s="5">
        <v>7</v>
      </c>
      <c r="D4388" s="380">
        <v>45.594444444444449</v>
      </c>
      <c r="E4388" s="25">
        <v>24.84</v>
      </c>
      <c r="F4388" s="380">
        <v>4.7817411339128304</v>
      </c>
      <c r="G4388" s="25">
        <v>40.96</v>
      </c>
      <c r="H4388" s="380">
        <v>1.3297932878672758</v>
      </c>
      <c r="I4388" s="25">
        <v>45.28</v>
      </c>
      <c r="J4388" s="380">
        <v>0.14629707321889338</v>
      </c>
    </row>
    <row r="4389" spans="1:10" x14ac:dyDescent="0.35">
      <c r="A4389" s="5">
        <v>4385</v>
      </c>
      <c r="B4389" s="5">
        <v>183</v>
      </c>
      <c r="C4389" s="5">
        <v>7</v>
      </c>
      <c r="D4389" s="380">
        <v>58.446111111111108</v>
      </c>
      <c r="E4389" s="25">
        <v>24.84</v>
      </c>
      <c r="F4389" s="380">
        <v>4.6611095852118822</v>
      </c>
      <c r="G4389" s="25">
        <v>43.44</v>
      </c>
      <c r="H4389" s="380">
        <v>4.729289823342655</v>
      </c>
      <c r="I4389" s="25">
        <v>45.74</v>
      </c>
      <c r="J4389" s="380">
        <v>0.30024203011885248</v>
      </c>
    </row>
    <row r="4390" spans="1:10" x14ac:dyDescent="0.35">
      <c r="A4390" s="5">
        <v>4386</v>
      </c>
      <c r="B4390" s="5">
        <v>183</v>
      </c>
      <c r="C4390" s="5">
        <v>7</v>
      </c>
      <c r="D4390" s="380">
        <v>64.912222222222212</v>
      </c>
      <c r="E4390" s="25">
        <v>24.84</v>
      </c>
      <c r="F4390" s="380">
        <v>8.1174834595959577</v>
      </c>
      <c r="G4390" s="25">
        <v>43.56</v>
      </c>
      <c r="H4390" s="380">
        <v>8.3460864666900481</v>
      </c>
      <c r="I4390" s="25">
        <v>48.09</v>
      </c>
      <c r="J4390" s="380">
        <v>6.3433183094776391</v>
      </c>
    </row>
    <row r="4391" spans="1:10" x14ac:dyDescent="0.35">
      <c r="A4391" s="5">
        <v>4387</v>
      </c>
      <c r="B4391" s="5">
        <v>183</v>
      </c>
      <c r="C4391" s="5">
        <v>7</v>
      </c>
      <c r="D4391" s="380">
        <v>73.878888888888909</v>
      </c>
      <c r="E4391" s="25">
        <v>24.84</v>
      </c>
      <c r="F4391" s="380">
        <v>9.5923570210608506</v>
      </c>
      <c r="G4391" s="25">
        <v>43.56</v>
      </c>
      <c r="H4391" s="380">
        <v>10.4897359790232</v>
      </c>
      <c r="I4391" s="25">
        <v>51.72</v>
      </c>
      <c r="J4391" s="380">
        <v>7.2634654966782213</v>
      </c>
    </row>
    <row r="4392" spans="1:10" x14ac:dyDescent="0.35">
      <c r="A4392" s="5">
        <v>4388</v>
      </c>
      <c r="B4392" s="5">
        <v>183</v>
      </c>
      <c r="C4392" s="5">
        <v>7</v>
      </c>
      <c r="D4392" s="380">
        <v>75.775000000000006</v>
      </c>
      <c r="E4392" s="25">
        <v>24.84</v>
      </c>
      <c r="F4392" s="380">
        <v>9.196669533927345</v>
      </c>
      <c r="G4392" s="25">
        <v>43.56</v>
      </c>
      <c r="H4392" s="380">
        <v>10.594588297049816</v>
      </c>
      <c r="I4392" s="25">
        <v>51.72</v>
      </c>
      <c r="J4392" s="380">
        <v>7.319810615794152</v>
      </c>
    </row>
    <row r="4393" spans="1:10" x14ac:dyDescent="0.35">
      <c r="A4393" s="5">
        <v>4389</v>
      </c>
      <c r="B4393" s="5">
        <v>183</v>
      </c>
      <c r="C4393" s="5">
        <v>7</v>
      </c>
      <c r="D4393" s="380">
        <v>78.117777777777775</v>
      </c>
      <c r="E4393" s="25">
        <v>24.84</v>
      </c>
      <c r="F4393" s="380">
        <v>10.849287166193919</v>
      </c>
      <c r="G4393" s="25">
        <v>43.56</v>
      </c>
      <c r="H4393" s="380">
        <v>10.355651510120579</v>
      </c>
      <c r="I4393" s="25">
        <v>53.27</v>
      </c>
      <c r="J4393" s="380">
        <v>6.8679326571936654</v>
      </c>
    </row>
    <row r="4394" spans="1:10" x14ac:dyDescent="0.35">
      <c r="A4394" s="5">
        <v>4390</v>
      </c>
      <c r="B4394" s="5">
        <v>183</v>
      </c>
      <c r="C4394" s="5">
        <v>7</v>
      </c>
      <c r="D4394" s="380">
        <v>77.106666666666669</v>
      </c>
      <c r="E4394" s="25">
        <v>24.84</v>
      </c>
      <c r="F4394" s="380">
        <v>10.46349646684002</v>
      </c>
      <c r="G4394" s="25">
        <v>43.56</v>
      </c>
      <c r="H4394" s="380">
        <v>10.095326701619991</v>
      </c>
      <c r="I4394" s="25">
        <v>53.27</v>
      </c>
      <c r="J4394" s="380">
        <v>6.8360466898224717</v>
      </c>
    </row>
    <row r="4395" spans="1:10" x14ac:dyDescent="0.35">
      <c r="A4395" s="5">
        <v>4391</v>
      </c>
      <c r="B4395" s="5">
        <v>183</v>
      </c>
      <c r="C4395" s="5">
        <v>7</v>
      </c>
      <c r="D4395" s="380">
        <v>71.516666666666666</v>
      </c>
      <c r="E4395" s="25">
        <v>24.84</v>
      </c>
      <c r="F4395" s="380">
        <v>9.2571977301755251</v>
      </c>
      <c r="G4395" s="25">
        <v>43.44</v>
      </c>
      <c r="H4395" s="380">
        <v>9.7484709014655753</v>
      </c>
      <c r="I4395" s="25">
        <v>51.72</v>
      </c>
      <c r="J4395" s="380">
        <v>6.6608158488290705</v>
      </c>
    </row>
    <row r="4396" spans="1:10" x14ac:dyDescent="0.35">
      <c r="A4396" s="5">
        <v>4392</v>
      </c>
      <c r="B4396" s="5">
        <v>183</v>
      </c>
      <c r="C4396" s="5">
        <v>7</v>
      </c>
      <c r="D4396" s="380">
        <v>65.746111111111105</v>
      </c>
      <c r="E4396" s="25">
        <v>24.84</v>
      </c>
      <c r="F4396" s="380">
        <v>9.2571977301755251</v>
      </c>
      <c r="G4396" s="25">
        <v>40.32</v>
      </c>
      <c r="H4396" s="380">
        <v>9.8203056874616159</v>
      </c>
      <c r="I4396" s="25">
        <v>46.69</v>
      </c>
      <c r="J4396" s="380">
        <v>6.8306671173186491</v>
      </c>
    </row>
    <row r="4397" spans="1:10" x14ac:dyDescent="0.35">
      <c r="A4397" s="5">
        <v>4393</v>
      </c>
      <c r="B4397" s="5">
        <v>184</v>
      </c>
      <c r="C4397" s="5">
        <v>7</v>
      </c>
      <c r="D4397" s="380">
        <v>61.087222222222216</v>
      </c>
      <c r="E4397" s="25">
        <v>24.84</v>
      </c>
      <c r="F4397" s="380">
        <v>8.978521502867796</v>
      </c>
      <c r="G4397" s="25">
        <v>38.340000000000003</v>
      </c>
      <c r="H4397" s="380">
        <v>9.4984531988188525</v>
      </c>
      <c r="I4397" s="25">
        <v>46.64</v>
      </c>
      <c r="J4397" s="380">
        <v>6.8581484444983642</v>
      </c>
    </row>
    <row r="4398" spans="1:10" x14ac:dyDescent="0.35">
      <c r="A4398" s="5">
        <v>4394</v>
      </c>
      <c r="B4398" s="5">
        <v>184</v>
      </c>
      <c r="C4398" s="5">
        <v>7</v>
      </c>
      <c r="D4398" s="380">
        <v>55.146111111111111</v>
      </c>
      <c r="E4398" s="25">
        <v>24.84</v>
      </c>
      <c r="F4398" s="380">
        <v>9.2908688880459138</v>
      </c>
      <c r="G4398" s="25">
        <v>38.340000000000003</v>
      </c>
      <c r="H4398" s="380">
        <v>9.0663297954249202</v>
      </c>
      <c r="I4398" s="25">
        <v>46.64</v>
      </c>
      <c r="J4398" s="380">
        <v>7.0590418523526406</v>
      </c>
    </row>
    <row r="4399" spans="1:10" x14ac:dyDescent="0.35">
      <c r="A4399" s="5">
        <v>4395</v>
      </c>
      <c r="B4399" s="5">
        <v>184</v>
      </c>
      <c r="C4399" s="5">
        <v>7</v>
      </c>
      <c r="D4399" s="380">
        <v>53.777777777777771</v>
      </c>
      <c r="E4399" s="25">
        <v>24.84</v>
      </c>
      <c r="F4399" s="380">
        <v>9.2908688880459138</v>
      </c>
      <c r="G4399" s="25">
        <v>38.340000000000003</v>
      </c>
      <c r="H4399" s="380">
        <v>9.1176598995392819</v>
      </c>
      <c r="I4399" s="25">
        <v>46.64</v>
      </c>
      <c r="J4399" s="380">
        <v>7.1880094500606466</v>
      </c>
    </row>
    <row r="4400" spans="1:10" x14ac:dyDescent="0.35">
      <c r="A4400" s="5">
        <v>4396</v>
      </c>
      <c r="B4400" s="5">
        <v>184</v>
      </c>
      <c r="C4400" s="5">
        <v>7</v>
      </c>
      <c r="D4400" s="380">
        <v>51.436111111111117</v>
      </c>
      <c r="E4400" s="25">
        <v>24.84</v>
      </c>
      <c r="F4400" s="380">
        <v>10.497167624710409</v>
      </c>
      <c r="G4400" s="25">
        <v>38.340000000000003</v>
      </c>
      <c r="H4400" s="380">
        <v>9.2969458228076807</v>
      </c>
      <c r="I4400" s="25">
        <v>45.28</v>
      </c>
      <c r="J4400" s="380">
        <v>7.1872928230116546</v>
      </c>
    </row>
    <row r="4401" spans="1:10" x14ac:dyDescent="0.35">
      <c r="A4401" s="5">
        <v>4397</v>
      </c>
      <c r="B4401" s="5">
        <v>184</v>
      </c>
      <c r="C4401" s="5">
        <v>7</v>
      </c>
      <c r="D4401" s="380">
        <v>47.019999999999996</v>
      </c>
      <c r="E4401" s="25">
        <v>24.84</v>
      </c>
      <c r="F4401" s="380">
        <v>10.687365212452018</v>
      </c>
      <c r="G4401" s="25">
        <v>38.340000000000003</v>
      </c>
      <c r="H4401" s="380">
        <v>8.6666132992015132</v>
      </c>
      <c r="I4401" s="25">
        <v>45.28</v>
      </c>
      <c r="J4401" s="380">
        <v>7.1402035817536627</v>
      </c>
    </row>
    <row r="4402" spans="1:10" x14ac:dyDescent="0.35">
      <c r="A4402" s="5">
        <v>4398</v>
      </c>
      <c r="B4402" s="5">
        <v>184</v>
      </c>
      <c r="C4402" s="5">
        <v>7</v>
      </c>
      <c r="D4402" s="380">
        <v>45.891666666666666</v>
      </c>
      <c r="E4402" s="25">
        <v>24.84</v>
      </c>
      <c r="F4402" s="380">
        <v>9.4917536970783054</v>
      </c>
      <c r="G4402" s="25">
        <v>38.340000000000003</v>
      </c>
      <c r="H4402" s="380">
        <v>8.7390821478957772</v>
      </c>
      <c r="I4402" s="25">
        <v>46.64</v>
      </c>
      <c r="J4402" s="380">
        <v>6.9444370473702914</v>
      </c>
    </row>
    <row r="4403" spans="1:10" x14ac:dyDescent="0.35">
      <c r="A4403" s="5">
        <v>4399</v>
      </c>
      <c r="B4403" s="5">
        <v>184</v>
      </c>
      <c r="C4403" s="5">
        <v>7</v>
      </c>
      <c r="D4403" s="380">
        <v>48.323888888888881</v>
      </c>
      <c r="E4403" s="25">
        <v>24.84</v>
      </c>
      <c r="F4403" s="380">
        <v>9.4917536970783054</v>
      </c>
      <c r="G4403" s="25">
        <v>38.72</v>
      </c>
      <c r="H4403" s="380">
        <v>8.4500447720244782</v>
      </c>
      <c r="I4403" s="25">
        <v>48.09</v>
      </c>
      <c r="J4403" s="380">
        <v>6.3946075857315909</v>
      </c>
    </row>
    <row r="4404" spans="1:10" x14ac:dyDescent="0.35">
      <c r="A4404" s="5">
        <v>4400</v>
      </c>
      <c r="B4404" s="5">
        <v>184</v>
      </c>
      <c r="C4404" s="5">
        <v>7</v>
      </c>
      <c r="D4404" s="380">
        <v>46.421111111111109</v>
      </c>
      <c r="E4404" s="25">
        <v>24.84</v>
      </c>
      <c r="F4404" s="380">
        <v>8.8022581442274372</v>
      </c>
      <c r="G4404" s="25">
        <v>43.56</v>
      </c>
      <c r="H4404" s="380">
        <v>8.6899599985951816</v>
      </c>
      <c r="I4404" s="25">
        <v>48.86</v>
      </c>
      <c r="J4404" s="380">
        <v>4.7649402879601954</v>
      </c>
    </row>
    <row r="4405" spans="1:10" x14ac:dyDescent="0.35">
      <c r="A4405" s="5">
        <v>4401</v>
      </c>
      <c r="B4405" s="5">
        <v>184</v>
      </c>
      <c r="C4405" s="5">
        <v>7</v>
      </c>
      <c r="D4405" s="380">
        <v>43.11666666666666</v>
      </c>
      <c r="E4405" s="25">
        <v>24.84</v>
      </c>
      <c r="F4405" s="380">
        <v>8.1174834595959613</v>
      </c>
      <c r="G4405" s="25">
        <v>43.56</v>
      </c>
      <c r="H4405" s="380">
        <v>7.403573531282162</v>
      </c>
      <c r="I4405" s="25">
        <v>47.31</v>
      </c>
      <c r="J4405" s="380">
        <v>2.1852191674475248</v>
      </c>
    </row>
    <row r="4406" spans="1:10" x14ac:dyDescent="0.35">
      <c r="A4406" s="5">
        <v>4402</v>
      </c>
      <c r="B4406" s="5">
        <v>184</v>
      </c>
      <c r="C4406" s="5">
        <v>7</v>
      </c>
      <c r="D4406" s="380">
        <v>37.588888888888889</v>
      </c>
      <c r="E4406" s="25">
        <v>24.84</v>
      </c>
      <c r="F4406" s="380">
        <v>8.1174834595959595</v>
      </c>
      <c r="G4406" s="25">
        <v>41.08</v>
      </c>
      <c r="H4406" s="380">
        <v>6.7842531020036754</v>
      </c>
      <c r="I4406" s="25">
        <v>38.39</v>
      </c>
      <c r="J4406" s="380">
        <v>4.205393503432064</v>
      </c>
    </row>
    <row r="4407" spans="1:10" x14ac:dyDescent="0.35">
      <c r="A4407" s="5">
        <v>4403</v>
      </c>
      <c r="B4407" s="5">
        <v>184</v>
      </c>
      <c r="C4407" s="5">
        <v>7</v>
      </c>
      <c r="D4407" s="380">
        <v>33.957222222222221</v>
      </c>
      <c r="E4407" s="25">
        <v>24.84</v>
      </c>
      <c r="F4407" s="380">
        <v>5.0672179712230774</v>
      </c>
      <c r="G4407" s="25">
        <v>38.61</v>
      </c>
      <c r="H4407" s="380">
        <v>7.240274442555565</v>
      </c>
      <c r="I4407" s="25">
        <v>35.799999999999997</v>
      </c>
      <c r="J4407" s="380">
        <v>3.9283155210562271</v>
      </c>
    </row>
    <row r="4408" spans="1:10" x14ac:dyDescent="0.35">
      <c r="A4408" s="5">
        <v>4404</v>
      </c>
      <c r="B4408" s="5">
        <v>184</v>
      </c>
      <c r="C4408" s="5">
        <v>7</v>
      </c>
      <c r="D4408" s="380">
        <v>32.293333333333329</v>
      </c>
      <c r="E4408" s="25">
        <v>24.84</v>
      </c>
      <c r="F4408" s="380">
        <v>4.908690833878663</v>
      </c>
      <c r="G4408" s="25">
        <v>38.340000000000003</v>
      </c>
      <c r="H4408" s="380">
        <v>7.1607262610392581</v>
      </c>
      <c r="I4408" s="25">
        <v>35.72</v>
      </c>
      <c r="J4408" s="380">
        <v>3.7781911437595941</v>
      </c>
    </row>
    <row r="4409" spans="1:10" x14ac:dyDescent="0.35">
      <c r="A4409" s="5">
        <v>4405</v>
      </c>
      <c r="B4409" s="5">
        <v>184</v>
      </c>
      <c r="C4409" s="5">
        <v>7</v>
      </c>
      <c r="D4409" s="380">
        <v>26.270555555555553</v>
      </c>
      <c r="E4409" s="25">
        <v>23.84</v>
      </c>
      <c r="F4409" s="380">
        <v>4.9082650308526086</v>
      </c>
      <c r="G4409" s="25">
        <v>31.52</v>
      </c>
      <c r="H4409" s="380">
        <v>6.8097415726163426</v>
      </c>
      <c r="I4409" s="25">
        <v>35.72</v>
      </c>
      <c r="J4409" s="380">
        <v>3.7093070039365119</v>
      </c>
    </row>
    <row r="4410" spans="1:10" x14ac:dyDescent="0.35">
      <c r="A4410" s="5">
        <v>4406</v>
      </c>
      <c r="B4410" s="5">
        <v>184</v>
      </c>
      <c r="C4410" s="5">
        <v>7</v>
      </c>
      <c r="D4410" s="380">
        <v>25.872777777777781</v>
      </c>
      <c r="E4410" s="25">
        <v>23.84</v>
      </c>
      <c r="F4410" s="380">
        <v>5.0672179712230774</v>
      </c>
      <c r="G4410" s="25">
        <v>31.52</v>
      </c>
      <c r="H4410" s="380">
        <v>7.0360827618113513</v>
      </c>
      <c r="I4410" s="25">
        <v>35.72</v>
      </c>
      <c r="J4410" s="380">
        <v>3.232664041386327</v>
      </c>
    </row>
    <row r="4411" spans="1:10" x14ac:dyDescent="0.35">
      <c r="A4411" s="5">
        <v>4407</v>
      </c>
      <c r="B4411" s="5">
        <v>184</v>
      </c>
      <c r="C4411" s="5">
        <v>7</v>
      </c>
      <c r="D4411" s="380">
        <v>29.323888888888884</v>
      </c>
      <c r="E4411" s="25">
        <v>23.84</v>
      </c>
      <c r="F4411" s="380">
        <v>5.0672179712230774</v>
      </c>
      <c r="G4411" s="25">
        <v>31.11</v>
      </c>
      <c r="H4411" s="380">
        <v>5.9842563249697127</v>
      </c>
      <c r="I4411" s="25">
        <v>35.72</v>
      </c>
      <c r="J4411" s="380">
        <v>2.5909550129905847</v>
      </c>
    </row>
    <row r="4412" spans="1:10" x14ac:dyDescent="0.35">
      <c r="A4412" s="5">
        <v>4408</v>
      </c>
      <c r="B4412" s="5">
        <v>184</v>
      </c>
      <c r="C4412" s="5">
        <v>7</v>
      </c>
      <c r="D4412" s="380">
        <v>37.546666666666667</v>
      </c>
      <c r="E4412" s="25">
        <v>24.84</v>
      </c>
      <c r="F4412" s="380">
        <v>8.1174834595959595</v>
      </c>
      <c r="G4412" s="25">
        <v>31.11</v>
      </c>
      <c r="H4412" s="380">
        <v>5.3950428386620688</v>
      </c>
      <c r="I4412" s="25">
        <v>35.72</v>
      </c>
      <c r="J4412" s="380">
        <v>2.9684150286619198</v>
      </c>
    </row>
    <row r="4413" spans="1:10" x14ac:dyDescent="0.35">
      <c r="A4413" s="5">
        <v>4409</v>
      </c>
      <c r="B4413" s="5">
        <v>184</v>
      </c>
      <c r="C4413" s="5">
        <v>7</v>
      </c>
      <c r="D4413" s="380">
        <v>51.149444444444434</v>
      </c>
      <c r="E4413" s="25">
        <v>24.84</v>
      </c>
      <c r="F4413" s="380">
        <v>8.1174834595959595</v>
      </c>
      <c r="G4413" s="25">
        <v>31.52</v>
      </c>
      <c r="H4413" s="380">
        <v>5.69369795372981</v>
      </c>
      <c r="I4413" s="25">
        <v>35.72</v>
      </c>
      <c r="J4413" s="380">
        <v>3.0040486034959297</v>
      </c>
    </row>
    <row r="4414" spans="1:10" x14ac:dyDescent="0.35">
      <c r="A4414" s="5">
        <v>4410</v>
      </c>
      <c r="B4414" s="5">
        <v>184</v>
      </c>
      <c r="C4414" s="5">
        <v>7</v>
      </c>
      <c r="D4414" s="380">
        <v>63.335555555555551</v>
      </c>
      <c r="E4414" s="25">
        <v>24.84</v>
      </c>
      <c r="F4414" s="380">
        <v>8.4959659428891037</v>
      </c>
      <c r="G4414" s="25">
        <v>31.84</v>
      </c>
      <c r="H4414" s="380">
        <v>7.1026099641783311</v>
      </c>
      <c r="I4414" s="25">
        <v>35.72</v>
      </c>
      <c r="J4414" s="380">
        <v>6.0123290331994559</v>
      </c>
    </row>
    <row r="4415" spans="1:10" x14ac:dyDescent="0.35">
      <c r="A4415" s="5">
        <v>4411</v>
      </c>
      <c r="B4415" s="5">
        <v>184</v>
      </c>
      <c r="C4415" s="5">
        <v>7</v>
      </c>
      <c r="D4415" s="380">
        <v>70.850555555555545</v>
      </c>
      <c r="E4415" s="25">
        <v>24.84</v>
      </c>
      <c r="F4415" s="380">
        <v>14.846159577830083</v>
      </c>
      <c r="G4415" s="25">
        <v>31.84</v>
      </c>
      <c r="H4415" s="380">
        <v>8.1223525857173424</v>
      </c>
      <c r="I4415" s="25">
        <v>36.08</v>
      </c>
      <c r="J4415" s="380">
        <v>5.8996162869122184</v>
      </c>
    </row>
    <row r="4416" spans="1:10" x14ac:dyDescent="0.35">
      <c r="A4416" s="5">
        <v>4412</v>
      </c>
      <c r="B4416" s="5">
        <v>184</v>
      </c>
      <c r="C4416" s="5">
        <v>7</v>
      </c>
      <c r="D4416" s="380">
        <v>72.320555555555543</v>
      </c>
      <c r="E4416" s="25">
        <v>24.84</v>
      </c>
      <c r="F4416" s="380">
        <v>12.562450881678416</v>
      </c>
      <c r="G4416" s="25">
        <v>31.84</v>
      </c>
      <c r="H4416" s="380">
        <v>7.4010016203677544</v>
      </c>
      <c r="I4416" s="25">
        <v>36.159999999999997</v>
      </c>
      <c r="J4416" s="380">
        <v>5.6867505857107004</v>
      </c>
    </row>
    <row r="4417" spans="1:10" x14ac:dyDescent="0.35">
      <c r="A4417" s="5">
        <v>4413</v>
      </c>
      <c r="B4417" s="5">
        <v>184</v>
      </c>
      <c r="C4417" s="5">
        <v>7</v>
      </c>
      <c r="D4417" s="380">
        <v>72.573333333333338</v>
      </c>
      <c r="E4417" s="25">
        <v>24.84</v>
      </c>
      <c r="F4417" s="380">
        <v>12.157294065102812</v>
      </c>
      <c r="G4417" s="25">
        <v>31.84</v>
      </c>
      <c r="H4417" s="380">
        <v>8.4058679069455522</v>
      </c>
      <c r="I4417" s="25">
        <v>44.6</v>
      </c>
      <c r="J4417" s="380">
        <v>5.4859525119613561</v>
      </c>
    </row>
    <row r="4418" spans="1:10" x14ac:dyDescent="0.35">
      <c r="A4418" s="5">
        <v>4414</v>
      </c>
      <c r="B4418" s="5">
        <v>184</v>
      </c>
      <c r="C4418" s="5">
        <v>7</v>
      </c>
      <c r="D4418" s="380">
        <v>69.165555555555557</v>
      </c>
      <c r="E4418" s="25">
        <v>24.84</v>
      </c>
      <c r="F4418" s="380">
        <v>14.846159577830083</v>
      </c>
      <c r="G4418" s="25">
        <v>35.96</v>
      </c>
      <c r="H4418" s="380">
        <v>6.8556986304496936</v>
      </c>
      <c r="I4418" s="25">
        <v>46.69</v>
      </c>
      <c r="J4418" s="380">
        <v>4.5666851759753877</v>
      </c>
    </row>
    <row r="4419" spans="1:10" x14ac:dyDescent="0.35">
      <c r="A4419" s="5">
        <v>4415</v>
      </c>
      <c r="B4419" s="5">
        <v>184</v>
      </c>
      <c r="C4419" s="5">
        <v>7</v>
      </c>
      <c r="D4419" s="380">
        <v>67.868888888888875</v>
      </c>
      <c r="E4419" s="25">
        <v>24.84</v>
      </c>
      <c r="F4419" s="380">
        <v>9.3646652101607213</v>
      </c>
      <c r="G4419" s="25">
        <v>32.18</v>
      </c>
      <c r="H4419" s="380">
        <v>6.8187799116938557</v>
      </c>
      <c r="I4419" s="25">
        <v>44.6</v>
      </c>
      <c r="J4419" s="380">
        <v>3.642716046378272</v>
      </c>
    </row>
    <row r="4420" spans="1:10" x14ac:dyDescent="0.35">
      <c r="A4420" s="5">
        <v>4416</v>
      </c>
      <c r="B4420" s="5">
        <v>184</v>
      </c>
      <c r="C4420" s="5">
        <v>7</v>
      </c>
      <c r="D4420" s="380">
        <v>63.639444444444429</v>
      </c>
      <c r="E4420" s="25">
        <v>23.55</v>
      </c>
      <c r="F4420" s="380">
        <v>9.3586576831435782</v>
      </c>
      <c r="G4420" s="25">
        <v>31.11</v>
      </c>
      <c r="H4420" s="380">
        <v>8.1012400565638494</v>
      </c>
      <c r="I4420" s="25">
        <v>35.72</v>
      </c>
      <c r="J4420" s="380">
        <v>3.8963448355430601</v>
      </c>
    </row>
    <row r="4421" spans="1:10" x14ac:dyDescent="0.35">
      <c r="A4421" s="5">
        <v>4417</v>
      </c>
      <c r="B4421" s="5">
        <v>185</v>
      </c>
      <c r="C4421" s="5">
        <v>7</v>
      </c>
      <c r="D4421" s="380">
        <v>57.284999999999989</v>
      </c>
      <c r="E4421" s="25">
        <v>22.73</v>
      </c>
      <c r="F4421" s="380">
        <v>8.8527510131492804</v>
      </c>
      <c r="G4421" s="25">
        <v>30.57</v>
      </c>
      <c r="H4421" s="380">
        <v>7.9380003982531049</v>
      </c>
      <c r="I4421" s="25">
        <v>33.67</v>
      </c>
      <c r="J4421" s="380">
        <v>4.3013104541607605</v>
      </c>
    </row>
    <row r="4422" spans="1:10" x14ac:dyDescent="0.35">
      <c r="A4422" s="5">
        <v>4418</v>
      </c>
      <c r="B4422" s="5">
        <v>185</v>
      </c>
      <c r="C4422" s="5">
        <v>7</v>
      </c>
      <c r="D4422" s="380">
        <v>55.461111111111116</v>
      </c>
      <c r="E4422" s="25">
        <v>22.73</v>
      </c>
      <c r="F4422" s="380">
        <v>7.3253731726595266</v>
      </c>
      <c r="G4422" s="25">
        <v>30.57</v>
      </c>
      <c r="H4422" s="380">
        <v>7.5851105117012105</v>
      </c>
      <c r="I4422" s="25">
        <v>33.67</v>
      </c>
      <c r="J4422" s="380">
        <v>3.9935138517546971</v>
      </c>
    </row>
    <row r="4423" spans="1:10" x14ac:dyDescent="0.35">
      <c r="A4423" s="5">
        <v>4419</v>
      </c>
      <c r="B4423" s="5">
        <v>185</v>
      </c>
      <c r="C4423" s="5">
        <v>7</v>
      </c>
      <c r="D4423" s="380">
        <v>53.388888888888886</v>
      </c>
      <c r="E4423" s="25">
        <v>22.73</v>
      </c>
      <c r="F4423" s="380">
        <v>7.2495557983987471</v>
      </c>
      <c r="G4423" s="25">
        <v>30.57</v>
      </c>
      <c r="H4423" s="380">
        <v>8.2479095086092222</v>
      </c>
      <c r="I4423" s="25">
        <v>33.67</v>
      </c>
      <c r="J4423" s="380">
        <v>3.9782128923620124</v>
      </c>
    </row>
    <row r="4424" spans="1:10" x14ac:dyDescent="0.35">
      <c r="A4424" s="5">
        <v>4420</v>
      </c>
      <c r="B4424" s="5">
        <v>185</v>
      </c>
      <c r="C4424" s="5">
        <v>7</v>
      </c>
      <c r="D4424" s="380">
        <v>53.373333333333335</v>
      </c>
      <c r="E4424" s="25">
        <v>22.73</v>
      </c>
      <c r="F4424" s="380">
        <v>6.8908871267182636</v>
      </c>
      <c r="G4424" s="25">
        <v>30.57</v>
      </c>
      <c r="H4424" s="380">
        <v>8.2675468842959265</v>
      </c>
      <c r="I4424" s="25">
        <v>33.67</v>
      </c>
      <c r="J4424" s="380">
        <v>3.6008325966458958</v>
      </c>
    </row>
    <row r="4425" spans="1:10" x14ac:dyDescent="0.35">
      <c r="A4425" s="5">
        <v>4421</v>
      </c>
      <c r="B4425" s="5">
        <v>185</v>
      </c>
      <c r="C4425" s="5">
        <v>7</v>
      </c>
      <c r="D4425" s="380">
        <v>59.066111111111113</v>
      </c>
      <c r="E4425" s="25">
        <v>22.73</v>
      </c>
      <c r="F4425" s="380">
        <v>6.5217036851708157</v>
      </c>
      <c r="G4425" s="25">
        <v>30.57</v>
      </c>
      <c r="H4425" s="380">
        <v>7.0857528867318109</v>
      </c>
      <c r="I4425" s="25">
        <v>33.67</v>
      </c>
      <c r="J4425" s="380">
        <v>2.7912120408447163</v>
      </c>
    </row>
    <row r="4426" spans="1:10" x14ac:dyDescent="0.35">
      <c r="A4426" s="5">
        <v>4422</v>
      </c>
      <c r="B4426" s="5">
        <v>185</v>
      </c>
      <c r="C4426" s="5">
        <v>7</v>
      </c>
      <c r="D4426" s="380">
        <v>67.352222222222224</v>
      </c>
      <c r="E4426" s="25">
        <v>22.73</v>
      </c>
      <c r="F4426" s="380">
        <v>8.5254680734521937</v>
      </c>
      <c r="G4426" s="25">
        <v>30.57</v>
      </c>
      <c r="H4426" s="380">
        <v>6.8736772052893107</v>
      </c>
      <c r="I4426" s="25">
        <v>33.869999999999997</v>
      </c>
      <c r="J4426" s="380">
        <v>2.0046636118919698</v>
      </c>
    </row>
    <row r="4427" spans="1:10" x14ac:dyDescent="0.35">
      <c r="A4427" s="5">
        <v>4423</v>
      </c>
      <c r="B4427" s="5">
        <v>185</v>
      </c>
      <c r="C4427" s="5">
        <v>7</v>
      </c>
      <c r="D4427" s="380">
        <v>71.496111111111119</v>
      </c>
      <c r="E4427" s="25">
        <v>22.73</v>
      </c>
      <c r="F4427" s="380">
        <v>8.2503600206389756</v>
      </c>
      <c r="G4427" s="25">
        <v>30.57</v>
      </c>
      <c r="H4427" s="380">
        <v>6.0685886321453095</v>
      </c>
      <c r="I4427" s="25">
        <v>34</v>
      </c>
      <c r="J4427" s="380">
        <v>6.4987898788026364</v>
      </c>
    </row>
    <row r="4428" spans="1:10" x14ac:dyDescent="0.35">
      <c r="A4428" s="5">
        <v>4424</v>
      </c>
      <c r="B4428" s="5">
        <v>185</v>
      </c>
      <c r="C4428" s="5">
        <v>7</v>
      </c>
      <c r="D4428" s="380">
        <v>73.512777777777799</v>
      </c>
      <c r="E4428" s="25">
        <v>23.41</v>
      </c>
      <c r="F4428" s="380">
        <v>8.1174834595959613</v>
      </c>
      <c r="G4428" s="25">
        <v>30.57</v>
      </c>
      <c r="H4428" s="380">
        <v>7.540352318061073</v>
      </c>
      <c r="I4428" s="25">
        <v>33.67</v>
      </c>
      <c r="J4428" s="380">
        <v>6.1250429537018514</v>
      </c>
    </row>
    <row r="4429" spans="1:10" x14ac:dyDescent="0.35">
      <c r="A4429" s="5">
        <v>4425</v>
      </c>
      <c r="B4429" s="5">
        <v>185</v>
      </c>
      <c r="C4429" s="5">
        <v>7</v>
      </c>
      <c r="D4429" s="380">
        <v>71.992777777777775</v>
      </c>
      <c r="E4429" s="25">
        <v>23.41</v>
      </c>
      <c r="F4429" s="380">
        <v>7.9447926314525876</v>
      </c>
      <c r="G4429" s="25">
        <v>30.88</v>
      </c>
      <c r="H4429" s="380">
        <v>4.0376241608328778</v>
      </c>
      <c r="I4429" s="25">
        <v>33.67</v>
      </c>
      <c r="J4429" s="380">
        <v>3.51390290703291</v>
      </c>
    </row>
    <row r="4430" spans="1:10" x14ac:dyDescent="0.35">
      <c r="A4430" s="5">
        <v>4426</v>
      </c>
      <c r="B4430" s="5">
        <v>185</v>
      </c>
      <c r="C4430" s="5">
        <v>7</v>
      </c>
      <c r="D4430" s="380">
        <v>61.738333333333344</v>
      </c>
      <c r="E4430" s="25">
        <v>23.41</v>
      </c>
      <c r="F4430" s="380">
        <v>5.0356398201534533</v>
      </c>
      <c r="G4430" s="25">
        <v>30.57</v>
      </c>
      <c r="H4430" s="380">
        <v>3.6143546811325868</v>
      </c>
      <c r="I4430" s="25">
        <v>33.67</v>
      </c>
      <c r="J4430" s="380">
        <v>3.51390290703291</v>
      </c>
    </row>
    <row r="4431" spans="1:10" x14ac:dyDescent="0.35">
      <c r="A4431" s="5">
        <v>4427</v>
      </c>
      <c r="B4431" s="5">
        <v>185</v>
      </c>
      <c r="C4431" s="5">
        <v>7</v>
      </c>
      <c r="D4431" s="380">
        <v>55.697777777777773</v>
      </c>
      <c r="E4431" s="25">
        <v>23.41</v>
      </c>
      <c r="F4431" s="380">
        <v>5.0356398201534533</v>
      </c>
      <c r="G4431" s="25">
        <v>30.57</v>
      </c>
      <c r="H4431" s="380">
        <v>3.6001717305534382</v>
      </c>
      <c r="I4431" s="25">
        <v>33.67</v>
      </c>
      <c r="J4431" s="380">
        <v>2.1533479600255894</v>
      </c>
    </row>
    <row r="4432" spans="1:10" x14ac:dyDescent="0.35">
      <c r="A4432" s="5">
        <v>4428</v>
      </c>
      <c r="B4432" s="5">
        <v>185</v>
      </c>
      <c r="C4432" s="5">
        <v>7</v>
      </c>
      <c r="D4432" s="380">
        <v>51.420555555555552</v>
      </c>
      <c r="E4432" s="25">
        <v>21.88</v>
      </c>
      <c r="F4432" s="380">
        <v>5.0356398201534533</v>
      </c>
      <c r="G4432" s="25">
        <v>30.57</v>
      </c>
      <c r="H4432" s="380">
        <v>3.6001717305534382</v>
      </c>
      <c r="I4432" s="25">
        <v>33.67</v>
      </c>
      <c r="J4432" s="380">
        <v>2.1533479600255894</v>
      </c>
    </row>
    <row r="4433" spans="1:10" x14ac:dyDescent="0.35">
      <c r="A4433" s="5">
        <v>4429</v>
      </c>
      <c r="B4433" s="5">
        <v>185</v>
      </c>
      <c r="C4433" s="5">
        <v>7</v>
      </c>
      <c r="D4433" s="380">
        <v>50.083888888888893</v>
      </c>
      <c r="E4433" s="25">
        <v>21.88</v>
      </c>
      <c r="F4433" s="380">
        <v>5.0356398201534533</v>
      </c>
      <c r="G4433" s="25">
        <v>30.28</v>
      </c>
      <c r="H4433" s="380">
        <v>3.6001717305534382</v>
      </c>
      <c r="I4433" s="25">
        <v>33.67</v>
      </c>
      <c r="J4433" s="380">
        <v>2.1533479600255894</v>
      </c>
    </row>
    <row r="4434" spans="1:10" x14ac:dyDescent="0.35">
      <c r="A4434" s="5">
        <v>4430</v>
      </c>
      <c r="B4434" s="5">
        <v>185</v>
      </c>
      <c r="C4434" s="5">
        <v>7</v>
      </c>
      <c r="D4434" s="380">
        <v>48.143888888888888</v>
      </c>
      <c r="E4434" s="25">
        <v>21.88</v>
      </c>
      <c r="F4434" s="380">
        <v>5.0356398201534533</v>
      </c>
      <c r="G4434" s="25">
        <v>30.2</v>
      </c>
      <c r="H4434" s="380">
        <v>3.6001717305534382</v>
      </c>
      <c r="I4434" s="25">
        <v>33.67</v>
      </c>
      <c r="J4434" s="380">
        <v>2.1533479600255894</v>
      </c>
    </row>
    <row r="4435" spans="1:10" x14ac:dyDescent="0.35">
      <c r="A4435" s="5">
        <v>4431</v>
      </c>
      <c r="B4435" s="5">
        <v>185</v>
      </c>
      <c r="C4435" s="5">
        <v>7</v>
      </c>
      <c r="D4435" s="380">
        <v>48.602777777777774</v>
      </c>
      <c r="E4435" s="25">
        <v>21.88</v>
      </c>
      <c r="F4435" s="380">
        <v>5.0356398201534533</v>
      </c>
      <c r="G4435" s="25">
        <v>30.57</v>
      </c>
      <c r="H4435" s="380">
        <v>3.6001717305534382</v>
      </c>
      <c r="I4435" s="25">
        <v>33.67</v>
      </c>
      <c r="J4435" s="380">
        <v>2.1124616616229521</v>
      </c>
    </row>
    <row r="4436" spans="1:10" x14ac:dyDescent="0.35">
      <c r="A4436" s="5">
        <v>4432</v>
      </c>
      <c r="B4436" s="5">
        <v>185</v>
      </c>
      <c r="C4436" s="5">
        <v>7</v>
      </c>
      <c r="D4436" s="380">
        <v>48.795555555555552</v>
      </c>
      <c r="E4436" s="25">
        <v>22.73</v>
      </c>
      <c r="F4436" s="380">
        <v>5.0356398201534533</v>
      </c>
      <c r="G4436" s="25">
        <v>30.57</v>
      </c>
      <c r="H4436" s="380">
        <v>3.6001717305534382</v>
      </c>
      <c r="I4436" s="25">
        <v>33.67</v>
      </c>
      <c r="J4436" s="380">
        <v>2.1125109375246116</v>
      </c>
    </row>
    <row r="4437" spans="1:10" x14ac:dyDescent="0.35">
      <c r="A4437" s="5">
        <v>4433</v>
      </c>
      <c r="B4437" s="5">
        <v>185</v>
      </c>
      <c r="C4437" s="5">
        <v>7</v>
      </c>
      <c r="D4437" s="380">
        <v>55.332777777777785</v>
      </c>
      <c r="E4437" s="25">
        <v>23.59</v>
      </c>
      <c r="F4437" s="380">
        <v>8.1174834595959595</v>
      </c>
      <c r="G4437" s="25">
        <v>30.88</v>
      </c>
      <c r="H4437" s="380">
        <v>1.7453336055150506</v>
      </c>
      <c r="I4437" s="25">
        <v>33.67</v>
      </c>
      <c r="J4437" s="380">
        <v>2.1533479600255894</v>
      </c>
    </row>
    <row r="4438" spans="1:10" x14ac:dyDescent="0.35">
      <c r="A4438" s="5">
        <v>4434</v>
      </c>
      <c r="B4438" s="5">
        <v>185</v>
      </c>
      <c r="C4438" s="5">
        <v>7</v>
      </c>
      <c r="D4438" s="380">
        <v>64.785555555555561</v>
      </c>
      <c r="E4438" s="25">
        <v>24.56</v>
      </c>
      <c r="F4438" s="380">
        <v>8.5107583089189234</v>
      </c>
      <c r="G4438" s="25">
        <v>31.11</v>
      </c>
      <c r="H4438" s="380">
        <v>9.4728973577118527</v>
      </c>
      <c r="I4438" s="25">
        <v>34.25</v>
      </c>
      <c r="J4438" s="380">
        <v>5.3430075036374554</v>
      </c>
    </row>
    <row r="4439" spans="1:10" x14ac:dyDescent="0.35">
      <c r="A4439" s="5">
        <v>4435</v>
      </c>
      <c r="B4439" s="5">
        <v>185</v>
      </c>
      <c r="C4439" s="5">
        <v>7</v>
      </c>
      <c r="D4439" s="380">
        <v>69.13000000000001</v>
      </c>
      <c r="E4439" s="25">
        <v>24.84</v>
      </c>
      <c r="F4439" s="380">
        <v>19.139194851448362</v>
      </c>
      <c r="G4439" s="25">
        <v>32.79</v>
      </c>
      <c r="H4439" s="380">
        <v>10.762536208282938</v>
      </c>
      <c r="I4439" s="25">
        <v>43.24</v>
      </c>
      <c r="J4439" s="380">
        <v>6.7266872576351862</v>
      </c>
    </row>
    <row r="4440" spans="1:10" x14ac:dyDescent="0.35">
      <c r="A4440" s="5">
        <v>4436</v>
      </c>
      <c r="B4440" s="5">
        <v>185</v>
      </c>
      <c r="C4440" s="5">
        <v>7</v>
      </c>
      <c r="D4440" s="380">
        <v>71.948333333333338</v>
      </c>
      <c r="E4440" s="25">
        <v>24.84</v>
      </c>
      <c r="F4440" s="380">
        <v>19.283409057350319</v>
      </c>
      <c r="G4440" s="25">
        <v>33.159999999999997</v>
      </c>
      <c r="H4440" s="380">
        <v>11.681283177365332</v>
      </c>
      <c r="I4440" s="25">
        <v>48.75</v>
      </c>
      <c r="J4440" s="380">
        <v>6.9055390095247393</v>
      </c>
    </row>
    <row r="4441" spans="1:10" x14ac:dyDescent="0.35">
      <c r="A4441" s="5">
        <v>4437</v>
      </c>
      <c r="B4441" s="5">
        <v>185</v>
      </c>
      <c r="C4441" s="5">
        <v>7</v>
      </c>
      <c r="D4441" s="380">
        <v>77.737222222222215</v>
      </c>
      <c r="E4441" s="25">
        <v>24.84</v>
      </c>
      <c r="F4441" s="380">
        <v>18.265872173046684</v>
      </c>
      <c r="G4441" s="25">
        <v>36.6</v>
      </c>
      <c r="H4441" s="380">
        <v>12.002784917109448</v>
      </c>
      <c r="I4441" s="25">
        <v>50.21</v>
      </c>
      <c r="J4441" s="380">
        <v>6.8239190181782243</v>
      </c>
    </row>
    <row r="4442" spans="1:10" x14ac:dyDescent="0.35">
      <c r="A4442" s="5">
        <v>4438</v>
      </c>
      <c r="B4442" s="5">
        <v>185</v>
      </c>
      <c r="C4442" s="5">
        <v>7</v>
      </c>
      <c r="D4442" s="380">
        <v>71.925555555555547</v>
      </c>
      <c r="E4442" s="25">
        <v>24.84</v>
      </c>
      <c r="F4442" s="380">
        <v>19.983647301011153</v>
      </c>
      <c r="G4442" s="25">
        <v>40.96</v>
      </c>
      <c r="H4442" s="380">
        <v>13.865515866691066</v>
      </c>
      <c r="I4442" s="25">
        <v>53.32</v>
      </c>
      <c r="J4442" s="380">
        <v>7.1040884640968596</v>
      </c>
    </row>
    <row r="4443" spans="1:10" x14ac:dyDescent="0.35">
      <c r="A4443" s="5">
        <v>4439</v>
      </c>
      <c r="B4443" s="5">
        <v>185</v>
      </c>
      <c r="C4443" s="5">
        <v>7</v>
      </c>
      <c r="D4443" s="380">
        <v>66.594444444444449</v>
      </c>
      <c r="E4443" s="25">
        <v>24.84</v>
      </c>
      <c r="F4443" s="380">
        <v>20.129923588536769</v>
      </c>
      <c r="G4443" s="25">
        <v>36.6</v>
      </c>
      <c r="H4443" s="380">
        <v>13.863707049944233</v>
      </c>
      <c r="I4443" s="25">
        <v>53.27</v>
      </c>
      <c r="J4443" s="380">
        <v>7.4633430663345308</v>
      </c>
    </row>
    <row r="4444" spans="1:10" x14ac:dyDescent="0.35">
      <c r="A4444" s="5">
        <v>4440</v>
      </c>
      <c r="B4444" s="5">
        <v>185</v>
      </c>
      <c r="C4444" s="5">
        <v>7</v>
      </c>
      <c r="D4444" s="380">
        <v>62.335000000000001</v>
      </c>
      <c r="E4444" s="25">
        <v>24.84</v>
      </c>
      <c r="F4444" s="380">
        <v>20.275521001960946</v>
      </c>
      <c r="G4444" s="25">
        <v>34.82</v>
      </c>
      <c r="H4444" s="380">
        <v>14.371113830852572</v>
      </c>
      <c r="I4444" s="25">
        <v>48.09</v>
      </c>
      <c r="J4444" s="380">
        <v>7.4678167774975925</v>
      </c>
    </row>
    <row r="4445" spans="1:10" x14ac:dyDescent="0.35">
      <c r="A4445" s="5">
        <v>4441</v>
      </c>
      <c r="B4445" s="5">
        <v>186</v>
      </c>
      <c r="C4445" s="5">
        <v>7</v>
      </c>
      <c r="D4445" s="380">
        <v>60.11944444444444</v>
      </c>
      <c r="E4445" s="25">
        <v>24.84</v>
      </c>
      <c r="F4445" s="380">
        <v>20.485091536949103</v>
      </c>
      <c r="G4445" s="25">
        <v>42.29</v>
      </c>
      <c r="H4445" s="380">
        <v>14.429768187229046</v>
      </c>
      <c r="I4445" s="25">
        <v>53.27</v>
      </c>
      <c r="J4445" s="380">
        <v>7.4678167774975925</v>
      </c>
    </row>
    <row r="4446" spans="1:10" x14ac:dyDescent="0.35">
      <c r="A4446" s="5">
        <v>4442</v>
      </c>
      <c r="B4446" s="5">
        <v>186</v>
      </c>
      <c r="C4446" s="5">
        <v>7</v>
      </c>
      <c r="D4446" s="380">
        <v>57.366111111111103</v>
      </c>
      <c r="E4446" s="25">
        <v>24.84</v>
      </c>
      <c r="F4446" s="380">
        <v>20.132667954074567</v>
      </c>
      <c r="G4446" s="25">
        <v>42.29</v>
      </c>
      <c r="H4446" s="380">
        <v>14.834371301752475</v>
      </c>
      <c r="I4446" s="25">
        <v>53.27</v>
      </c>
      <c r="J4446" s="380">
        <v>7.4678167774975925</v>
      </c>
    </row>
    <row r="4447" spans="1:10" x14ac:dyDescent="0.35">
      <c r="A4447" s="5">
        <v>4443</v>
      </c>
      <c r="B4447" s="5">
        <v>186</v>
      </c>
      <c r="C4447" s="5">
        <v>7</v>
      </c>
      <c r="D4447" s="380">
        <v>56.987777777777779</v>
      </c>
      <c r="E4447" s="25">
        <v>24.84</v>
      </c>
      <c r="F4447" s="380">
        <v>20.161714625821414</v>
      </c>
      <c r="G4447" s="25">
        <v>43.56</v>
      </c>
      <c r="H4447" s="380">
        <v>14.541013685370698</v>
      </c>
      <c r="I4447" s="25">
        <v>53.27</v>
      </c>
      <c r="J4447" s="380">
        <v>7.4678283435690931</v>
      </c>
    </row>
    <row r="4448" spans="1:10" x14ac:dyDescent="0.35">
      <c r="A4448" s="5">
        <v>4444</v>
      </c>
      <c r="B4448" s="5">
        <v>186</v>
      </c>
      <c r="C4448" s="5">
        <v>7</v>
      </c>
      <c r="D4448" s="380">
        <v>55.812222222222225</v>
      </c>
      <c r="E4448" s="25">
        <v>24.84</v>
      </c>
      <c r="F4448" s="380">
        <v>20.373936097774738</v>
      </c>
      <c r="G4448" s="25">
        <v>43.56</v>
      </c>
      <c r="H4448" s="380">
        <v>14.947376426124036</v>
      </c>
      <c r="I4448" s="25">
        <v>53.27</v>
      </c>
      <c r="J4448" s="380">
        <v>7.4127634466939272</v>
      </c>
    </row>
    <row r="4449" spans="1:10" x14ac:dyDescent="0.35">
      <c r="A4449" s="5">
        <v>4445</v>
      </c>
      <c r="B4449" s="5">
        <v>186</v>
      </c>
      <c r="C4449" s="5">
        <v>7</v>
      </c>
      <c r="D4449" s="380">
        <v>60.700555555555553</v>
      </c>
      <c r="E4449" s="25">
        <v>24.84</v>
      </c>
      <c r="F4449" s="380">
        <v>19.26599835454299</v>
      </c>
      <c r="G4449" s="25">
        <v>43.56</v>
      </c>
      <c r="H4449" s="380">
        <v>14.639920133769671</v>
      </c>
      <c r="I4449" s="25">
        <v>53.81</v>
      </c>
      <c r="J4449" s="380">
        <v>7.4678283435690931</v>
      </c>
    </row>
    <row r="4450" spans="1:10" x14ac:dyDescent="0.35">
      <c r="A4450" s="5">
        <v>4446</v>
      </c>
      <c r="B4450" s="5">
        <v>186</v>
      </c>
      <c r="C4450" s="5">
        <v>7</v>
      </c>
      <c r="D4450" s="380">
        <v>72.947222222222223</v>
      </c>
      <c r="E4450" s="25">
        <v>25.59</v>
      </c>
      <c r="F4450" s="380">
        <v>17.15509002766543</v>
      </c>
      <c r="G4450" s="25">
        <v>46.98</v>
      </c>
      <c r="H4450" s="380">
        <v>14.233129948384981</v>
      </c>
      <c r="I4450" s="25">
        <v>58.21</v>
      </c>
      <c r="J4450" s="380">
        <v>7.4521923610870191</v>
      </c>
    </row>
    <row r="4451" spans="1:10" x14ac:dyDescent="0.35">
      <c r="A4451" s="5">
        <v>4447</v>
      </c>
      <c r="B4451" s="5">
        <v>186</v>
      </c>
      <c r="C4451" s="5">
        <v>7</v>
      </c>
      <c r="D4451" s="380">
        <v>84.175555555555547</v>
      </c>
      <c r="E4451" s="25">
        <v>25.74</v>
      </c>
      <c r="F4451" s="380">
        <v>17.15509002766543</v>
      </c>
      <c r="G4451" s="25">
        <v>47.85</v>
      </c>
      <c r="H4451" s="380">
        <v>14.250273291784826</v>
      </c>
      <c r="I4451" s="25">
        <v>66.06</v>
      </c>
      <c r="J4451" s="380">
        <v>7.4271508704409817</v>
      </c>
    </row>
    <row r="4452" spans="1:10" x14ac:dyDescent="0.35">
      <c r="A4452" s="5">
        <v>4448</v>
      </c>
      <c r="B4452" s="5">
        <v>186</v>
      </c>
      <c r="C4452" s="5">
        <v>7</v>
      </c>
      <c r="D4452" s="380">
        <v>83.831111111111113</v>
      </c>
      <c r="E4452" s="25">
        <v>25.74</v>
      </c>
      <c r="F4452" s="380">
        <v>18.17592824890756</v>
      </c>
      <c r="G4452" s="25">
        <v>47.85</v>
      </c>
      <c r="H4452" s="380">
        <v>13.935984482804081</v>
      </c>
      <c r="I4452" s="25">
        <v>68.05</v>
      </c>
      <c r="J4452" s="380">
        <v>7.2175446581133338</v>
      </c>
    </row>
    <row r="4453" spans="1:10" x14ac:dyDescent="0.35">
      <c r="A4453" s="5">
        <v>4449</v>
      </c>
      <c r="B4453" s="5">
        <v>186</v>
      </c>
      <c r="C4453" s="5">
        <v>7</v>
      </c>
      <c r="D4453" s="380">
        <v>74.352222222222224</v>
      </c>
      <c r="E4453" s="25">
        <v>25.74</v>
      </c>
      <c r="F4453" s="380">
        <v>13.010973018315617</v>
      </c>
      <c r="G4453" s="25">
        <v>47.85</v>
      </c>
      <c r="H4453" s="380">
        <v>11.825038401852982</v>
      </c>
      <c r="I4453" s="25">
        <v>64.14</v>
      </c>
      <c r="J4453" s="380">
        <v>7.5376629501204606</v>
      </c>
    </row>
    <row r="4454" spans="1:10" x14ac:dyDescent="0.35">
      <c r="A4454" s="5">
        <v>4450</v>
      </c>
      <c r="B4454" s="5">
        <v>186</v>
      </c>
      <c r="C4454" s="5">
        <v>7</v>
      </c>
      <c r="D4454" s="380">
        <v>66.639444444444436</v>
      </c>
      <c r="E4454" s="25">
        <v>25.74</v>
      </c>
      <c r="F4454" s="380">
        <v>8.1174834595959613</v>
      </c>
      <c r="G4454" s="25">
        <v>47.85</v>
      </c>
      <c r="H4454" s="380">
        <v>3.69552363482385</v>
      </c>
      <c r="I4454" s="25">
        <v>56.52</v>
      </c>
      <c r="J4454" s="380">
        <v>3.6632764520202015</v>
      </c>
    </row>
    <row r="4455" spans="1:10" x14ac:dyDescent="0.35">
      <c r="A4455" s="5">
        <v>4451</v>
      </c>
      <c r="B4455" s="5">
        <v>186</v>
      </c>
      <c r="C4455" s="5">
        <v>7</v>
      </c>
      <c r="D4455" s="380">
        <v>67.682222222222222</v>
      </c>
      <c r="E4455" s="25">
        <v>25.74</v>
      </c>
      <c r="F4455" s="380">
        <v>5.9350408370496517</v>
      </c>
      <c r="G4455" s="25">
        <v>47.85</v>
      </c>
      <c r="H4455" s="380">
        <v>2.752329555581877</v>
      </c>
      <c r="I4455" s="25">
        <v>55.66</v>
      </c>
      <c r="J4455" s="380">
        <v>3.622415985238987</v>
      </c>
    </row>
    <row r="4456" spans="1:10" x14ac:dyDescent="0.35">
      <c r="A4456" s="5">
        <v>4452</v>
      </c>
      <c r="B4456" s="5">
        <v>186</v>
      </c>
      <c r="C4456" s="5">
        <v>7</v>
      </c>
      <c r="D4456" s="380">
        <v>66.017222222222216</v>
      </c>
      <c r="E4456" s="25">
        <v>25.74</v>
      </c>
      <c r="F4456" s="380">
        <v>5.7036514943399368</v>
      </c>
      <c r="G4456" s="25">
        <v>47.85</v>
      </c>
      <c r="H4456" s="380">
        <v>0.99396189401668922</v>
      </c>
      <c r="I4456" s="25">
        <v>53.81</v>
      </c>
      <c r="J4456" s="380">
        <v>0.28179196625203851</v>
      </c>
    </row>
    <row r="4457" spans="1:10" x14ac:dyDescent="0.35">
      <c r="A4457" s="5">
        <v>4453</v>
      </c>
      <c r="B4457" s="5">
        <v>186</v>
      </c>
      <c r="C4457" s="5">
        <v>7</v>
      </c>
      <c r="D4457" s="380">
        <v>63.723888888888887</v>
      </c>
      <c r="E4457" s="25">
        <v>25.74</v>
      </c>
      <c r="F4457" s="380">
        <v>0.95621748467600309</v>
      </c>
      <c r="G4457" s="25">
        <v>47.85</v>
      </c>
      <c r="H4457" s="380">
        <v>1.1205469819012603</v>
      </c>
      <c r="I4457" s="25">
        <v>53.81</v>
      </c>
      <c r="J4457" s="380">
        <v>6.6881514512980647E-2</v>
      </c>
    </row>
    <row r="4458" spans="1:10" x14ac:dyDescent="0.35">
      <c r="A4458" s="5">
        <v>4454</v>
      </c>
      <c r="B4458" s="5">
        <v>186</v>
      </c>
      <c r="C4458" s="5">
        <v>7</v>
      </c>
      <c r="D4458" s="380">
        <v>60.262222222222228</v>
      </c>
      <c r="E4458" s="25">
        <v>25.59</v>
      </c>
      <c r="F4458" s="380">
        <v>2.2696493623383893</v>
      </c>
      <c r="G4458" s="25">
        <v>47.85</v>
      </c>
      <c r="H4458" s="380">
        <v>1.8495803924466767</v>
      </c>
      <c r="I4458" s="25">
        <v>53.81</v>
      </c>
      <c r="J4458" s="380">
        <v>0.35402199795143269</v>
      </c>
    </row>
    <row r="4459" spans="1:10" x14ac:dyDescent="0.35">
      <c r="A4459" s="5">
        <v>4455</v>
      </c>
      <c r="B4459" s="5">
        <v>186</v>
      </c>
      <c r="C4459" s="5">
        <v>7</v>
      </c>
      <c r="D4459" s="380">
        <v>61.283888888888882</v>
      </c>
      <c r="E4459" s="25">
        <v>25.59</v>
      </c>
      <c r="F4459" s="380">
        <v>3.8192426193573765</v>
      </c>
      <c r="G4459" s="25">
        <v>47.85</v>
      </c>
      <c r="H4459" s="380">
        <v>1.7542922500312748</v>
      </c>
      <c r="I4459" s="25">
        <v>53.81</v>
      </c>
      <c r="J4459" s="380">
        <v>0.45056440961046712</v>
      </c>
    </row>
    <row r="4460" spans="1:10" x14ac:dyDescent="0.35">
      <c r="A4460" s="5">
        <v>4456</v>
      </c>
      <c r="B4460" s="5">
        <v>186</v>
      </c>
      <c r="C4460" s="5">
        <v>7</v>
      </c>
      <c r="D4460" s="380">
        <v>65.99444444444444</v>
      </c>
      <c r="E4460" s="25">
        <v>25.74</v>
      </c>
      <c r="F4460" s="380">
        <v>5.8840328413926386</v>
      </c>
      <c r="G4460" s="25">
        <v>47.85</v>
      </c>
      <c r="H4460" s="380">
        <v>5.194572673099545</v>
      </c>
      <c r="I4460" s="25">
        <v>53.81</v>
      </c>
      <c r="J4460" s="380">
        <v>2.5226535483100307</v>
      </c>
    </row>
    <row r="4461" spans="1:10" x14ac:dyDescent="0.35">
      <c r="A4461" s="5">
        <v>4457</v>
      </c>
      <c r="B4461" s="5">
        <v>186</v>
      </c>
      <c r="C4461" s="5">
        <v>7</v>
      </c>
      <c r="D4461" s="380">
        <v>69.201111111111118</v>
      </c>
      <c r="E4461" s="25">
        <v>25.74</v>
      </c>
      <c r="F4461" s="380">
        <v>8.1174834595959595</v>
      </c>
      <c r="G4461" s="25">
        <v>47.85</v>
      </c>
      <c r="H4461" s="380">
        <v>3.6523650436371748</v>
      </c>
      <c r="I4461" s="25">
        <v>53.81</v>
      </c>
      <c r="J4461" s="380">
        <v>2.7857897846359623</v>
      </c>
    </row>
    <row r="4462" spans="1:10" x14ac:dyDescent="0.35">
      <c r="A4462" s="5">
        <v>4458</v>
      </c>
      <c r="B4462" s="5">
        <v>186</v>
      </c>
      <c r="C4462" s="5">
        <v>7</v>
      </c>
      <c r="D4462" s="380">
        <v>73.259999999999991</v>
      </c>
      <c r="E4462" s="25">
        <v>25.74</v>
      </c>
      <c r="F4462" s="380">
        <v>10.058547319851991</v>
      </c>
      <c r="G4462" s="25">
        <v>47.85</v>
      </c>
      <c r="H4462" s="380">
        <v>6.0010457065944243</v>
      </c>
      <c r="I4462" s="25">
        <v>53.81</v>
      </c>
      <c r="J4462" s="380">
        <v>4.8966647647389943</v>
      </c>
    </row>
    <row r="4463" spans="1:10" x14ac:dyDescent="0.35">
      <c r="A4463" s="5">
        <v>4459</v>
      </c>
      <c r="B4463" s="5">
        <v>186</v>
      </c>
      <c r="C4463" s="5">
        <v>7</v>
      </c>
      <c r="D4463" s="380">
        <v>76.740555555555545</v>
      </c>
      <c r="E4463" s="25">
        <v>25.74</v>
      </c>
      <c r="F4463" s="380">
        <v>11.462017934773854</v>
      </c>
      <c r="G4463" s="25">
        <v>47.85</v>
      </c>
      <c r="H4463" s="380">
        <v>5.4604651090483092</v>
      </c>
      <c r="I4463" s="25">
        <v>53.81</v>
      </c>
      <c r="J4463" s="380">
        <v>3.622415985238987</v>
      </c>
    </row>
    <row r="4464" spans="1:10" x14ac:dyDescent="0.35">
      <c r="A4464" s="5">
        <v>4460</v>
      </c>
      <c r="B4464" s="5">
        <v>186</v>
      </c>
      <c r="C4464" s="5">
        <v>7</v>
      </c>
      <c r="D4464" s="380">
        <v>74.25333333333333</v>
      </c>
      <c r="E4464" s="25">
        <v>24.99</v>
      </c>
      <c r="F4464" s="380">
        <v>11.492613197356361</v>
      </c>
      <c r="G4464" s="25">
        <v>47.46</v>
      </c>
      <c r="H4464" s="380">
        <v>4.799693804694658</v>
      </c>
      <c r="I4464" s="25">
        <v>55.66</v>
      </c>
      <c r="J4464" s="380">
        <v>2.0046636118919698</v>
      </c>
    </row>
    <row r="4465" spans="1:10" x14ac:dyDescent="0.35">
      <c r="A4465" s="5">
        <v>4461</v>
      </c>
      <c r="B4465" s="5">
        <v>186</v>
      </c>
      <c r="C4465" s="5">
        <v>7</v>
      </c>
      <c r="D4465" s="380">
        <v>72.801666666666648</v>
      </c>
      <c r="E4465" s="25">
        <v>24.84</v>
      </c>
      <c r="F4465" s="380">
        <v>11.320335491575189</v>
      </c>
      <c r="G4465" s="25">
        <v>46.98</v>
      </c>
      <c r="H4465" s="380">
        <v>4.799693804694658</v>
      </c>
      <c r="I4465" s="25">
        <v>56.52</v>
      </c>
      <c r="J4465" s="380">
        <v>0.85673472908934234</v>
      </c>
    </row>
    <row r="4466" spans="1:10" x14ac:dyDescent="0.35">
      <c r="A4466" s="5">
        <v>4462</v>
      </c>
      <c r="B4466" s="5">
        <v>186</v>
      </c>
      <c r="C4466" s="5">
        <v>7</v>
      </c>
      <c r="D4466" s="380">
        <v>70.614999999999995</v>
      </c>
      <c r="E4466" s="25">
        <v>24.84</v>
      </c>
      <c r="F4466" s="380">
        <v>9.6052986137880403</v>
      </c>
      <c r="G4466" s="25">
        <v>45.1</v>
      </c>
      <c r="H4466" s="380">
        <v>4.7996938046946598</v>
      </c>
      <c r="I4466" s="25">
        <v>54.87</v>
      </c>
      <c r="J4466" s="380">
        <v>4.0010547961755298</v>
      </c>
    </row>
    <row r="4467" spans="1:10" x14ac:dyDescent="0.35">
      <c r="A4467" s="5">
        <v>4463</v>
      </c>
      <c r="B4467" s="5">
        <v>186</v>
      </c>
      <c r="C4467" s="5">
        <v>7</v>
      </c>
      <c r="D4467" s="380">
        <v>70.825555555555567</v>
      </c>
      <c r="E4467" s="25">
        <v>24.84</v>
      </c>
      <c r="F4467" s="380">
        <v>8.1174834595959577</v>
      </c>
      <c r="G4467" s="25">
        <v>42.29</v>
      </c>
      <c r="H4467" s="380">
        <v>4.7996938046946571</v>
      </c>
      <c r="I4467" s="25">
        <v>53.27</v>
      </c>
      <c r="J4467" s="380">
        <v>0.27777777777777779</v>
      </c>
    </row>
    <row r="4468" spans="1:10" x14ac:dyDescent="0.35">
      <c r="A4468" s="5">
        <v>4464</v>
      </c>
      <c r="B4468" s="5">
        <v>186</v>
      </c>
      <c r="C4468" s="5">
        <v>7</v>
      </c>
      <c r="D4468" s="380">
        <v>76.74166666666666</v>
      </c>
      <c r="E4468" s="25">
        <v>24.84</v>
      </c>
      <c r="F4468" s="380">
        <v>8.1174834595959577</v>
      </c>
      <c r="G4468" s="25">
        <v>39.93</v>
      </c>
      <c r="H4468" s="380">
        <v>4.7996938046946571</v>
      </c>
      <c r="I4468" s="25">
        <v>51.72</v>
      </c>
      <c r="J4468" s="380">
        <v>4.0010547961755298</v>
      </c>
    </row>
    <row r="4469" spans="1:10" x14ac:dyDescent="0.35">
      <c r="A4469" s="5">
        <v>4465</v>
      </c>
      <c r="B4469" s="5">
        <v>187</v>
      </c>
      <c r="C4469" s="5">
        <v>7</v>
      </c>
      <c r="D4469" s="380">
        <v>69.392222222222216</v>
      </c>
      <c r="E4469" s="25">
        <v>24</v>
      </c>
      <c r="F4469" s="380">
        <v>8.1174834595959595</v>
      </c>
      <c r="G4469" s="25">
        <v>39.369999999999997</v>
      </c>
      <c r="H4469" s="380">
        <v>4.799693804694658</v>
      </c>
      <c r="I4469" s="25">
        <v>46.64</v>
      </c>
      <c r="J4469" s="380">
        <v>0.27777777777777779</v>
      </c>
    </row>
    <row r="4470" spans="1:10" x14ac:dyDescent="0.35">
      <c r="A4470" s="5">
        <v>4466</v>
      </c>
      <c r="B4470" s="5">
        <v>187</v>
      </c>
      <c r="C4470" s="5">
        <v>7</v>
      </c>
      <c r="D4470" s="380">
        <v>64.048888888888897</v>
      </c>
      <c r="E4470" s="25">
        <v>24</v>
      </c>
      <c r="F4470" s="380">
        <v>8.1174834595959595</v>
      </c>
      <c r="G4470" s="25">
        <v>35.94</v>
      </c>
      <c r="H4470" s="380">
        <v>4.799693804694658</v>
      </c>
      <c r="I4470" s="25">
        <v>46.64</v>
      </c>
      <c r="J4470" s="380">
        <v>0.27777777777777779</v>
      </c>
    </row>
    <row r="4471" spans="1:10" x14ac:dyDescent="0.35">
      <c r="A4471" s="5">
        <v>4467</v>
      </c>
      <c r="B4471" s="5">
        <v>187</v>
      </c>
      <c r="C4471" s="5">
        <v>7</v>
      </c>
      <c r="D4471" s="380">
        <v>62.262222222222221</v>
      </c>
      <c r="E4471" s="25">
        <v>24</v>
      </c>
      <c r="F4471" s="380">
        <v>8.1174834595959613</v>
      </c>
      <c r="G4471" s="25">
        <v>34.9</v>
      </c>
      <c r="H4471" s="380">
        <v>4.3085826935835474</v>
      </c>
      <c r="I4471" s="25">
        <v>46.64</v>
      </c>
      <c r="J4471" s="380">
        <v>1.6285912409749048</v>
      </c>
    </row>
    <row r="4472" spans="1:10" x14ac:dyDescent="0.35">
      <c r="A4472" s="5">
        <v>4468</v>
      </c>
      <c r="B4472" s="5">
        <v>187</v>
      </c>
      <c r="C4472" s="5">
        <v>7</v>
      </c>
      <c r="D4472" s="380">
        <v>61.849444444444437</v>
      </c>
      <c r="E4472" s="25">
        <v>24</v>
      </c>
      <c r="F4472" s="380">
        <v>8.1174834595959595</v>
      </c>
      <c r="G4472" s="25">
        <v>34.9</v>
      </c>
      <c r="H4472" s="380">
        <v>4.7996938046946571</v>
      </c>
      <c r="I4472" s="25">
        <v>46.64</v>
      </c>
      <c r="J4472" s="380">
        <v>4.8236050723520574</v>
      </c>
    </row>
    <row r="4473" spans="1:10" x14ac:dyDescent="0.35">
      <c r="A4473" s="5">
        <v>4469</v>
      </c>
      <c r="B4473" s="5">
        <v>187</v>
      </c>
      <c r="C4473" s="5">
        <v>7</v>
      </c>
      <c r="D4473" s="380">
        <v>61.949444444444438</v>
      </c>
      <c r="E4473" s="25">
        <v>24.84</v>
      </c>
      <c r="F4473" s="380">
        <v>8.1174834595959595</v>
      </c>
      <c r="G4473" s="25">
        <v>39.93</v>
      </c>
      <c r="H4473" s="380">
        <v>4.799693804694658</v>
      </c>
      <c r="I4473" s="25">
        <v>46.64</v>
      </c>
      <c r="J4473" s="380">
        <v>2.0046636118919698</v>
      </c>
    </row>
    <row r="4474" spans="1:10" x14ac:dyDescent="0.35">
      <c r="A4474" s="5">
        <v>4470</v>
      </c>
      <c r="B4474" s="5">
        <v>187</v>
      </c>
      <c r="C4474" s="5">
        <v>7</v>
      </c>
      <c r="D4474" s="380">
        <v>76.463888888888889</v>
      </c>
      <c r="E4474" s="25">
        <v>24.84</v>
      </c>
      <c r="F4474" s="380">
        <v>8.1174834595959595</v>
      </c>
      <c r="G4474" s="25">
        <v>40.549999999999997</v>
      </c>
      <c r="H4474" s="380">
        <v>4.799693804694658</v>
      </c>
      <c r="I4474" s="25">
        <v>48.3</v>
      </c>
      <c r="J4474" s="380">
        <v>2.0046636118919698</v>
      </c>
    </row>
    <row r="4475" spans="1:10" x14ac:dyDescent="0.35">
      <c r="A4475" s="5">
        <v>4471</v>
      </c>
      <c r="B4475" s="5">
        <v>187</v>
      </c>
      <c r="C4475" s="5">
        <v>7</v>
      </c>
      <c r="D4475" s="380">
        <v>84.041666666666671</v>
      </c>
      <c r="E4475" s="25">
        <v>24.84</v>
      </c>
      <c r="F4475" s="380">
        <v>8.1174834595959577</v>
      </c>
      <c r="G4475" s="25">
        <v>44.69</v>
      </c>
      <c r="H4475" s="380">
        <v>4.799693804694658</v>
      </c>
      <c r="I4475" s="25">
        <v>53.71</v>
      </c>
      <c r="J4475" s="380">
        <v>6.1940956780053247</v>
      </c>
    </row>
    <row r="4476" spans="1:10" x14ac:dyDescent="0.35">
      <c r="A4476" s="5">
        <v>4472</v>
      </c>
      <c r="B4476" s="5">
        <v>187</v>
      </c>
      <c r="C4476" s="5">
        <v>7</v>
      </c>
      <c r="D4476" s="380">
        <v>85.183888888888887</v>
      </c>
      <c r="E4476" s="25">
        <v>24.99</v>
      </c>
      <c r="F4476" s="380">
        <v>8.1174834595959595</v>
      </c>
      <c r="G4476" s="25">
        <v>44.86</v>
      </c>
      <c r="H4476" s="380">
        <v>4.5641104101555863</v>
      </c>
      <c r="I4476" s="25">
        <v>54.87</v>
      </c>
      <c r="J4476" s="380">
        <v>3.819041890173696</v>
      </c>
    </row>
    <row r="4477" spans="1:10" x14ac:dyDescent="0.35">
      <c r="A4477" s="5">
        <v>4473</v>
      </c>
      <c r="B4477" s="5">
        <v>187</v>
      </c>
      <c r="C4477" s="5">
        <v>7</v>
      </c>
      <c r="D4477" s="380">
        <v>77.867222222222225</v>
      </c>
      <c r="E4477" s="25">
        <v>24.99</v>
      </c>
      <c r="F4477" s="380">
        <v>5.2083306482968252</v>
      </c>
      <c r="G4477" s="25">
        <v>44.86</v>
      </c>
      <c r="H4477" s="380">
        <v>3.9166784947548097</v>
      </c>
      <c r="I4477" s="25">
        <v>50.21</v>
      </c>
      <c r="J4477" s="380">
        <v>2.6069587900784716</v>
      </c>
    </row>
    <row r="4478" spans="1:10" x14ac:dyDescent="0.35">
      <c r="A4478" s="5">
        <v>4474</v>
      </c>
      <c r="B4478" s="5">
        <v>187</v>
      </c>
      <c r="C4478" s="5">
        <v>7</v>
      </c>
      <c r="D4478" s="380">
        <v>69.424999999999997</v>
      </c>
      <c r="E4478" s="25">
        <v>24.84</v>
      </c>
      <c r="F4478" s="380">
        <v>3.3747909930458548</v>
      </c>
      <c r="G4478" s="25">
        <v>44.86</v>
      </c>
      <c r="H4478" s="380">
        <v>1.9525064856283987</v>
      </c>
      <c r="I4478" s="25">
        <v>47.37</v>
      </c>
      <c r="J4478" s="380">
        <v>2.777777777777778E-2</v>
      </c>
    </row>
    <row r="4479" spans="1:10" x14ac:dyDescent="0.35">
      <c r="A4479" s="5">
        <v>4475</v>
      </c>
      <c r="B4479" s="5">
        <v>187</v>
      </c>
      <c r="C4479" s="5">
        <v>7</v>
      </c>
      <c r="D4479" s="380">
        <v>66.199444444444453</v>
      </c>
      <c r="E4479" s="25">
        <v>24.84</v>
      </c>
      <c r="F4479" s="380">
        <v>3.1512364416311915</v>
      </c>
      <c r="G4479" s="25">
        <v>43.56</v>
      </c>
      <c r="H4479" s="380">
        <v>1.2655816667086657</v>
      </c>
      <c r="I4479" s="25">
        <v>47.11</v>
      </c>
      <c r="J4479" s="380">
        <v>2.777777777777778E-2</v>
      </c>
    </row>
    <row r="4480" spans="1:10" x14ac:dyDescent="0.35">
      <c r="A4480" s="5">
        <v>4476</v>
      </c>
      <c r="B4480" s="5">
        <v>187</v>
      </c>
      <c r="C4480" s="5">
        <v>7</v>
      </c>
      <c r="D4480" s="380">
        <v>60.487222222222215</v>
      </c>
      <c r="E4480" s="25">
        <v>24.84</v>
      </c>
      <c r="F4480" s="380">
        <v>3.1512364416311915</v>
      </c>
      <c r="G4480" s="25">
        <v>42.19</v>
      </c>
      <c r="H4480" s="380">
        <v>0.10737189369301019</v>
      </c>
      <c r="I4480" s="25">
        <v>46.64</v>
      </c>
      <c r="J4480" s="380">
        <v>2.777777777777778E-2</v>
      </c>
    </row>
    <row r="4481" spans="1:10" x14ac:dyDescent="0.35">
      <c r="A4481" s="5">
        <v>4477</v>
      </c>
      <c r="B4481" s="5">
        <v>187</v>
      </c>
      <c r="C4481" s="5">
        <v>7</v>
      </c>
      <c r="D4481" s="380">
        <v>56.559999999999995</v>
      </c>
      <c r="E4481" s="25">
        <v>24.84</v>
      </c>
      <c r="F4481" s="380">
        <v>2.8752154517683559</v>
      </c>
      <c r="G4481" s="25">
        <v>42.17</v>
      </c>
      <c r="H4481" s="380">
        <v>0.10737189369301019</v>
      </c>
      <c r="I4481" s="25">
        <v>46.64</v>
      </c>
      <c r="J4481" s="380">
        <v>2.777777777777778E-2</v>
      </c>
    </row>
    <row r="4482" spans="1:10" x14ac:dyDescent="0.35">
      <c r="A4482" s="5">
        <v>4478</v>
      </c>
      <c r="B4482" s="5">
        <v>187</v>
      </c>
      <c r="C4482" s="5">
        <v>7</v>
      </c>
      <c r="D4482" s="380">
        <v>51.748333333333342</v>
      </c>
      <c r="E4482" s="25">
        <v>24.84</v>
      </c>
      <c r="F4482" s="380">
        <v>2.8003964335678027</v>
      </c>
      <c r="G4482" s="25">
        <v>40.96</v>
      </c>
      <c r="H4482" s="380">
        <v>0.10737189369301019</v>
      </c>
      <c r="I4482" s="25">
        <v>46.64</v>
      </c>
      <c r="J4482" s="380">
        <v>2.777777777777778E-2</v>
      </c>
    </row>
    <row r="4483" spans="1:10" x14ac:dyDescent="0.35">
      <c r="A4483" s="5">
        <v>4479</v>
      </c>
      <c r="B4483" s="5">
        <v>187</v>
      </c>
      <c r="C4483" s="5">
        <v>7</v>
      </c>
      <c r="D4483" s="380">
        <v>50.657777777777781</v>
      </c>
      <c r="E4483" s="25">
        <v>24.84</v>
      </c>
      <c r="F4483" s="380">
        <v>2.8003964335678027</v>
      </c>
      <c r="G4483" s="25">
        <v>40.96</v>
      </c>
      <c r="H4483" s="380">
        <v>0.10737189369301019</v>
      </c>
      <c r="I4483" s="25">
        <v>46.64</v>
      </c>
      <c r="J4483" s="380">
        <v>2.777777777777778E-2</v>
      </c>
    </row>
    <row r="4484" spans="1:10" x14ac:dyDescent="0.35">
      <c r="A4484" s="5">
        <v>4480</v>
      </c>
      <c r="B4484" s="5">
        <v>187</v>
      </c>
      <c r="C4484" s="5">
        <v>7</v>
      </c>
      <c r="D4484" s="380">
        <v>53.37555555555555</v>
      </c>
      <c r="E4484" s="25">
        <v>24.84</v>
      </c>
      <c r="F4484" s="380">
        <v>2.8003964335678027</v>
      </c>
      <c r="G4484" s="25">
        <v>42.17</v>
      </c>
      <c r="H4484" s="380">
        <v>0.10737189369301019</v>
      </c>
      <c r="I4484" s="25">
        <v>46.64</v>
      </c>
      <c r="J4484" s="380">
        <v>2.777777777777778E-2</v>
      </c>
    </row>
    <row r="4485" spans="1:10" x14ac:dyDescent="0.35">
      <c r="A4485" s="5">
        <v>4481</v>
      </c>
      <c r="B4485" s="5">
        <v>187</v>
      </c>
      <c r="C4485" s="5">
        <v>7</v>
      </c>
      <c r="D4485" s="380">
        <v>62.457222222222221</v>
      </c>
      <c r="E4485" s="25">
        <v>24.84</v>
      </c>
      <c r="F4485" s="380">
        <v>2.8003964335678027</v>
      </c>
      <c r="G4485" s="25">
        <v>42.42</v>
      </c>
      <c r="H4485" s="380">
        <v>1.2655816667086657</v>
      </c>
      <c r="I4485" s="25">
        <v>47.95</v>
      </c>
      <c r="J4485" s="380">
        <v>2.777777777777778E-2</v>
      </c>
    </row>
    <row r="4486" spans="1:10" x14ac:dyDescent="0.35">
      <c r="A4486" s="5">
        <v>4482</v>
      </c>
      <c r="B4486" s="5">
        <v>187</v>
      </c>
      <c r="C4486" s="5">
        <v>7</v>
      </c>
      <c r="D4486" s="380">
        <v>66.371111111111105</v>
      </c>
      <c r="E4486" s="25">
        <v>24.84</v>
      </c>
      <c r="F4486" s="380">
        <v>4.7902894965944043</v>
      </c>
      <c r="G4486" s="25">
        <v>44.69</v>
      </c>
      <c r="H4486" s="380">
        <v>0.20154747462866185</v>
      </c>
      <c r="I4486" s="25">
        <v>53.27</v>
      </c>
      <c r="J4486" s="380">
        <v>5.1162482169034962E-2</v>
      </c>
    </row>
    <row r="4487" spans="1:10" x14ac:dyDescent="0.35">
      <c r="A4487" s="5">
        <v>4483</v>
      </c>
      <c r="B4487" s="5">
        <v>187</v>
      </c>
      <c r="C4487" s="5">
        <v>7</v>
      </c>
      <c r="D4487" s="380">
        <v>69.997777777777785</v>
      </c>
      <c r="E4487" s="25">
        <v>25.74</v>
      </c>
      <c r="F4487" s="380">
        <v>6.6403849854842836</v>
      </c>
      <c r="G4487" s="25">
        <v>46.79</v>
      </c>
      <c r="H4487" s="380">
        <v>4.5696059864128609</v>
      </c>
      <c r="I4487" s="25">
        <v>54.87</v>
      </c>
      <c r="J4487" s="380">
        <v>4.0645350021080837</v>
      </c>
    </row>
    <row r="4488" spans="1:10" x14ac:dyDescent="0.35">
      <c r="A4488" s="5">
        <v>4484</v>
      </c>
      <c r="B4488" s="5">
        <v>187</v>
      </c>
      <c r="C4488" s="5">
        <v>7</v>
      </c>
      <c r="D4488" s="380">
        <v>68.921666666666667</v>
      </c>
      <c r="E4488" s="25">
        <v>25.59</v>
      </c>
      <c r="F4488" s="380">
        <v>10.951208545041567</v>
      </c>
      <c r="G4488" s="25">
        <v>46.98</v>
      </c>
      <c r="H4488" s="380">
        <v>2.8324006890620974</v>
      </c>
      <c r="I4488" s="25">
        <v>56.52</v>
      </c>
      <c r="J4488" s="380">
        <v>3.4719427878767184</v>
      </c>
    </row>
    <row r="4489" spans="1:10" x14ac:dyDescent="0.35">
      <c r="A4489" s="5">
        <v>4485</v>
      </c>
      <c r="B4489" s="5">
        <v>187</v>
      </c>
      <c r="C4489" s="5">
        <v>7</v>
      </c>
      <c r="D4489" s="380">
        <v>67.403333333333322</v>
      </c>
      <c r="E4489" s="25">
        <v>25.59</v>
      </c>
      <c r="F4489" s="380">
        <v>11.504256978080608</v>
      </c>
      <c r="G4489" s="25">
        <v>46.98</v>
      </c>
      <c r="H4489" s="380">
        <v>6.0189363344101467</v>
      </c>
      <c r="I4489" s="25">
        <v>58.26</v>
      </c>
      <c r="J4489" s="380">
        <v>4.0603763153802079</v>
      </c>
    </row>
    <row r="4490" spans="1:10" x14ac:dyDescent="0.35">
      <c r="A4490" s="5">
        <v>4486</v>
      </c>
      <c r="B4490" s="5">
        <v>187</v>
      </c>
      <c r="C4490" s="5">
        <v>7</v>
      </c>
      <c r="D4490" s="380">
        <v>66.914444444444442</v>
      </c>
      <c r="E4490" s="25">
        <v>25.74</v>
      </c>
      <c r="F4490" s="380">
        <v>12.109347901801391</v>
      </c>
      <c r="G4490" s="25">
        <v>46.98</v>
      </c>
      <c r="H4490" s="380">
        <v>5.4941190497461578</v>
      </c>
      <c r="I4490" s="25">
        <v>66.06</v>
      </c>
      <c r="J4490" s="380">
        <v>4.1187808622791602</v>
      </c>
    </row>
    <row r="4491" spans="1:10" x14ac:dyDescent="0.35">
      <c r="A4491" s="5">
        <v>4487</v>
      </c>
      <c r="B4491" s="5">
        <v>187</v>
      </c>
      <c r="C4491" s="5">
        <v>7</v>
      </c>
      <c r="D4491" s="380">
        <v>60.493333333333332</v>
      </c>
      <c r="E4491" s="25">
        <v>25.29</v>
      </c>
      <c r="F4491" s="380">
        <v>12.527089045620308</v>
      </c>
      <c r="G4491" s="25">
        <v>46.98</v>
      </c>
      <c r="H4491" s="380">
        <v>4.1490059889230979</v>
      </c>
      <c r="I4491" s="25">
        <v>58.21</v>
      </c>
      <c r="J4491" s="380">
        <v>5.1030815131747742</v>
      </c>
    </row>
    <row r="4492" spans="1:10" x14ac:dyDescent="0.35">
      <c r="A4492" s="5">
        <v>4488</v>
      </c>
      <c r="B4492" s="5">
        <v>187</v>
      </c>
      <c r="C4492" s="5">
        <v>7</v>
      </c>
      <c r="D4492" s="380">
        <v>57.818888888888885</v>
      </c>
      <c r="E4492" s="25">
        <v>24.99</v>
      </c>
      <c r="F4492" s="380">
        <v>14.315462868890181</v>
      </c>
      <c r="G4492" s="25">
        <v>43.56</v>
      </c>
      <c r="H4492" s="380">
        <v>4.5043228415428311</v>
      </c>
      <c r="I4492" s="25">
        <v>54.92</v>
      </c>
      <c r="J4492" s="380">
        <v>4.369409377055371</v>
      </c>
    </row>
    <row r="4493" spans="1:10" x14ac:dyDescent="0.35">
      <c r="A4493" s="5">
        <v>4489</v>
      </c>
      <c r="B4493" s="5">
        <v>188</v>
      </c>
      <c r="C4493" s="5">
        <v>7</v>
      </c>
      <c r="D4493" s="380">
        <v>51.75055555555555</v>
      </c>
      <c r="E4493" s="25">
        <v>24.84</v>
      </c>
      <c r="F4493" s="380">
        <v>12.487121382563753</v>
      </c>
      <c r="G4493" s="25">
        <v>43.56</v>
      </c>
      <c r="H4493" s="380">
        <v>4.5043228415428311</v>
      </c>
      <c r="I4493" s="25">
        <v>54.87</v>
      </c>
      <c r="J4493" s="380">
        <v>4.5852518779452902</v>
      </c>
    </row>
    <row r="4494" spans="1:10" x14ac:dyDescent="0.35">
      <c r="A4494" s="5">
        <v>4490</v>
      </c>
      <c r="B4494" s="5">
        <v>188</v>
      </c>
      <c r="C4494" s="5">
        <v>7</v>
      </c>
      <c r="D4494" s="380">
        <v>47.981666666666669</v>
      </c>
      <c r="E4494" s="25">
        <v>24.84</v>
      </c>
      <c r="F4494" s="380">
        <v>7.3340186781233951</v>
      </c>
      <c r="G4494" s="25">
        <v>42.69</v>
      </c>
      <c r="H4494" s="380">
        <v>4.5043228415428311</v>
      </c>
      <c r="I4494" s="25">
        <v>54.32</v>
      </c>
      <c r="J4494" s="380">
        <v>3.322429889811481</v>
      </c>
    </row>
    <row r="4495" spans="1:10" x14ac:dyDescent="0.35">
      <c r="A4495" s="5">
        <v>4491</v>
      </c>
      <c r="B4495" s="5">
        <v>188</v>
      </c>
      <c r="C4495" s="5">
        <v>7</v>
      </c>
      <c r="D4495" s="380">
        <v>44.985555555555557</v>
      </c>
      <c r="E4495" s="25">
        <v>24.84</v>
      </c>
      <c r="F4495" s="380">
        <v>7.6467622265774287</v>
      </c>
      <c r="G4495" s="25">
        <v>42.69</v>
      </c>
      <c r="H4495" s="380">
        <v>4.534584205617965</v>
      </c>
      <c r="I4495" s="25">
        <v>53.27</v>
      </c>
      <c r="J4495" s="380">
        <v>3.6035707913072574</v>
      </c>
    </row>
    <row r="4496" spans="1:10" x14ac:dyDescent="0.35">
      <c r="A4496" s="5">
        <v>4492</v>
      </c>
      <c r="B4496" s="5">
        <v>188</v>
      </c>
      <c r="C4496" s="5">
        <v>7</v>
      </c>
      <c r="D4496" s="380">
        <v>45.113888888888887</v>
      </c>
      <c r="E4496" s="25">
        <v>24.84</v>
      </c>
      <c r="F4496" s="380">
        <v>7.4364749594546993</v>
      </c>
      <c r="G4496" s="25">
        <v>42.69</v>
      </c>
      <c r="H4496" s="380">
        <v>3.6576682319664271</v>
      </c>
      <c r="I4496" s="25">
        <v>53.27</v>
      </c>
      <c r="J4496" s="380">
        <v>2.595595843913904</v>
      </c>
    </row>
    <row r="4497" spans="1:10" x14ac:dyDescent="0.35">
      <c r="A4497" s="5">
        <v>4493</v>
      </c>
      <c r="B4497" s="5">
        <v>188</v>
      </c>
      <c r="C4497" s="5">
        <v>7</v>
      </c>
      <c r="D4497" s="380">
        <v>46.70055555555556</v>
      </c>
      <c r="E4497" s="25">
        <v>24.84</v>
      </c>
      <c r="F4497" s="380">
        <v>5.9111333086085951</v>
      </c>
      <c r="G4497" s="25">
        <v>43.12</v>
      </c>
      <c r="H4497" s="380">
        <v>2.2096547233464929</v>
      </c>
      <c r="I4497" s="25">
        <v>54.87</v>
      </c>
      <c r="J4497" s="380">
        <v>4.0127209765579064</v>
      </c>
    </row>
    <row r="4498" spans="1:10" x14ac:dyDescent="0.35">
      <c r="A4498" s="5">
        <v>4494</v>
      </c>
      <c r="B4498" s="5">
        <v>188</v>
      </c>
      <c r="C4498" s="5">
        <v>7</v>
      </c>
      <c r="D4498" s="380">
        <v>52.352222222222224</v>
      </c>
      <c r="E4498" s="25">
        <v>24.84</v>
      </c>
      <c r="F4498" s="380">
        <v>4.0624653845367389</v>
      </c>
      <c r="G4498" s="25">
        <v>45.1</v>
      </c>
      <c r="H4498" s="380">
        <v>2.2979336032763098</v>
      </c>
      <c r="I4498" s="25">
        <v>54.87</v>
      </c>
      <c r="J4498" s="380">
        <v>2.6758648865723602</v>
      </c>
    </row>
    <row r="4499" spans="1:10" x14ac:dyDescent="0.35">
      <c r="A4499" s="5">
        <v>4495</v>
      </c>
      <c r="B4499" s="5">
        <v>188</v>
      </c>
      <c r="C4499" s="5">
        <v>7</v>
      </c>
      <c r="D4499" s="380">
        <v>60.884999999999991</v>
      </c>
      <c r="E4499" s="25">
        <v>24.99</v>
      </c>
      <c r="F4499" s="380">
        <v>3.3611454949889517</v>
      </c>
      <c r="G4499" s="25">
        <v>46.98</v>
      </c>
      <c r="H4499" s="380">
        <v>1.2164566257089502</v>
      </c>
      <c r="I4499" s="25">
        <v>55.66</v>
      </c>
      <c r="J4499" s="380">
        <v>4.3127566722235056</v>
      </c>
    </row>
    <row r="4500" spans="1:10" x14ac:dyDescent="0.35">
      <c r="A4500" s="5">
        <v>4496</v>
      </c>
      <c r="B4500" s="5">
        <v>188</v>
      </c>
      <c r="C4500" s="5">
        <v>7</v>
      </c>
      <c r="D4500" s="380">
        <v>66.550555555555547</v>
      </c>
      <c r="E4500" s="25">
        <v>25.74</v>
      </c>
      <c r="F4500" s="380">
        <v>6.6236307131217087</v>
      </c>
      <c r="G4500" s="25">
        <v>46.98</v>
      </c>
      <c r="H4500" s="380">
        <v>2.1868096514490536</v>
      </c>
      <c r="I4500" s="25">
        <v>55.66</v>
      </c>
      <c r="J4500" s="380">
        <v>3.902166066915417</v>
      </c>
    </row>
    <row r="4501" spans="1:10" x14ac:dyDescent="0.35">
      <c r="A4501" s="5">
        <v>4497</v>
      </c>
      <c r="B4501" s="5">
        <v>188</v>
      </c>
      <c r="C4501" s="5">
        <v>7</v>
      </c>
      <c r="D4501" s="380">
        <v>62.879444444444438</v>
      </c>
      <c r="E4501" s="25">
        <v>25.59</v>
      </c>
      <c r="F4501" s="380">
        <v>2.777777777777778E-2</v>
      </c>
      <c r="G4501" s="25">
        <v>46.98</v>
      </c>
      <c r="H4501" s="380">
        <v>1.8457190916956596</v>
      </c>
      <c r="I4501" s="25">
        <v>54.87</v>
      </c>
      <c r="J4501" s="380">
        <v>1.4117174291763555</v>
      </c>
    </row>
    <row r="4502" spans="1:10" x14ac:dyDescent="0.35">
      <c r="A4502" s="5">
        <v>4498</v>
      </c>
      <c r="B4502" s="5">
        <v>188</v>
      </c>
      <c r="C4502" s="5">
        <v>7</v>
      </c>
      <c r="D4502" s="380">
        <v>60.268888888888881</v>
      </c>
      <c r="E4502" s="25">
        <v>24.84</v>
      </c>
      <c r="F4502" s="380">
        <v>2.3843848245165407</v>
      </c>
      <c r="G4502" s="25">
        <v>45.1</v>
      </c>
      <c r="H4502" s="380">
        <v>1.8457190916956596</v>
      </c>
      <c r="I4502" s="25">
        <v>51.72</v>
      </c>
      <c r="J4502" s="380">
        <v>5.1162482169034962E-2</v>
      </c>
    </row>
    <row r="4503" spans="1:10" x14ac:dyDescent="0.35">
      <c r="A4503" s="5">
        <v>4499</v>
      </c>
      <c r="B4503" s="5">
        <v>188</v>
      </c>
      <c r="C4503" s="5">
        <v>7</v>
      </c>
      <c r="D4503" s="380">
        <v>57.751666666666665</v>
      </c>
      <c r="E4503" s="25">
        <v>24.84</v>
      </c>
      <c r="F4503" s="380">
        <v>2.777777777777778E-2</v>
      </c>
      <c r="G4503" s="25">
        <v>45.1</v>
      </c>
      <c r="H4503" s="380">
        <v>1.8457190916956596</v>
      </c>
      <c r="I4503" s="25">
        <v>51.72</v>
      </c>
      <c r="J4503" s="380">
        <v>2.777777777777778E-2</v>
      </c>
    </row>
    <row r="4504" spans="1:10" x14ac:dyDescent="0.35">
      <c r="A4504" s="5">
        <v>4500</v>
      </c>
      <c r="B4504" s="5">
        <v>188</v>
      </c>
      <c r="C4504" s="5">
        <v>7</v>
      </c>
      <c r="D4504" s="380">
        <v>54.893333333333338</v>
      </c>
      <c r="E4504" s="25">
        <v>24.84</v>
      </c>
      <c r="F4504" s="380">
        <v>2.107210211010266</v>
      </c>
      <c r="G4504" s="25">
        <v>43.56</v>
      </c>
      <c r="H4504" s="380">
        <v>1.8457190916956596</v>
      </c>
      <c r="I4504" s="25">
        <v>51.2</v>
      </c>
      <c r="J4504" s="380">
        <v>2.777777777777778E-2</v>
      </c>
    </row>
    <row r="4505" spans="1:10" x14ac:dyDescent="0.35">
      <c r="A4505" s="5">
        <v>4501</v>
      </c>
      <c r="B4505" s="5">
        <v>188</v>
      </c>
      <c r="C4505" s="5">
        <v>7</v>
      </c>
      <c r="D4505" s="380">
        <v>51.655555555555551</v>
      </c>
      <c r="E4505" s="25">
        <v>24.84</v>
      </c>
      <c r="F4505" s="380">
        <v>2.107210211010266</v>
      </c>
      <c r="G4505" s="25">
        <v>43.12</v>
      </c>
      <c r="H4505" s="380">
        <v>2.777777777777778E-2</v>
      </c>
      <c r="I4505" s="25">
        <v>51.2</v>
      </c>
      <c r="J4505" s="380">
        <v>2.777777777777778E-2</v>
      </c>
    </row>
    <row r="4506" spans="1:10" x14ac:dyDescent="0.35">
      <c r="A4506" s="5">
        <v>4502</v>
      </c>
      <c r="B4506" s="5">
        <v>188</v>
      </c>
      <c r="C4506" s="5">
        <v>7</v>
      </c>
      <c r="D4506" s="380">
        <v>48.011666666666663</v>
      </c>
      <c r="E4506" s="25">
        <v>24.84</v>
      </c>
      <c r="F4506" s="380">
        <v>1.4760859795202335</v>
      </c>
      <c r="G4506" s="25">
        <v>42.69</v>
      </c>
      <c r="H4506" s="380">
        <v>2.777777777777778E-2</v>
      </c>
      <c r="I4506" s="25">
        <v>48.86</v>
      </c>
      <c r="J4506" s="380">
        <v>2.777777777777778E-2</v>
      </c>
    </row>
    <row r="4507" spans="1:10" x14ac:dyDescent="0.35">
      <c r="A4507" s="5">
        <v>4503</v>
      </c>
      <c r="B4507" s="5">
        <v>188</v>
      </c>
      <c r="C4507" s="5">
        <v>7</v>
      </c>
      <c r="D4507" s="380">
        <v>46.962777777777767</v>
      </c>
      <c r="E4507" s="25">
        <v>24.84</v>
      </c>
      <c r="F4507" s="380">
        <v>0.21608408787337399</v>
      </c>
      <c r="G4507" s="25">
        <v>41.38</v>
      </c>
      <c r="H4507" s="380">
        <v>2.777777777777778E-2</v>
      </c>
      <c r="I4507" s="25">
        <v>48.79</v>
      </c>
      <c r="J4507" s="380">
        <v>2.777777777777778E-2</v>
      </c>
    </row>
    <row r="4508" spans="1:10" x14ac:dyDescent="0.35">
      <c r="A4508" s="5">
        <v>4504</v>
      </c>
      <c r="B4508" s="5">
        <v>188</v>
      </c>
      <c r="C4508" s="5">
        <v>7</v>
      </c>
      <c r="D4508" s="380">
        <v>47.597777777777779</v>
      </c>
      <c r="E4508" s="25">
        <v>24.84</v>
      </c>
      <c r="F4508" s="380">
        <v>0.21608408787337399</v>
      </c>
      <c r="G4508" s="25">
        <v>41.05</v>
      </c>
      <c r="H4508" s="380">
        <v>2.777777777777778E-2</v>
      </c>
      <c r="I4508" s="25">
        <v>43.52</v>
      </c>
      <c r="J4508" s="380">
        <v>2.777777777777778E-2</v>
      </c>
    </row>
    <row r="4509" spans="1:10" x14ac:dyDescent="0.35">
      <c r="A4509" s="5">
        <v>4505</v>
      </c>
      <c r="B4509" s="5">
        <v>188</v>
      </c>
      <c r="C4509" s="5">
        <v>7</v>
      </c>
      <c r="D4509" s="380">
        <v>52.774999999999991</v>
      </c>
      <c r="E4509" s="25">
        <v>24.84</v>
      </c>
      <c r="F4509" s="380">
        <v>0.13942171812913967</v>
      </c>
      <c r="G4509" s="25">
        <v>40.96</v>
      </c>
      <c r="H4509" s="380">
        <v>2.777777777777778E-2</v>
      </c>
      <c r="I4509" s="25">
        <v>43.52</v>
      </c>
      <c r="J4509" s="380">
        <v>2.777777777777778E-2</v>
      </c>
    </row>
    <row r="4510" spans="1:10" x14ac:dyDescent="0.35">
      <c r="A4510" s="5">
        <v>4506</v>
      </c>
      <c r="B4510" s="5">
        <v>188</v>
      </c>
      <c r="C4510" s="5">
        <v>7</v>
      </c>
      <c r="D4510" s="380">
        <v>59.973333333333329</v>
      </c>
      <c r="E4510" s="25">
        <v>24.84</v>
      </c>
      <c r="F4510" s="380">
        <v>0.17586937299959032</v>
      </c>
      <c r="G4510" s="25">
        <v>41.05</v>
      </c>
      <c r="H4510" s="380">
        <v>0.10737189369301019</v>
      </c>
      <c r="I4510" s="25">
        <v>48.3</v>
      </c>
      <c r="J4510" s="380">
        <v>2.777777777777778E-2</v>
      </c>
    </row>
    <row r="4511" spans="1:10" x14ac:dyDescent="0.35">
      <c r="A4511" s="5">
        <v>4507</v>
      </c>
      <c r="B4511" s="5">
        <v>188</v>
      </c>
      <c r="C4511" s="5">
        <v>7</v>
      </c>
      <c r="D4511" s="380">
        <v>62.790555555555549</v>
      </c>
      <c r="E4511" s="25">
        <v>24.84</v>
      </c>
      <c r="F4511" s="380">
        <v>2.8468292476558346</v>
      </c>
      <c r="G4511" s="25">
        <v>40.96</v>
      </c>
      <c r="H4511" s="380">
        <v>4.2202237325668808E-2</v>
      </c>
      <c r="I4511" s="25">
        <v>48.79</v>
      </c>
      <c r="J4511" s="380">
        <v>4.0687893899871694E-2</v>
      </c>
    </row>
    <row r="4512" spans="1:10" x14ac:dyDescent="0.35">
      <c r="A4512" s="5">
        <v>4508</v>
      </c>
      <c r="B4512" s="5">
        <v>188</v>
      </c>
      <c r="C4512" s="5">
        <v>7</v>
      </c>
      <c r="D4512" s="380">
        <v>68.167777777777772</v>
      </c>
      <c r="E4512" s="25">
        <v>24.84</v>
      </c>
      <c r="F4512" s="380">
        <v>1.0597208331423738</v>
      </c>
      <c r="G4512" s="25">
        <v>38.58</v>
      </c>
      <c r="H4512" s="380">
        <v>5.6762636073108122E-2</v>
      </c>
      <c r="I4512" s="25">
        <v>48.79</v>
      </c>
      <c r="J4512" s="380">
        <v>7.817412427067863E-2</v>
      </c>
    </row>
    <row r="4513" spans="1:10" x14ac:dyDescent="0.35">
      <c r="A4513" s="5">
        <v>4509</v>
      </c>
      <c r="B4513" s="5">
        <v>188</v>
      </c>
      <c r="C4513" s="5">
        <v>7</v>
      </c>
      <c r="D4513" s="380">
        <v>68.227222222222224</v>
      </c>
      <c r="E4513" s="25">
        <v>24.84</v>
      </c>
      <c r="F4513" s="380">
        <v>0.46581632828452263</v>
      </c>
      <c r="G4513" s="25">
        <v>38.58</v>
      </c>
      <c r="H4513" s="380">
        <v>0.14480167642852412</v>
      </c>
      <c r="I4513" s="25">
        <v>48.79</v>
      </c>
      <c r="J4513" s="380">
        <v>0.14480167642852412</v>
      </c>
    </row>
    <row r="4514" spans="1:10" x14ac:dyDescent="0.35">
      <c r="A4514" s="5">
        <v>4510</v>
      </c>
      <c r="B4514" s="5">
        <v>188</v>
      </c>
      <c r="C4514" s="5">
        <v>7</v>
      </c>
      <c r="D4514" s="380">
        <v>65.38</v>
      </c>
      <c r="E4514" s="25">
        <v>24.84</v>
      </c>
      <c r="F4514" s="380">
        <v>2.9071492929734921</v>
      </c>
      <c r="G4514" s="25">
        <v>40.96</v>
      </c>
      <c r="H4514" s="380">
        <v>0.14480167642852412</v>
      </c>
      <c r="I4514" s="25">
        <v>48.86</v>
      </c>
      <c r="J4514" s="380">
        <v>0.14480167642852412</v>
      </c>
    </row>
    <row r="4515" spans="1:10" x14ac:dyDescent="0.35">
      <c r="A4515" s="5">
        <v>4511</v>
      </c>
      <c r="B4515" s="5">
        <v>188</v>
      </c>
      <c r="C4515" s="5">
        <v>7</v>
      </c>
      <c r="D4515" s="380">
        <v>60.596111111111114</v>
      </c>
      <c r="E4515" s="25">
        <v>24.26</v>
      </c>
      <c r="F4515" s="380">
        <v>0.33935452524973403</v>
      </c>
      <c r="G4515" s="25">
        <v>39.770000000000003</v>
      </c>
      <c r="H4515" s="380">
        <v>0.14480167642852412</v>
      </c>
      <c r="I4515" s="25">
        <v>48.79</v>
      </c>
      <c r="J4515" s="380">
        <v>0.14480167642852412</v>
      </c>
    </row>
    <row r="4516" spans="1:10" x14ac:dyDescent="0.35">
      <c r="A4516" s="5">
        <v>4512</v>
      </c>
      <c r="B4516" s="5">
        <v>188</v>
      </c>
      <c r="C4516" s="5">
        <v>7</v>
      </c>
      <c r="D4516" s="380">
        <v>59.661111111111104</v>
      </c>
      <c r="E4516" s="25">
        <v>23.84</v>
      </c>
      <c r="F4516" s="380">
        <v>0.33162871502775915</v>
      </c>
      <c r="G4516" s="25">
        <v>38.200000000000003</v>
      </c>
      <c r="H4516" s="380">
        <v>1.9192085730804069</v>
      </c>
      <c r="I4516" s="25">
        <v>48.09</v>
      </c>
      <c r="J4516" s="380">
        <v>0.14480167642852412</v>
      </c>
    </row>
    <row r="4517" spans="1:10" x14ac:dyDescent="0.35">
      <c r="A4517" s="5">
        <v>4513</v>
      </c>
      <c r="B4517" s="5">
        <v>189</v>
      </c>
      <c r="C4517" s="5">
        <v>7</v>
      </c>
      <c r="D4517" s="380">
        <v>52.857222222222212</v>
      </c>
      <c r="E4517" s="25">
        <v>23.41</v>
      </c>
      <c r="F4517" s="380">
        <v>0.30123713562164334</v>
      </c>
      <c r="G4517" s="25">
        <v>32.130000000000003</v>
      </c>
      <c r="H4517" s="380">
        <v>1.9192085730804069</v>
      </c>
      <c r="I4517" s="25">
        <v>33.67</v>
      </c>
      <c r="J4517" s="380">
        <v>0.14480167642852412</v>
      </c>
    </row>
    <row r="4518" spans="1:10" x14ac:dyDescent="0.35">
      <c r="A4518" s="5">
        <v>4514</v>
      </c>
      <c r="B4518" s="5">
        <v>189</v>
      </c>
      <c r="C4518" s="5">
        <v>7</v>
      </c>
      <c r="D4518" s="380">
        <v>48.044444444444437</v>
      </c>
      <c r="E4518" s="25">
        <v>22.07</v>
      </c>
      <c r="F4518" s="380">
        <v>0.14480167642852412</v>
      </c>
      <c r="G4518" s="25">
        <v>32.130000000000003</v>
      </c>
      <c r="H4518" s="380">
        <v>1.917815057382362</v>
      </c>
      <c r="I4518" s="25">
        <v>33.67</v>
      </c>
      <c r="J4518" s="380">
        <v>6.7795680345209108E-2</v>
      </c>
    </row>
    <row r="4519" spans="1:10" x14ac:dyDescent="0.35">
      <c r="A4519" s="5">
        <v>4515</v>
      </c>
      <c r="B4519" s="5">
        <v>189</v>
      </c>
      <c r="C4519" s="5">
        <v>7</v>
      </c>
      <c r="D4519" s="380">
        <v>44.56722222222222</v>
      </c>
      <c r="E4519" s="25">
        <v>21.88</v>
      </c>
      <c r="F4519" s="380">
        <v>3.2727733956087586</v>
      </c>
      <c r="G4519" s="25">
        <v>31.84</v>
      </c>
      <c r="H4519" s="380">
        <v>1.9141986376865017</v>
      </c>
      <c r="I4519" s="25">
        <v>33.67</v>
      </c>
      <c r="J4519" s="380">
        <v>2.777777777777778E-2</v>
      </c>
    </row>
    <row r="4520" spans="1:10" x14ac:dyDescent="0.35">
      <c r="A4520" s="5">
        <v>4516</v>
      </c>
      <c r="B4520" s="5">
        <v>189</v>
      </c>
      <c r="C4520" s="5">
        <v>7</v>
      </c>
      <c r="D4520" s="380">
        <v>42.643333333333331</v>
      </c>
      <c r="E4520" s="25">
        <v>21.88</v>
      </c>
      <c r="F4520" s="380">
        <v>3.2727733956087586</v>
      </c>
      <c r="G4520" s="25">
        <v>31.84</v>
      </c>
      <c r="H4520" s="380">
        <v>0.13720564219326159</v>
      </c>
      <c r="I4520" s="25">
        <v>33.67</v>
      </c>
      <c r="J4520" s="380">
        <v>2.777777777777778E-2</v>
      </c>
    </row>
    <row r="4521" spans="1:10" x14ac:dyDescent="0.35">
      <c r="A4521" s="5">
        <v>4517</v>
      </c>
      <c r="B4521" s="5">
        <v>189</v>
      </c>
      <c r="C4521" s="5">
        <v>7</v>
      </c>
      <c r="D4521" s="380">
        <v>45.425555555555555</v>
      </c>
      <c r="E4521" s="25">
        <v>22.73</v>
      </c>
      <c r="F4521" s="380">
        <v>3.2727733956087586</v>
      </c>
      <c r="G4521" s="25">
        <v>32.130000000000003</v>
      </c>
      <c r="H4521" s="380">
        <v>2.983374850025141E-2</v>
      </c>
      <c r="I4521" s="25">
        <v>33.67</v>
      </c>
      <c r="J4521" s="380">
        <v>2.777777777777778E-2</v>
      </c>
    </row>
    <row r="4522" spans="1:10" x14ac:dyDescent="0.35">
      <c r="A4522" s="5">
        <v>4518</v>
      </c>
      <c r="B4522" s="5">
        <v>189</v>
      </c>
      <c r="C4522" s="5">
        <v>7</v>
      </c>
      <c r="D4522" s="380">
        <v>55.68</v>
      </c>
      <c r="E4522" s="25">
        <v>23.84</v>
      </c>
      <c r="F4522" s="380">
        <v>3.2727733956087586</v>
      </c>
      <c r="G4522" s="25">
        <v>32.450000000000003</v>
      </c>
      <c r="H4522" s="380">
        <v>2.983374850025141E-2</v>
      </c>
      <c r="I4522" s="25">
        <v>33.67</v>
      </c>
      <c r="J4522" s="380">
        <v>2.777777777777778E-2</v>
      </c>
    </row>
    <row r="4523" spans="1:10" x14ac:dyDescent="0.35">
      <c r="A4523" s="5">
        <v>4519</v>
      </c>
      <c r="B4523" s="5">
        <v>189</v>
      </c>
      <c r="C4523" s="5">
        <v>7</v>
      </c>
      <c r="D4523" s="380">
        <v>68.060555555555567</v>
      </c>
      <c r="E4523" s="25">
        <v>24.12</v>
      </c>
      <c r="F4523" s="380">
        <v>3.2727733956087586</v>
      </c>
      <c r="G4523" s="25">
        <v>37.79</v>
      </c>
      <c r="H4523" s="380">
        <v>2.983374850025141E-2</v>
      </c>
      <c r="I4523" s="25">
        <v>35.130000000000003</v>
      </c>
      <c r="J4523" s="380">
        <v>2.777777777777778E-2</v>
      </c>
    </row>
    <row r="4524" spans="1:10" x14ac:dyDescent="0.35">
      <c r="A4524" s="5">
        <v>4520</v>
      </c>
      <c r="B4524" s="5">
        <v>189</v>
      </c>
      <c r="C4524" s="5">
        <v>7</v>
      </c>
      <c r="D4524" s="380">
        <v>70.546666666666667</v>
      </c>
      <c r="E4524" s="25">
        <v>24.12</v>
      </c>
      <c r="F4524" s="380">
        <v>3.2727733956087586</v>
      </c>
      <c r="G4524" s="25">
        <v>38.61</v>
      </c>
      <c r="H4524" s="380">
        <v>2.983374850025141E-2</v>
      </c>
      <c r="I4524" s="25">
        <v>34.11</v>
      </c>
      <c r="J4524" s="380">
        <v>2.777777777777778E-2</v>
      </c>
    </row>
    <row r="4525" spans="1:10" x14ac:dyDescent="0.35">
      <c r="A4525" s="5">
        <v>4521</v>
      </c>
      <c r="B4525" s="5">
        <v>189</v>
      </c>
      <c r="C4525" s="5">
        <v>7</v>
      </c>
      <c r="D4525" s="380">
        <v>67.146111111111097</v>
      </c>
      <c r="E4525" s="25">
        <v>24.12</v>
      </c>
      <c r="F4525" s="380">
        <v>3.2727733956087586</v>
      </c>
      <c r="G4525" s="25">
        <v>37.79</v>
      </c>
      <c r="H4525" s="380">
        <v>2.983374850025141E-2</v>
      </c>
      <c r="I4525" s="25">
        <v>33.67</v>
      </c>
      <c r="J4525" s="380">
        <v>2.777777777777778E-2</v>
      </c>
    </row>
    <row r="4526" spans="1:10" x14ac:dyDescent="0.35">
      <c r="A4526" s="5">
        <v>4522</v>
      </c>
      <c r="B4526" s="5">
        <v>189</v>
      </c>
      <c r="C4526" s="5">
        <v>7</v>
      </c>
      <c r="D4526" s="380">
        <v>63.542777777777772</v>
      </c>
      <c r="E4526" s="25">
        <v>24</v>
      </c>
      <c r="F4526" s="380">
        <v>2.6416491641187259</v>
      </c>
      <c r="G4526" s="25">
        <v>35.94</v>
      </c>
      <c r="H4526" s="380">
        <v>2.777777777777778E-2</v>
      </c>
      <c r="I4526" s="25">
        <v>33.67</v>
      </c>
      <c r="J4526" s="380">
        <v>2.777777777777778E-2</v>
      </c>
    </row>
    <row r="4527" spans="1:10" x14ac:dyDescent="0.35">
      <c r="A4527" s="5">
        <v>4523</v>
      </c>
      <c r="B4527" s="5">
        <v>189</v>
      </c>
      <c r="C4527" s="5">
        <v>7</v>
      </c>
      <c r="D4527" s="380">
        <v>58.668333333333329</v>
      </c>
      <c r="E4527" s="25">
        <v>24</v>
      </c>
      <c r="F4527" s="380">
        <v>1.3816472724718665</v>
      </c>
      <c r="G4527" s="25">
        <v>32.79</v>
      </c>
      <c r="H4527" s="380">
        <v>2.777777777777778E-2</v>
      </c>
      <c r="I4527" s="25">
        <v>33.67</v>
      </c>
      <c r="J4527" s="380">
        <v>2.777777777777778E-2</v>
      </c>
    </row>
    <row r="4528" spans="1:10" x14ac:dyDescent="0.35">
      <c r="A4528" s="5">
        <v>4524</v>
      </c>
      <c r="B4528" s="5">
        <v>189</v>
      </c>
      <c r="C4528" s="5">
        <v>7</v>
      </c>
      <c r="D4528" s="380">
        <v>52.43611111111111</v>
      </c>
      <c r="E4528" s="25">
        <v>23.84</v>
      </c>
      <c r="F4528" s="380">
        <v>1.3816472724718665</v>
      </c>
      <c r="G4528" s="25">
        <v>31.84</v>
      </c>
      <c r="H4528" s="380">
        <v>2.983374850025141E-2</v>
      </c>
      <c r="I4528" s="25">
        <v>33.67</v>
      </c>
      <c r="J4528" s="380">
        <v>2.777777777777778E-2</v>
      </c>
    </row>
    <row r="4529" spans="1:10" x14ac:dyDescent="0.35">
      <c r="A4529" s="5">
        <v>4525</v>
      </c>
      <c r="B4529" s="5">
        <v>189</v>
      </c>
      <c r="C4529" s="5">
        <v>7</v>
      </c>
      <c r="D4529" s="380">
        <v>50.555555555555564</v>
      </c>
      <c r="E4529" s="25">
        <v>23.84</v>
      </c>
      <c r="F4529" s="380">
        <v>1.2648387354391974</v>
      </c>
      <c r="G4529" s="25">
        <v>31.5</v>
      </c>
      <c r="H4529" s="380">
        <v>2.983374850025141E-2</v>
      </c>
      <c r="I4529" s="25">
        <v>33.67</v>
      </c>
      <c r="J4529" s="380">
        <v>2.777777777777778E-2</v>
      </c>
    </row>
    <row r="4530" spans="1:10" x14ac:dyDescent="0.35">
      <c r="A4530" s="5">
        <v>4526</v>
      </c>
      <c r="B4530" s="5">
        <v>189</v>
      </c>
      <c r="C4530" s="5">
        <v>7</v>
      </c>
      <c r="D4530" s="380">
        <v>48.661111111111111</v>
      </c>
      <c r="E4530" s="25">
        <v>24</v>
      </c>
      <c r="F4530" s="380">
        <v>1.2648387354391974</v>
      </c>
      <c r="G4530" s="25">
        <v>31.19</v>
      </c>
      <c r="H4530" s="380">
        <v>2.983374850025141E-2</v>
      </c>
      <c r="I4530" s="25">
        <v>33.67</v>
      </c>
      <c r="J4530" s="380">
        <v>2.777777777777778E-2</v>
      </c>
    </row>
    <row r="4531" spans="1:10" x14ac:dyDescent="0.35">
      <c r="A4531" s="5">
        <v>4527</v>
      </c>
      <c r="B4531" s="5">
        <v>189</v>
      </c>
      <c r="C4531" s="5">
        <v>7</v>
      </c>
      <c r="D4531" s="380">
        <v>47.620555555555562</v>
      </c>
      <c r="E4531" s="25">
        <v>23.84</v>
      </c>
      <c r="F4531" s="380">
        <v>1.1433017814616304</v>
      </c>
      <c r="G4531" s="25">
        <v>31.5</v>
      </c>
      <c r="H4531" s="380">
        <v>2.983374850025141E-2</v>
      </c>
      <c r="I4531" s="25">
        <v>33.67</v>
      </c>
      <c r="J4531" s="380">
        <v>2.777777777777778E-2</v>
      </c>
    </row>
    <row r="4532" spans="1:10" x14ac:dyDescent="0.35">
      <c r="A4532" s="5">
        <v>4528</v>
      </c>
      <c r="B4532" s="5">
        <v>189</v>
      </c>
      <c r="C4532" s="5">
        <v>7</v>
      </c>
      <c r="D4532" s="380">
        <v>49.561111111111117</v>
      </c>
      <c r="E4532" s="25">
        <v>24</v>
      </c>
      <c r="F4532" s="380">
        <v>1.1433017814616304</v>
      </c>
      <c r="G4532" s="25">
        <v>31.84</v>
      </c>
      <c r="H4532" s="380">
        <v>2.983374850025141E-2</v>
      </c>
      <c r="I4532" s="25">
        <v>33.67</v>
      </c>
      <c r="J4532" s="380">
        <v>2.777777777777778E-2</v>
      </c>
    </row>
    <row r="4533" spans="1:10" x14ac:dyDescent="0.35">
      <c r="A4533" s="5">
        <v>4529</v>
      </c>
      <c r="B4533" s="5">
        <v>189</v>
      </c>
      <c r="C4533" s="5">
        <v>7</v>
      </c>
      <c r="D4533" s="380">
        <v>58.998333333333321</v>
      </c>
      <c r="E4533" s="25">
        <v>24</v>
      </c>
      <c r="F4533" s="380">
        <v>1.1433017814616304</v>
      </c>
      <c r="G4533" s="25">
        <v>32.130000000000003</v>
      </c>
      <c r="H4533" s="380">
        <v>9.8933900557974574E-2</v>
      </c>
      <c r="I4533" s="25">
        <v>33.67</v>
      </c>
      <c r="J4533" s="380">
        <v>2.777777777777778E-2</v>
      </c>
    </row>
    <row r="4534" spans="1:10" x14ac:dyDescent="0.35">
      <c r="A4534" s="5">
        <v>4530</v>
      </c>
      <c r="B4534" s="5">
        <v>189</v>
      </c>
      <c r="C4534" s="5">
        <v>7</v>
      </c>
      <c r="D4534" s="380">
        <v>63.957222222222221</v>
      </c>
      <c r="E4534" s="25">
        <v>24.84</v>
      </c>
      <c r="F4534" s="380">
        <v>1.3816472724718665</v>
      </c>
      <c r="G4534" s="25">
        <v>32.79</v>
      </c>
      <c r="H4534" s="380">
        <v>9.8933900557974574E-2</v>
      </c>
      <c r="I4534" s="25">
        <v>33.67</v>
      </c>
      <c r="J4534" s="380">
        <v>2.777777777777778E-2</v>
      </c>
    </row>
    <row r="4535" spans="1:10" x14ac:dyDescent="0.35">
      <c r="A4535" s="5">
        <v>4531</v>
      </c>
      <c r="B4535" s="5">
        <v>189</v>
      </c>
      <c r="C4535" s="5">
        <v>7</v>
      </c>
      <c r="D4535" s="380">
        <v>67.873888888888885</v>
      </c>
      <c r="E4535" s="25">
        <v>24.84</v>
      </c>
      <c r="F4535" s="380">
        <v>3.2727733956087586</v>
      </c>
      <c r="G4535" s="25">
        <v>37.020000000000003</v>
      </c>
      <c r="H4535" s="380">
        <v>0.12996099899823607</v>
      </c>
      <c r="I4535" s="25">
        <v>33.67</v>
      </c>
      <c r="J4535" s="380">
        <v>2.777777777777778E-2</v>
      </c>
    </row>
    <row r="4536" spans="1:10" x14ac:dyDescent="0.35">
      <c r="A4536" s="5">
        <v>4532</v>
      </c>
      <c r="B4536" s="5">
        <v>189</v>
      </c>
      <c r="C4536" s="5">
        <v>7</v>
      </c>
      <c r="D4536" s="380">
        <v>67.973888888888879</v>
      </c>
      <c r="E4536" s="25">
        <v>24.84</v>
      </c>
      <c r="F4536" s="380">
        <v>3.2727733956087586</v>
      </c>
      <c r="G4536" s="25">
        <v>37.020000000000003</v>
      </c>
      <c r="H4536" s="380">
        <v>0.25395360144835583</v>
      </c>
      <c r="I4536" s="25">
        <v>34.25</v>
      </c>
      <c r="J4536" s="380">
        <v>2.777777777777778E-2</v>
      </c>
    </row>
    <row r="4537" spans="1:10" x14ac:dyDescent="0.35">
      <c r="A4537" s="5">
        <v>4533</v>
      </c>
      <c r="B4537" s="5">
        <v>189</v>
      </c>
      <c r="C4537" s="5">
        <v>7</v>
      </c>
      <c r="D4537" s="380">
        <v>69.75</v>
      </c>
      <c r="E4537" s="25">
        <v>24.84</v>
      </c>
      <c r="F4537" s="380">
        <v>3.2727733956087586</v>
      </c>
      <c r="G4537" s="25">
        <v>37.46</v>
      </c>
      <c r="H4537" s="380">
        <v>0.38291397624887041</v>
      </c>
      <c r="I4537" s="25">
        <v>35.799999999999997</v>
      </c>
      <c r="J4537" s="380">
        <v>2.777777777777778E-2</v>
      </c>
    </row>
    <row r="4538" spans="1:10" x14ac:dyDescent="0.35">
      <c r="A4538" s="5">
        <v>4534</v>
      </c>
      <c r="B4538" s="5">
        <v>189</v>
      </c>
      <c r="C4538" s="5">
        <v>7</v>
      </c>
      <c r="D4538" s="380">
        <v>67.778333333333336</v>
      </c>
      <c r="E4538" s="25">
        <v>24.84</v>
      </c>
      <c r="F4538" s="380">
        <v>3.1512364416311915</v>
      </c>
      <c r="G4538" s="25">
        <v>38.58</v>
      </c>
      <c r="H4538" s="380">
        <v>2.1212611742515199</v>
      </c>
      <c r="I4538" s="25">
        <v>35.799999999999997</v>
      </c>
      <c r="J4538" s="380">
        <v>2.777777777777778E-2</v>
      </c>
    </row>
    <row r="4539" spans="1:10" x14ac:dyDescent="0.35">
      <c r="A4539" s="5">
        <v>4535</v>
      </c>
      <c r="B4539" s="5">
        <v>189</v>
      </c>
      <c r="C4539" s="5">
        <v>7</v>
      </c>
      <c r="D4539" s="380">
        <v>64.009444444444441</v>
      </c>
      <c r="E4539" s="25">
        <v>24.84</v>
      </c>
      <c r="F4539" s="380">
        <v>3.1512364416311915</v>
      </c>
      <c r="G4539" s="25">
        <v>34.79</v>
      </c>
      <c r="H4539" s="380">
        <v>2.4964227919803412</v>
      </c>
      <c r="I4539" s="25">
        <v>35.03</v>
      </c>
      <c r="J4539" s="380">
        <v>2.8277465877357716E-2</v>
      </c>
    </row>
    <row r="4540" spans="1:10" x14ac:dyDescent="0.35">
      <c r="A4540" s="5">
        <v>4536</v>
      </c>
      <c r="B4540" s="5">
        <v>189</v>
      </c>
      <c r="C4540" s="5">
        <v>7</v>
      </c>
      <c r="D4540" s="380">
        <v>55.726111111111102</v>
      </c>
      <c r="E4540" s="25">
        <v>24.84</v>
      </c>
      <c r="F4540" s="380">
        <v>2.8752154517683559</v>
      </c>
      <c r="G4540" s="25">
        <v>32.76</v>
      </c>
      <c r="H4540" s="380">
        <v>2.4930855452494614</v>
      </c>
      <c r="I4540" s="25">
        <v>34.01</v>
      </c>
      <c r="J4540" s="380">
        <v>2.8277465877357716E-2</v>
      </c>
    </row>
    <row r="4541" spans="1:10" x14ac:dyDescent="0.35">
      <c r="A4541" s="5">
        <v>4537</v>
      </c>
      <c r="B4541" s="5">
        <v>190</v>
      </c>
      <c r="C4541" s="5">
        <v>7</v>
      </c>
      <c r="D4541" s="380">
        <v>54.185000000000002</v>
      </c>
      <c r="E4541" s="25">
        <v>24.84</v>
      </c>
      <c r="F4541" s="380">
        <v>2.8752154517683559</v>
      </c>
      <c r="G4541" s="25">
        <v>32.19</v>
      </c>
      <c r="H4541" s="380">
        <v>2.4930855452494614</v>
      </c>
      <c r="I4541" s="25">
        <v>34.25</v>
      </c>
      <c r="J4541" s="380">
        <v>4.4792779035866544E-2</v>
      </c>
    </row>
    <row r="4542" spans="1:10" x14ac:dyDescent="0.35">
      <c r="A4542" s="5">
        <v>4538</v>
      </c>
      <c r="B4542" s="5">
        <v>190</v>
      </c>
      <c r="C4542" s="5">
        <v>7</v>
      </c>
      <c r="D4542" s="380">
        <v>51.722222222222236</v>
      </c>
      <c r="E4542" s="25">
        <v>24.84</v>
      </c>
      <c r="F4542" s="380">
        <v>2.8003964335678027</v>
      </c>
      <c r="G4542" s="25">
        <v>31.84</v>
      </c>
      <c r="H4542" s="380">
        <v>2.5010222946986627</v>
      </c>
      <c r="I4542" s="25">
        <v>34.25</v>
      </c>
      <c r="J4542" s="380">
        <v>5.1162482169034962E-2</v>
      </c>
    </row>
    <row r="4543" spans="1:10" x14ac:dyDescent="0.35">
      <c r="A4543" s="5">
        <v>4539</v>
      </c>
      <c r="B4543" s="5">
        <v>190</v>
      </c>
      <c r="C4543" s="5">
        <v>7</v>
      </c>
      <c r="D4543" s="380">
        <v>50.787777777777777</v>
      </c>
      <c r="E4543" s="25">
        <v>24.84</v>
      </c>
      <c r="F4543" s="380">
        <v>2.8003964335678027</v>
      </c>
      <c r="G4543" s="25">
        <v>31.11</v>
      </c>
      <c r="H4543" s="380">
        <v>2.5010222946986627</v>
      </c>
      <c r="I4543" s="25">
        <v>34.25</v>
      </c>
      <c r="J4543" s="380">
        <v>5.1162482169034962E-2</v>
      </c>
    </row>
    <row r="4544" spans="1:10" x14ac:dyDescent="0.35">
      <c r="A4544" s="5">
        <v>4540</v>
      </c>
      <c r="B4544" s="5">
        <v>190</v>
      </c>
      <c r="C4544" s="5">
        <v>7</v>
      </c>
      <c r="D4544" s="380">
        <v>47.716666666666676</v>
      </c>
      <c r="E4544" s="25">
        <v>24.84</v>
      </c>
      <c r="F4544" s="380">
        <v>2.8003964335678027</v>
      </c>
      <c r="G4544" s="25">
        <v>31.11</v>
      </c>
      <c r="H4544" s="380">
        <v>2.5010222946986627</v>
      </c>
      <c r="I4544" s="25">
        <v>34.25</v>
      </c>
      <c r="J4544" s="380">
        <v>3.4402541497978882E-2</v>
      </c>
    </row>
    <row r="4545" spans="1:10" x14ac:dyDescent="0.35">
      <c r="A4545" s="5">
        <v>4541</v>
      </c>
      <c r="B4545" s="5">
        <v>190</v>
      </c>
      <c r="C4545" s="5">
        <v>7</v>
      </c>
      <c r="D4545" s="380">
        <v>48.641111111111108</v>
      </c>
      <c r="E4545" s="25">
        <v>24.84</v>
      </c>
      <c r="F4545" s="380">
        <v>3.1512364416311915</v>
      </c>
      <c r="G4545" s="25">
        <v>32.130000000000003</v>
      </c>
      <c r="H4545" s="380">
        <v>2.5010222946986627</v>
      </c>
      <c r="I4545" s="25">
        <v>34.25</v>
      </c>
      <c r="J4545" s="380">
        <v>7.3070244913224267E-2</v>
      </c>
    </row>
    <row r="4546" spans="1:10" x14ac:dyDescent="0.35">
      <c r="A4546" s="5">
        <v>4542</v>
      </c>
      <c r="B4546" s="5">
        <v>190</v>
      </c>
      <c r="C4546" s="5">
        <v>7</v>
      </c>
      <c r="D4546" s="380">
        <v>46.488333333333337</v>
      </c>
      <c r="E4546" s="25">
        <v>24.84</v>
      </c>
      <c r="F4546" s="380">
        <v>3.2867734903277062</v>
      </c>
      <c r="G4546" s="25">
        <v>33.799999999999997</v>
      </c>
      <c r="H4546" s="380">
        <v>2.5010222946986627</v>
      </c>
      <c r="I4546" s="25">
        <v>35.03</v>
      </c>
      <c r="J4546" s="380">
        <v>7.3070244913224267E-2</v>
      </c>
    </row>
    <row r="4547" spans="1:10" x14ac:dyDescent="0.35">
      <c r="A4547" s="5">
        <v>4543</v>
      </c>
      <c r="B4547" s="5">
        <v>190</v>
      </c>
      <c r="C4547" s="5">
        <v>7</v>
      </c>
      <c r="D4547" s="380">
        <v>51.207222222222221</v>
      </c>
      <c r="E4547" s="25">
        <v>24.84</v>
      </c>
      <c r="F4547" s="380">
        <v>3.3264109548416925</v>
      </c>
      <c r="G4547" s="25">
        <v>39.770000000000003</v>
      </c>
      <c r="H4547" s="380">
        <v>2.5413178433519676</v>
      </c>
      <c r="I4547" s="25">
        <v>36.869999999999997</v>
      </c>
      <c r="J4547" s="380">
        <v>0.12555671137788962</v>
      </c>
    </row>
    <row r="4548" spans="1:10" x14ac:dyDescent="0.35">
      <c r="A4548" s="5">
        <v>4544</v>
      </c>
      <c r="B4548" s="5">
        <v>190</v>
      </c>
      <c r="C4548" s="5">
        <v>7</v>
      </c>
      <c r="D4548" s="380">
        <v>51.966111111111111</v>
      </c>
      <c r="E4548" s="25">
        <v>24.84</v>
      </c>
      <c r="F4548" s="380">
        <v>3.4337939857444368</v>
      </c>
      <c r="G4548" s="25">
        <v>42.17</v>
      </c>
      <c r="H4548" s="380">
        <v>2.4899754106952448</v>
      </c>
      <c r="I4548" s="25">
        <v>40.799999999999997</v>
      </c>
      <c r="J4548" s="380">
        <v>0.12555671137788962</v>
      </c>
    </row>
    <row r="4549" spans="1:10" x14ac:dyDescent="0.35">
      <c r="A4549" s="5">
        <v>4545</v>
      </c>
      <c r="B4549" s="5">
        <v>190</v>
      </c>
      <c r="C4549" s="5">
        <v>7</v>
      </c>
      <c r="D4549" s="380">
        <v>50.13666666666667</v>
      </c>
      <c r="E4549" s="25">
        <v>24.84</v>
      </c>
      <c r="F4549" s="380">
        <v>3.4029133994036584</v>
      </c>
      <c r="G4549" s="25">
        <v>40.96</v>
      </c>
      <c r="H4549" s="380">
        <v>2.1137520965159191</v>
      </c>
      <c r="I4549" s="25">
        <v>40.799999999999997</v>
      </c>
      <c r="J4549" s="380">
        <v>2.777777777777778E-2</v>
      </c>
    </row>
    <row r="4550" spans="1:10" x14ac:dyDescent="0.35">
      <c r="A4550" s="5">
        <v>4546</v>
      </c>
      <c r="B4550" s="5">
        <v>190</v>
      </c>
      <c r="C4550" s="5">
        <v>7</v>
      </c>
      <c r="D4550" s="380">
        <v>44.771111111111104</v>
      </c>
      <c r="E4550" s="25">
        <v>24.84</v>
      </c>
      <c r="F4550" s="380">
        <v>3.3726630056698021</v>
      </c>
      <c r="G4550" s="25">
        <v>39.770000000000003</v>
      </c>
      <c r="H4550" s="380">
        <v>2.0846233531609459</v>
      </c>
      <c r="I4550" s="25">
        <v>35.799999999999997</v>
      </c>
      <c r="J4550" s="380">
        <v>2.777777777777778E-2</v>
      </c>
    </row>
    <row r="4551" spans="1:10" x14ac:dyDescent="0.35">
      <c r="A4551" s="5">
        <v>4547</v>
      </c>
      <c r="B4551" s="5">
        <v>190</v>
      </c>
      <c r="C4551" s="5">
        <v>7</v>
      </c>
      <c r="D4551" s="380">
        <v>42.695</v>
      </c>
      <c r="E4551" s="25">
        <v>24.84</v>
      </c>
      <c r="F4551" s="380">
        <v>3.2420931163598059</v>
      </c>
      <c r="G4551" s="25">
        <v>39.770000000000003</v>
      </c>
      <c r="H4551" s="380">
        <v>0.18193991093962741</v>
      </c>
      <c r="I4551" s="25">
        <v>34.25</v>
      </c>
      <c r="J4551" s="380">
        <v>5.1162482169034962E-2</v>
      </c>
    </row>
    <row r="4552" spans="1:10" x14ac:dyDescent="0.35">
      <c r="A4552" s="5">
        <v>4548</v>
      </c>
      <c r="B4552" s="5">
        <v>190</v>
      </c>
      <c r="C4552" s="5">
        <v>7</v>
      </c>
      <c r="D4552" s="380">
        <v>37.795555555555559</v>
      </c>
      <c r="E4552" s="25">
        <v>24.84</v>
      </c>
      <c r="F4552" s="380">
        <v>3.3596760012160329</v>
      </c>
      <c r="G4552" s="25">
        <v>39.770000000000003</v>
      </c>
      <c r="H4552" s="380">
        <v>7.0951597550756737E-2</v>
      </c>
      <c r="I4552" s="25">
        <v>34.25</v>
      </c>
      <c r="J4552" s="380">
        <v>5.1162482169034962E-2</v>
      </c>
    </row>
    <row r="4553" spans="1:10" x14ac:dyDescent="0.35">
      <c r="A4553" s="5">
        <v>4549</v>
      </c>
      <c r="B4553" s="5">
        <v>190</v>
      </c>
      <c r="C4553" s="5">
        <v>7</v>
      </c>
      <c r="D4553" s="380">
        <v>32.487777777777772</v>
      </c>
      <c r="E4553" s="25">
        <v>24.84</v>
      </c>
      <c r="F4553" s="380">
        <v>3.2381390472384659</v>
      </c>
      <c r="G4553" s="25">
        <v>36.4</v>
      </c>
      <c r="H4553" s="380">
        <v>7.0951597550756737E-2</v>
      </c>
      <c r="I4553" s="25">
        <v>34.25</v>
      </c>
      <c r="J4553" s="380">
        <v>5.1162482169034962E-2</v>
      </c>
    </row>
    <row r="4554" spans="1:10" x14ac:dyDescent="0.35">
      <c r="A4554" s="5">
        <v>4550</v>
      </c>
      <c r="B4554" s="5">
        <v>190</v>
      </c>
      <c r="C4554" s="5">
        <v>7</v>
      </c>
      <c r="D4554" s="380">
        <v>25.376666666666665</v>
      </c>
      <c r="E4554" s="25">
        <v>24.84</v>
      </c>
      <c r="F4554" s="380">
        <v>2.9621180573756303</v>
      </c>
      <c r="G4554" s="25">
        <v>33.799999999999997</v>
      </c>
      <c r="H4554" s="380">
        <v>7.0951597550756737E-2</v>
      </c>
      <c r="I4554" s="25">
        <v>34.25</v>
      </c>
      <c r="J4554" s="380">
        <v>5.1162482169034962E-2</v>
      </c>
    </row>
    <row r="4555" spans="1:10" x14ac:dyDescent="0.35">
      <c r="A4555" s="5">
        <v>4551</v>
      </c>
      <c r="B4555" s="5">
        <v>190</v>
      </c>
      <c r="C4555" s="5">
        <v>7</v>
      </c>
      <c r="D4555" s="380">
        <v>24.556111111111111</v>
      </c>
      <c r="E4555" s="25">
        <v>24.84</v>
      </c>
      <c r="F4555" s="380">
        <v>2.9621180573756303</v>
      </c>
      <c r="G4555" s="25">
        <v>33.799999999999997</v>
      </c>
      <c r="H4555" s="380">
        <v>7.0951597550756737E-2</v>
      </c>
      <c r="I4555" s="25">
        <v>34.25</v>
      </c>
      <c r="J4555" s="380">
        <v>5.1162482169034962E-2</v>
      </c>
    </row>
    <row r="4556" spans="1:10" x14ac:dyDescent="0.35">
      <c r="A4556" s="5">
        <v>4552</v>
      </c>
      <c r="B4556" s="5">
        <v>190</v>
      </c>
      <c r="C4556" s="5">
        <v>7</v>
      </c>
      <c r="D4556" s="380">
        <v>25.681111111111115</v>
      </c>
      <c r="E4556" s="25">
        <v>24.84</v>
      </c>
      <c r="F4556" s="380">
        <v>2.9621180573756303</v>
      </c>
      <c r="G4556" s="25">
        <v>33.799999999999997</v>
      </c>
      <c r="H4556" s="380">
        <v>7.0951597550756737E-2</v>
      </c>
      <c r="I4556" s="25">
        <v>34.25</v>
      </c>
      <c r="J4556" s="380">
        <v>5.1162482169034962E-2</v>
      </c>
    </row>
    <row r="4557" spans="1:10" x14ac:dyDescent="0.35">
      <c r="A4557" s="5">
        <v>4553</v>
      </c>
      <c r="B4557" s="5">
        <v>190</v>
      </c>
      <c r="C4557" s="5">
        <v>7</v>
      </c>
      <c r="D4557" s="380">
        <v>34.906111111111109</v>
      </c>
      <c r="E4557" s="25">
        <v>24.84</v>
      </c>
      <c r="F4557" s="380">
        <v>2.9621180573756303</v>
      </c>
      <c r="G4557" s="25">
        <v>37.49</v>
      </c>
      <c r="H4557" s="380">
        <v>7.0951597550756737E-2</v>
      </c>
      <c r="I4557" s="25">
        <v>34.25</v>
      </c>
      <c r="J4557" s="380">
        <v>5.1162482169034962E-2</v>
      </c>
    </row>
    <row r="4558" spans="1:10" x14ac:dyDescent="0.35">
      <c r="A4558" s="5">
        <v>4554</v>
      </c>
      <c r="B4558" s="5">
        <v>190</v>
      </c>
      <c r="C4558" s="5">
        <v>7</v>
      </c>
      <c r="D4558" s="380">
        <v>41.857777777777777</v>
      </c>
      <c r="E4558" s="25">
        <v>24.84</v>
      </c>
      <c r="F4558" s="380">
        <v>0.14002225510468597</v>
      </c>
      <c r="G4558" s="25">
        <v>39.770000000000003</v>
      </c>
      <c r="H4558" s="380">
        <v>1.632279958964969</v>
      </c>
      <c r="I4558" s="25">
        <v>35.799999999999997</v>
      </c>
      <c r="J4558" s="380">
        <v>5.1162482169034962E-2</v>
      </c>
    </row>
    <row r="4559" spans="1:10" x14ac:dyDescent="0.35">
      <c r="A4559" s="5">
        <v>4555</v>
      </c>
      <c r="B4559" s="5">
        <v>190</v>
      </c>
      <c r="C4559" s="5">
        <v>7</v>
      </c>
      <c r="D4559" s="380">
        <v>47.562777777777768</v>
      </c>
      <c r="E4559" s="25">
        <v>24.84</v>
      </c>
      <c r="F4559" s="380">
        <v>3.8946303109485991</v>
      </c>
      <c r="G4559" s="25">
        <v>39.770000000000003</v>
      </c>
      <c r="H4559" s="380">
        <v>0.31114692852230358</v>
      </c>
      <c r="I4559" s="25">
        <v>48.09</v>
      </c>
      <c r="J4559" s="380">
        <v>0.18379740478156881</v>
      </c>
    </row>
    <row r="4560" spans="1:10" x14ac:dyDescent="0.35">
      <c r="A4560" s="5">
        <v>4556</v>
      </c>
      <c r="B4560" s="5">
        <v>190</v>
      </c>
      <c r="C4560" s="5">
        <v>7</v>
      </c>
      <c r="D4560" s="380">
        <v>50.334999999999994</v>
      </c>
      <c r="E4560" s="25">
        <v>24.84</v>
      </c>
      <c r="F4560" s="380">
        <v>8.1174834595959577</v>
      </c>
      <c r="G4560" s="25">
        <v>39.770000000000003</v>
      </c>
      <c r="H4560" s="380">
        <v>7.1220649310549042</v>
      </c>
      <c r="I4560" s="25">
        <v>50.26</v>
      </c>
      <c r="J4560" s="380">
        <v>6.2677208789924581</v>
      </c>
    </row>
    <row r="4561" spans="1:10" x14ac:dyDescent="0.35">
      <c r="A4561" s="5">
        <v>4557</v>
      </c>
      <c r="B4561" s="5">
        <v>190</v>
      </c>
      <c r="C4561" s="5">
        <v>7</v>
      </c>
      <c r="D4561" s="380">
        <v>48.126666666666672</v>
      </c>
      <c r="E4561" s="25">
        <v>24.84</v>
      </c>
      <c r="F4561" s="380">
        <v>8.1174834595959595</v>
      </c>
      <c r="G4561" s="25">
        <v>39.770000000000003</v>
      </c>
      <c r="H4561" s="380">
        <v>7.117939189073371</v>
      </c>
      <c r="I4561" s="25">
        <v>51.76</v>
      </c>
      <c r="J4561" s="380">
        <v>6.0632796631171999</v>
      </c>
    </row>
    <row r="4562" spans="1:10" x14ac:dyDescent="0.35">
      <c r="A4562" s="5">
        <v>4558</v>
      </c>
      <c r="B4562" s="5">
        <v>190</v>
      </c>
      <c r="C4562" s="5">
        <v>7</v>
      </c>
      <c r="D4562" s="380">
        <v>51.261111111111113</v>
      </c>
      <c r="E4562" s="25">
        <v>24.84</v>
      </c>
      <c r="F4562" s="380">
        <v>8.1174834595959577</v>
      </c>
      <c r="G4562" s="25">
        <v>43.44</v>
      </c>
      <c r="H4562" s="380">
        <v>7.1480140095142977</v>
      </c>
      <c r="I4562" s="25">
        <v>56.52</v>
      </c>
      <c r="J4562" s="380">
        <v>6.3759089233137072</v>
      </c>
    </row>
    <row r="4563" spans="1:10" x14ac:dyDescent="0.35">
      <c r="A4563" s="5">
        <v>4559</v>
      </c>
      <c r="B4563" s="5">
        <v>190</v>
      </c>
      <c r="C4563" s="5">
        <v>7</v>
      </c>
      <c r="D4563" s="380">
        <v>43.76</v>
      </c>
      <c r="E4563" s="25">
        <v>24.84</v>
      </c>
      <c r="F4563" s="380">
        <v>8.1174834595959595</v>
      </c>
      <c r="G4563" s="25">
        <v>39.770000000000003</v>
      </c>
      <c r="H4563" s="380">
        <v>7.2362746077045408</v>
      </c>
      <c r="I4563" s="25">
        <v>54.7</v>
      </c>
      <c r="J4563" s="380">
        <v>6.2526001808507736</v>
      </c>
    </row>
    <row r="4564" spans="1:10" x14ac:dyDescent="0.35">
      <c r="A4564" s="5">
        <v>4560</v>
      </c>
      <c r="B4564" s="5">
        <v>190</v>
      </c>
      <c r="C4564" s="5">
        <v>7</v>
      </c>
      <c r="D4564" s="380">
        <v>37.927222222222227</v>
      </c>
      <c r="E4564" s="25">
        <v>24.84</v>
      </c>
      <c r="F4564" s="380">
        <v>7.1115192744006892</v>
      </c>
      <c r="G4564" s="25">
        <v>33.799999999999997</v>
      </c>
      <c r="H4564" s="380">
        <v>7.2420435758281148</v>
      </c>
      <c r="I4564" s="25">
        <v>48.09</v>
      </c>
      <c r="J4564" s="380">
        <v>6.4239339874162669</v>
      </c>
    </row>
    <row r="4565" spans="1:10" x14ac:dyDescent="0.35">
      <c r="A4565" s="5">
        <v>4561</v>
      </c>
      <c r="B4565" s="5">
        <v>191</v>
      </c>
      <c r="C4565" s="5">
        <v>7</v>
      </c>
      <c r="D4565" s="380">
        <v>31.992777777777771</v>
      </c>
      <c r="E4565" s="25">
        <v>24.84</v>
      </c>
      <c r="F4565" s="380">
        <v>6.0929595279635063</v>
      </c>
      <c r="G4565" s="25">
        <v>31.84</v>
      </c>
      <c r="H4565" s="380">
        <v>7.1745899561501458</v>
      </c>
      <c r="I4565" s="25">
        <v>41.02</v>
      </c>
      <c r="J4565" s="380">
        <v>4.3378749333740245</v>
      </c>
    </row>
    <row r="4566" spans="1:10" x14ac:dyDescent="0.35">
      <c r="A4566" s="5">
        <v>4562</v>
      </c>
      <c r="B4566" s="5">
        <v>191</v>
      </c>
      <c r="C4566" s="5">
        <v>7</v>
      </c>
      <c r="D4566" s="380">
        <v>30.686111111111106</v>
      </c>
      <c r="E4566" s="25">
        <v>24.84</v>
      </c>
      <c r="F4566" s="380">
        <v>5.9067753570215151</v>
      </c>
      <c r="G4566" s="25">
        <v>31.24</v>
      </c>
      <c r="H4566" s="380">
        <v>7.2014424043177723</v>
      </c>
      <c r="I4566" s="25">
        <v>35.72</v>
      </c>
      <c r="J4566" s="380">
        <v>4.3802285013941535</v>
      </c>
    </row>
    <row r="4567" spans="1:10" x14ac:dyDescent="0.35">
      <c r="A4567" s="5">
        <v>4563</v>
      </c>
      <c r="B4567" s="5">
        <v>191</v>
      </c>
      <c r="C4567" s="5">
        <v>7</v>
      </c>
      <c r="D4567" s="380">
        <v>25.285555555555554</v>
      </c>
      <c r="E4567" s="25">
        <v>24.84</v>
      </c>
      <c r="F4567" s="380">
        <v>6.047880016213532</v>
      </c>
      <c r="G4567" s="25">
        <v>31.11</v>
      </c>
      <c r="H4567" s="380">
        <v>6.465028446704804</v>
      </c>
      <c r="I4567" s="25">
        <v>35.450000000000003</v>
      </c>
      <c r="J4567" s="380">
        <v>4.4710002756623739</v>
      </c>
    </row>
    <row r="4568" spans="1:10" x14ac:dyDescent="0.35">
      <c r="A4568" s="5">
        <v>4564</v>
      </c>
      <c r="B4568" s="5">
        <v>191</v>
      </c>
      <c r="C4568" s="5">
        <v>7</v>
      </c>
      <c r="D4568" s="380">
        <v>28.546666666666667</v>
      </c>
      <c r="E4568" s="25">
        <v>24.84</v>
      </c>
      <c r="F4568" s="380">
        <v>5.9449170380632124</v>
      </c>
      <c r="G4568" s="25">
        <v>31.11</v>
      </c>
      <c r="H4568" s="380">
        <v>6.5295726767543441</v>
      </c>
      <c r="I4568" s="25">
        <v>35.450000000000003</v>
      </c>
      <c r="J4568" s="380">
        <v>4.1291643372321296</v>
      </c>
    </row>
    <row r="4569" spans="1:10" x14ac:dyDescent="0.35">
      <c r="A4569" s="5">
        <v>4565</v>
      </c>
      <c r="B4569" s="5">
        <v>191</v>
      </c>
      <c r="C4569" s="5">
        <v>7</v>
      </c>
      <c r="D4569" s="380">
        <v>25.466111111111111</v>
      </c>
      <c r="E4569" s="25">
        <v>24.84</v>
      </c>
      <c r="F4569" s="380">
        <v>5.604153563839092</v>
      </c>
      <c r="G4569" s="25">
        <v>31.11</v>
      </c>
      <c r="H4569" s="380">
        <v>6.4350481508709905</v>
      </c>
      <c r="I4569" s="25">
        <v>35.409999999999997</v>
      </c>
      <c r="J4569" s="380">
        <v>4.6202852107342629</v>
      </c>
    </row>
    <row r="4570" spans="1:10" x14ac:dyDescent="0.35">
      <c r="A4570" s="5">
        <v>4566</v>
      </c>
      <c r="B4570" s="5">
        <v>191</v>
      </c>
      <c r="C4570" s="5">
        <v>7</v>
      </c>
      <c r="D4570" s="380">
        <v>26.833333333333332</v>
      </c>
      <c r="E4570" s="25">
        <v>24.84</v>
      </c>
      <c r="F4570" s="380">
        <v>5.6262304691179912</v>
      </c>
      <c r="G4570" s="25">
        <v>31.11</v>
      </c>
      <c r="H4570" s="380">
        <v>6.4014873845603537</v>
      </c>
      <c r="I4570" s="25">
        <v>35.450000000000003</v>
      </c>
      <c r="J4570" s="380">
        <v>3.4756374559465817</v>
      </c>
    </row>
    <row r="4571" spans="1:10" x14ac:dyDescent="0.35">
      <c r="A4571" s="5">
        <v>4567</v>
      </c>
      <c r="B4571" s="5">
        <v>191</v>
      </c>
      <c r="C4571" s="5">
        <v>7</v>
      </c>
      <c r="D4571" s="380">
        <v>24.774999999999995</v>
      </c>
      <c r="E4571" s="25">
        <v>24.84</v>
      </c>
      <c r="F4571" s="380">
        <v>5.0776377778820354</v>
      </c>
      <c r="G4571" s="25">
        <v>31.11</v>
      </c>
      <c r="H4571" s="380">
        <v>6.3608004567540908</v>
      </c>
      <c r="I4571" s="25">
        <v>35.72</v>
      </c>
      <c r="J4571" s="380">
        <v>3.5507128690837981</v>
      </c>
    </row>
    <row r="4572" spans="1:10" x14ac:dyDescent="0.35">
      <c r="A4572" s="5">
        <v>4568</v>
      </c>
      <c r="B4572" s="5">
        <v>191</v>
      </c>
      <c r="C4572" s="5">
        <v>7</v>
      </c>
      <c r="D4572" s="380">
        <v>22.772222222222219</v>
      </c>
      <c r="E4572" s="25">
        <v>24.84</v>
      </c>
      <c r="F4572" s="380">
        <v>4.531523744060129</v>
      </c>
      <c r="G4572" s="25">
        <v>31.42</v>
      </c>
      <c r="H4572" s="380">
        <v>6.0643389972521531</v>
      </c>
      <c r="I4572" s="25">
        <v>35.72</v>
      </c>
      <c r="J4572" s="380">
        <v>2.686702681683637</v>
      </c>
    </row>
    <row r="4573" spans="1:10" x14ac:dyDescent="0.35">
      <c r="A4573" s="5">
        <v>4569</v>
      </c>
      <c r="B4573" s="5">
        <v>191</v>
      </c>
      <c r="C4573" s="5">
        <v>7</v>
      </c>
      <c r="D4573" s="380">
        <v>22.886666666666667</v>
      </c>
      <c r="E4573" s="25">
        <v>24.84</v>
      </c>
      <c r="F4573" s="380">
        <v>0.47222222222222221</v>
      </c>
      <c r="G4573" s="25">
        <v>31.42</v>
      </c>
      <c r="H4573" s="380">
        <v>0.11559469890609009</v>
      </c>
      <c r="I4573" s="25">
        <v>35.72</v>
      </c>
      <c r="J4573" s="380">
        <v>2.777777777777778E-2</v>
      </c>
    </row>
    <row r="4574" spans="1:10" x14ac:dyDescent="0.35">
      <c r="A4574" s="5">
        <v>4570</v>
      </c>
      <c r="B4574" s="5">
        <v>191</v>
      </c>
      <c r="C4574" s="5">
        <v>7</v>
      </c>
      <c r="D4574" s="380">
        <v>23.72</v>
      </c>
      <c r="E4574" s="25">
        <v>24.84</v>
      </c>
      <c r="F4574" s="380">
        <v>2.9850954935910843</v>
      </c>
      <c r="G4574" s="25">
        <v>31.42</v>
      </c>
      <c r="H4574" s="380">
        <v>9.2108443118131503E-2</v>
      </c>
      <c r="I4574" s="25">
        <v>35.090000000000003</v>
      </c>
      <c r="J4574" s="380">
        <v>2.777777777777778E-2</v>
      </c>
    </row>
    <row r="4575" spans="1:10" x14ac:dyDescent="0.35">
      <c r="A4575" s="5">
        <v>4571</v>
      </c>
      <c r="B4575" s="5">
        <v>191</v>
      </c>
      <c r="C4575" s="5">
        <v>7</v>
      </c>
      <c r="D4575" s="380">
        <v>25.023333333333333</v>
      </c>
      <c r="E4575" s="25">
        <v>24.84</v>
      </c>
      <c r="F4575" s="380">
        <v>2.9777675178887195</v>
      </c>
      <c r="G4575" s="25">
        <v>31.42</v>
      </c>
      <c r="H4575" s="380">
        <v>8.8721532037428691E-2</v>
      </c>
      <c r="I4575" s="25">
        <v>35.090000000000003</v>
      </c>
      <c r="J4575" s="380">
        <v>2.777777777777778E-2</v>
      </c>
    </row>
    <row r="4576" spans="1:10" x14ac:dyDescent="0.35">
      <c r="A4576" s="5">
        <v>4572</v>
      </c>
      <c r="B4576" s="5">
        <v>191</v>
      </c>
      <c r="C4576" s="5">
        <v>7</v>
      </c>
      <c r="D4576" s="380">
        <v>27.657777777777781</v>
      </c>
      <c r="E4576" s="25">
        <v>24.84</v>
      </c>
      <c r="F4576" s="380">
        <v>2.9777675178887195</v>
      </c>
      <c r="G4576" s="25">
        <v>31.11</v>
      </c>
      <c r="H4576" s="380">
        <v>7.6020185438078203E-2</v>
      </c>
      <c r="I4576" s="25">
        <v>35.090000000000003</v>
      </c>
      <c r="J4576" s="380">
        <v>2.777777777777778E-2</v>
      </c>
    </row>
    <row r="4577" spans="1:10" x14ac:dyDescent="0.35">
      <c r="A4577" s="5">
        <v>4573</v>
      </c>
      <c r="B4577" s="5">
        <v>191</v>
      </c>
      <c r="C4577" s="5">
        <v>7</v>
      </c>
      <c r="D4577" s="380">
        <v>24.287777777777777</v>
      </c>
      <c r="E4577" s="25">
        <v>24.84</v>
      </c>
      <c r="F4577" s="380">
        <v>2.9520720317780227</v>
      </c>
      <c r="G4577" s="25">
        <v>31.11</v>
      </c>
      <c r="H4577" s="380">
        <v>0.12182147952260196</v>
      </c>
      <c r="I4577" s="25">
        <v>35.090000000000003</v>
      </c>
      <c r="J4577" s="380">
        <v>2.777777777777778E-2</v>
      </c>
    </row>
    <row r="4578" spans="1:10" x14ac:dyDescent="0.35">
      <c r="A4578" s="5">
        <v>4574</v>
      </c>
      <c r="B4578" s="5">
        <v>191</v>
      </c>
      <c r="C4578" s="5">
        <v>7</v>
      </c>
      <c r="D4578" s="380">
        <v>23.875555555555554</v>
      </c>
      <c r="E4578" s="25">
        <v>24.01</v>
      </c>
      <c r="F4578" s="380">
        <v>2.9777675178887195</v>
      </c>
      <c r="G4578" s="25">
        <v>31.11</v>
      </c>
      <c r="H4578" s="380">
        <v>8.2364969823642456E-2</v>
      </c>
      <c r="I4578" s="25">
        <v>35.090000000000003</v>
      </c>
      <c r="J4578" s="380">
        <v>0.29524718062190825</v>
      </c>
    </row>
    <row r="4579" spans="1:10" x14ac:dyDescent="0.35">
      <c r="A4579" s="5">
        <v>4575</v>
      </c>
      <c r="B4579" s="5">
        <v>191</v>
      </c>
      <c r="C4579" s="5">
        <v>7</v>
      </c>
      <c r="D4579" s="380">
        <v>25.982222222222219</v>
      </c>
      <c r="E4579" s="25">
        <v>24.01</v>
      </c>
      <c r="F4579" s="380">
        <v>2.9029484996881658</v>
      </c>
      <c r="G4579" s="25">
        <v>31.11</v>
      </c>
      <c r="H4579" s="380">
        <v>0.15522395048131726</v>
      </c>
      <c r="I4579" s="25">
        <v>35.090000000000003</v>
      </c>
      <c r="J4579" s="380">
        <v>0.29524718062190825</v>
      </c>
    </row>
    <row r="4580" spans="1:10" x14ac:dyDescent="0.35">
      <c r="A4580" s="5">
        <v>4576</v>
      </c>
      <c r="B4580" s="5">
        <v>191</v>
      </c>
      <c r="C4580" s="5">
        <v>7</v>
      </c>
      <c r="D4580" s="380">
        <v>28.976666666666667</v>
      </c>
      <c r="E4580" s="25">
        <v>24.84</v>
      </c>
      <c r="F4580" s="380">
        <v>2.9777675178887195</v>
      </c>
      <c r="G4580" s="25">
        <v>31.11</v>
      </c>
      <c r="H4580" s="380">
        <v>0.14169634147589424</v>
      </c>
      <c r="I4580" s="25">
        <v>35.090000000000003</v>
      </c>
      <c r="J4580" s="380">
        <v>0.2846924228569902</v>
      </c>
    </row>
    <row r="4581" spans="1:10" x14ac:dyDescent="0.35">
      <c r="A4581" s="5">
        <v>4577</v>
      </c>
      <c r="B4581" s="5">
        <v>191</v>
      </c>
      <c r="C4581" s="5">
        <v>7</v>
      </c>
      <c r="D4581" s="380">
        <v>42.107222222222219</v>
      </c>
      <c r="E4581" s="25">
        <v>24.84</v>
      </c>
      <c r="F4581" s="380">
        <v>7.495403343086568E-2</v>
      </c>
      <c r="G4581" s="25">
        <v>31.84</v>
      </c>
      <c r="H4581" s="380">
        <v>0.15748982129058545</v>
      </c>
      <c r="I4581" s="25">
        <v>35.090000000000003</v>
      </c>
      <c r="J4581" s="380">
        <v>0.32913920732801233</v>
      </c>
    </row>
    <row r="4582" spans="1:10" x14ac:dyDescent="0.35">
      <c r="A4582" s="5">
        <v>4578</v>
      </c>
      <c r="B4582" s="5">
        <v>191</v>
      </c>
      <c r="C4582" s="5">
        <v>7</v>
      </c>
      <c r="D4582" s="380">
        <v>56.532777777777774</v>
      </c>
      <c r="E4582" s="25">
        <v>24.84</v>
      </c>
      <c r="F4582" s="380">
        <v>5.8801119062027842</v>
      </c>
      <c r="G4582" s="25">
        <v>34.9</v>
      </c>
      <c r="H4582" s="380">
        <v>4.8605122622783625</v>
      </c>
      <c r="I4582" s="25">
        <v>43.96</v>
      </c>
      <c r="J4582" s="380">
        <v>0.98896490864349595</v>
      </c>
    </row>
    <row r="4583" spans="1:10" x14ac:dyDescent="0.35">
      <c r="A4583" s="5">
        <v>4579</v>
      </c>
      <c r="B4583" s="5">
        <v>191</v>
      </c>
      <c r="C4583" s="5">
        <v>7</v>
      </c>
      <c r="D4583" s="380">
        <v>74.50277777777778</v>
      </c>
      <c r="E4583" s="25">
        <v>24.84</v>
      </c>
      <c r="F4583" s="380">
        <v>15.485121384261939</v>
      </c>
      <c r="G4583" s="25">
        <v>36.6</v>
      </c>
      <c r="H4583" s="380">
        <v>9.6217009415185348</v>
      </c>
      <c r="I4583" s="25">
        <v>48.86</v>
      </c>
      <c r="J4583" s="380">
        <v>5.1597756175782656</v>
      </c>
    </row>
    <row r="4584" spans="1:10" x14ac:dyDescent="0.35">
      <c r="A4584" s="5">
        <v>4580</v>
      </c>
      <c r="B4584" s="5">
        <v>191</v>
      </c>
      <c r="C4584" s="5">
        <v>7</v>
      </c>
      <c r="D4584" s="380">
        <v>81.877222222222215</v>
      </c>
      <c r="E4584" s="25">
        <v>24.84</v>
      </c>
      <c r="F4584" s="380">
        <v>12.492638313578517</v>
      </c>
      <c r="G4584" s="25">
        <v>36.6</v>
      </c>
      <c r="H4584" s="380">
        <v>9.7545868699369844</v>
      </c>
      <c r="I4584" s="25">
        <v>48.09</v>
      </c>
      <c r="J4584" s="380">
        <v>5.0862168005988257</v>
      </c>
    </row>
    <row r="4585" spans="1:10" x14ac:dyDescent="0.35">
      <c r="A4585" s="5">
        <v>4581</v>
      </c>
      <c r="B4585" s="5">
        <v>191</v>
      </c>
      <c r="C4585" s="5">
        <v>7</v>
      </c>
      <c r="D4585" s="380">
        <v>84.365555555555559</v>
      </c>
      <c r="E4585" s="25">
        <v>24.84</v>
      </c>
      <c r="F4585" s="380">
        <v>12.334455806046423</v>
      </c>
      <c r="G4585" s="25">
        <v>36.6</v>
      </c>
      <c r="H4585" s="380">
        <v>9.6467146075730508</v>
      </c>
      <c r="I4585" s="25">
        <v>48.86</v>
      </c>
      <c r="J4585" s="380">
        <v>5.0862168005988257</v>
      </c>
    </row>
    <row r="4586" spans="1:10" x14ac:dyDescent="0.35">
      <c r="A4586" s="5">
        <v>4582</v>
      </c>
      <c r="B4586" s="5">
        <v>191</v>
      </c>
      <c r="C4586" s="5">
        <v>7</v>
      </c>
      <c r="D4586" s="380">
        <v>84.832222222222228</v>
      </c>
      <c r="E4586" s="25">
        <v>24.84</v>
      </c>
      <c r="F4586" s="380">
        <v>13.695179224471586</v>
      </c>
      <c r="G4586" s="25">
        <v>40.96</v>
      </c>
      <c r="H4586" s="380">
        <v>9.5513466721357769</v>
      </c>
      <c r="I4586" s="25">
        <v>49.71</v>
      </c>
      <c r="J4586" s="380">
        <v>4.9240901252500695</v>
      </c>
    </row>
    <row r="4587" spans="1:10" x14ac:dyDescent="0.35">
      <c r="A4587" s="5">
        <v>4583</v>
      </c>
      <c r="B4587" s="5">
        <v>191</v>
      </c>
      <c r="C4587" s="5">
        <v>7</v>
      </c>
      <c r="D4587" s="380">
        <v>81.796111111111117</v>
      </c>
      <c r="E4587" s="25">
        <v>24.84</v>
      </c>
      <c r="F4587" s="380">
        <v>15.187345570036079</v>
      </c>
      <c r="G4587" s="25">
        <v>36.6</v>
      </c>
      <c r="H4587" s="380">
        <v>9.6697957146627189</v>
      </c>
      <c r="I4587" s="25">
        <v>46.79</v>
      </c>
      <c r="J4587" s="380">
        <v>4.548848630281614</v>
      </c>
    </row>
    <row r="4588" spans="1:10" x14ac:dyDescent="0.35">
      <c r="A4588" s="5">
        <v>4584</v>
      </c>
      <c r="B4588" s="5">
        <v>191</v>
      </c>
      <c r="C4588" s="5">
        <v>7</v>
      </c>
      <c r="D4588" s="380">
        <v>74.540555555555557</v>
      </c>
      <c r="E4588" s="25">
        <v>24.84</v>
      </c>
      <c r="F4588" s="380">
        <v>14.789033065752529</v>
      </c>
      <c r="G4588" s="25">
        <v>31.42</v>
      </c>
      <c r="H4588" s="380">
        <v>9.3064084919583596</v>
      </c>
      <c r="I4588" s="25">
        <v>46.79</v>
      </c>
      <c r="J4588" s="380">
        <v>4.3289470619125261</v>
      </c>
    </row>
    <row r="4589" spans="1:10" x14ac:dyDescent="0.35">
      <c r="A4589" s="5">
        <v>4585</v>
      </c>
      <c r="B4589" s="5">
        <v>192</v>
      </c>
      <c r="C4589" s="5">
        <v>7</v>
      </c>
      <c r="D4589" s="380">
        <v>67.13333333333334</v>
      </c>
      <c r="E4589" s="25">
        <v>24.84</v>
      </c>
      <c r="F4589" s="380">
        <v>13.949250156648981</v>
      </c>
      <c r="G4589" s="25">
        <v>31.11</v>
      </c>
      <c r="H4589" s="380">
        <v>9.1636040426933949</v>
      </c>
      <c r="I4589" s="25">
        <v>42.68</v>
      </c>
      <c r="J4589" s="380">
        <v>4.6090329644070875</v>
      </c>
    </row>
    <row r="4590" spans="1:10" x14ac:dyDescent="0.35">
      <c r="A4590" s="5">
        <v>4586</v>
      </c>
      <c r="B4590" s="5">
        <v>192</v>
      </c>
      <c r="C4590" s="5">
        <v>7</v>
      </c>
      <c r="D4590" s="380">
        <v>65.919444444444437</v>
      </c>
      <c r="E4590" s="25">
        <v>23.59</v>
      </c>
      <c r="F4590" s="380">
        <v>14.142891311808629</v>
      </c>
      <c r="G4590" s="25">
        <v>30.93</v>
      </c>
      <c r="H4590" s="380">
        <v>8.7515828820595924</v>
      </c>
      <c r="I4590" s="25">
        <v>35.72</v>
      </c>
      <c r="J4590" s="380">
        <v>3.3034760886798291</v>
      </c>
    </row>
    <row r="4591" spans="1:10" x14ac:dyDescent="0.35">
      <c r="A4591" s="5">
        <v>4587</v>
      </c>
      <c r="B4591" s="5">
        <v>192</v>
      </c>
      <c r="C4591" s="5">
        <v>7</v>
      </c>
      <c r="D4591" s="380">
        <v>64.839444444444453</v>
      </c>
      <c r="E4591" s="25">
        <v>23.59</v>
      </c>
      <c r="F4591" s="380">
        <v>13.273587155720481</v>
      </c>
      <c r="G4591" s="25">
        <v>30.93</v>
      </c>
      <c r="H4591" s="380">
        <v>8.391591428085917</v>
      </c>
      <c r="I4591" s="25">
        <v>35.72</v>
      </c>
      <c r="J4591" s="380">
        <v>2.6597622081117951</v>
      </c>
    </row>
    <row r="4592" spans="1:10" x14ac:dyDescent="0.35">
      <c r="A4592" s="5">
        <v>4588</v>
      </c>
      <c r="B4592" s="5">
        <v>192</v>
      </c>
      <c r="C4592" s="5">
        <v>7</v>
      </c>
      <c r="D4592" s="380">
        <v>65.552222222222227</v>
      </c>
      <c r="E4592" s="25">
        <v>24.01</v>
      </c>
      <c r="F4592" s="380">
        <v>12.088782274465515</v>
      </c>
      <c r="G4592" s="25">
        <v>30.93</v>
      </c>
      <c r="H4592" s="380">
        <v>7.7936652948474441</v>
      </c>
      <c r="I4592" s="25">
        <v>35.72</v>
      </c>
      <c r="J4592" s="380">
        <v>4.3017336519111176</v>
      </c>
    </row>
    <row r="4593" spans="1:10" x14ac:dyDescent="0.35">
      <c r="A4593" s="5">
        <v>4589</v>
      </c>
      <c r="B4593" s="5">
        <v>192</v>
      </c>
      <c r="C4593" s="5">
        <v>7</v>
      </c>
      <c r="D4593" s="380">
        <v>70.180555555555557</v>
      </c>
      <c r="E4593" s="25">
        <v>24.84</v>
      </c>
      <c r="F4593" s="380">
        <v>12.853006501677264</v>
      </c>
      <c r="G4593" s="25">
        <v>30.93</v>
      </c>
      <c r="H4593" s="380">
        <v>8.7692565639084741</v>
      </c>
      <c r="I4593" s="25">
        <v>35.72</v>
      </c>
      <c r="J4593" s="380">
        <v>3.7817902067900921</v>
      </c>
    </row>
    <row r="4594" spans="1:10" x14ac:dyDescent="0.35">
      <c r="A4594" s="5">
        <v>4590</v>
      </c>
      <c r="B4594" s="5">
        <v>192</v>
      </c>
      <c r="C4594" s="5">
        <v>7</v>
      </c>
      <c r="D4594" s="380">
        <v>85.911666666666662</v>
      </c>
      <c r="E4594" s="25">
        <v>24.84</v>
      </c>
      <c r="F4594" s="380">
        <v>7.2812336791895813</v>
      </c>
      <c r="G4594" s="25">
        <v>30.93</v>
      </c>
      <c r="H4594" s="380">
        <v>7.2265580374481084</v>
      </c>
      <c r="I4594" s="25">
        <v>35.72</v>
      </c>
      <c r="J4594" s="380">
        <v>3.9740962077609043</v>
      </c>
    </row>
    <row r="4595" spans="1:10" x14ac:dyDescent="0.35">
      <c r="A4595" s="5">
        <v>4591</v>
      </c>
      <c r="B4595" s="5">
        <v>192</v>
      </c>
      <c r="C4595" s="5">
        <v>7</v>
      </c>
      <c r="D4595" s="380">
        <v>91.23333333333332</v>
      </c>
      <c r="E4595" s="25">
        <v>24.84</v>
      </c>
      <c r="F4595" s="380">
        <v>13.287100988822996</v>
      </c>
      <c r="G4595" s="25">
        <v>30.93</v>
      </c>
      <c r="H4595" s="380">
        <v>7.7494430973592943</v>
      </c>
      <c r="I4595" s="25">
        <v>35.72</v>
      </c>
      <c r="J4595" s="380">
        <v>6.6414928542873941</v>
      </c>
    </row>
    <row r="4596" spans="1:10" x14ac:dyDescent="0.35">
      <c r="A4596" s="5">
        <v>4592</v>
      </c>
      <c r="B4596" s="5">
        <v>192</v>
      </c>
      <c r="C4596" s="5">
        <v>7</v>
      </c>
      <c r="D4596" s="380">
        <v>93.568333333333328</v>
      </c>
      <c r="E4596" s="25">
        <v>24.84</v>
      </c>
      <c r="F4596" s="380">
        <v>11.066387323673581</v>
      </c>
      <c r="G4596" s="25">
        <v>31.24</v>
      </c>
      <c r="H4596" s="380">
        <v>7.4897935248849032</v>
      </c>
      <c r="I4596" s="25">
        <v>35.72</v>
      </c>
      <c r="J4596" s="380">
        <v>6.7515257122107837</v>
      </c>
    </row>
    <row r="4597" spans="1:10" x14ac:dyDescent="0.35">
      <c r="A4597" s="5">
        <v>4593</v>
      </c>
      <c r="B4597" s="5">
        <v>192</v>
      </c>
      <c r="C4597" s="5">
        <v>7</v>
      </c>
      <c r="D4597" s="380">
        <v>89.842222222222205</v>
      </c>
      <c r="E4597" s="25">
        <v>24.84</v>
      </c>
      <c r="F4597" s="380">
        <v>8.1174834595959595</v>
      </c>
      <c r="G4597" s="25">
        <v>34.9</v>
      </c>
      <c r="H4597" s="380">
        <v>7.6504940790408229</v>
      </c>
      <c r="I4597" s="25">
        <v>35.72</v>
      </c>
      <c r="J4597" s="380">
        <v>5.0921620131294771</v>
      </c>
    </row>
    <row r="4598" spans="1:10" x14ac:dyDescent="0.35">
      <c r="A4598" s="5">
        <v>4594</v>
      </c>
      <c r="B4598" s="5">
        <v>192</v>
      </c>
      <c r="C4598" s="5">
        <v>7</v>
      </c>
      <c r="D4598" s="380">
        <v>87.659444444444446</v>
      </c>
      <c r="E4598" s="25">
        <v>24.84</v>
      </c>
      <c r="F4598" s="380">
        <v>0.47222222222222221</v>
      </c>
      <c r="G4598" s="25">
        <v>31.11</v>
      </c>
      <c r="H4598" s="380">
        <v>1.1652002360796823</v>
      </c>
      <c r="I4598" s="25">
        <v>35.409999999999997</v>
      </c>
      <c r="J4598" s="380">
        <v>4.0409988017068637</v>
      </c>
    </row>
    <row r="4599" spans="1:10" x14ac:dyDescent="0.35">
      <c r="A4599" s="5">
        <v>4595</v>
      </c>
      <c r="B4599" s="5">
        <v>192</v>
      </c>
      <c r="C4599" s="5">
        <v>7</v>
      </c>
      <c r="D4599" s="380">
        <v>85.543333333333322</v>
      </c>
      <c r="E4599" s="25">
        <v>24.84</v>
      </c>
      <c r="F4599" s="380">
        <v>5.2110189433060174</v>
      </c>
      <c r="G4599" s="25">
        <v>31.11</v>
      </c>
      <c r="H4599" s="380">
        <v>0.77036473277899975</v>
      </c>
      <c r="I4599" s="25">
        <v>35.409999999999997</v>
      </c>
      <c r="J4599" s="380">
        <v>0.15799975139466277</v>
      </c>
    </row>
    <row r="4600" spans="1:10" x14ac:dyDescent="0.35">
      <c r="A4600" s="5">
        <v>4596</v>
      </c>
      <c r="B4600" s="5">
        <v>192</v>
      </c>
      <c r="C4600" s="5">
        <v>7</v>
      </c>
      <c r="D4600" s="380">
        <v>80.84666666666665</v>
      </c>
      <c r="E4600" s="25">
        <v>24.56</v>
      </c>
      <c r="F4600" s="380">
        <v>5.2110189433060174</v>
      </c>
      <c r="G4600" s="25">
        <v>31.11</v>
      </c>
      <c r="H4600" s="380">
        <v>1.5140121019048185</v>
      </c>
      <c r="I4600" s="25">
        <v>35.409999999999997</v>
      </c>
      <c r="J4600" s="380">
        <v>0.96666241966074784</v>
      </c>
    </row>
    <row r="4601" spans="1:10" x14ac:dyDescent="0.35">
      <c r="A4601" s="5">
        <v>4597</v>
      </c>
      <c r="B4601" s="5">
        <v>192</v>
      </c>
      <c r="C4601" s="5">
        <v>7</v>
      </c>
      <c r="D4601" s="380">
        <v>78.617222222222225</v>
      </c>
      <c r="E4601" s="25">
        <v>23.59</v>
      </c>
      <c r="F4601" s="380">
        <v>5.2110189433060174</v>
      </c>
      <c r="G4601" s="25">
        <v>31.11</v>
      </c>
      <c r="H4601" s="380">
        <v>1.6275618181830607</v>
      </c>
      <c r="I4601" s="25">
        <v>35.06</v>
      </c>
      <c r="J4601" s="380">
        <v>1.3925490504026943</v>
      </c>
    </row>
    <row r="4602" spans="1:10" x14ac:dyDescent="0.35">
      <c r="A4602" s="5">
        <v>4598</v>
      </c>
      <c r="B4602" s="5">
        <v>192</v>
      </c>
      <c r="C4602" s="5">
        <v>7</v>
      </c>
      <c r="D4602" s="380">
        <v>72.812777777777768</v>
      </c>
      <c r="E4602" s="25">
        <v>23.55</v>
      </c>
      <c r="F4602" s="380">
        <v>5.2110189433060174</v>
      </c>
      <c r="G4602" s="25">
        <v>30.93</v>
      </c>
      <c r="H4602" s="380">
        <v>2.0910412402286958</v>
      </c>
      <c r="I4602" s="25">
        <v>35.06</v>
      </c>
      <c r="J4602" s="380">
        <v>2.0258047102166388</v>
      </c>
    </row>
    <row r="4603" spans="1:10" x14ac:dyDescent="0.35">
      <c r="A4603" s="5">
        <v>4599</v>
      </c>
      <c r="B4603" s="5">
        <v>192</v>
      </c>
      <c r="C4603" s="5">
        <v>7</v>
      </c>
      <c r="D4603" s="380">
        <v>69.910555555555561</v>
      </c>
      <c r="E4603" s="25">
        <v>23.55</v>
      </c>
      <c r="F4603" s="380">
        <v>5.2110189433060174</v>
      </c>
      <c r="G4603" s="25">
        <v>30.93</v>
      </c>
      <c r="H4603" s="380">
        <v>2.4051636594920054</v>
      </c>
      <c r="I4603" s="25">
        <v>34.89</v>
      </c>
      <c r="J4603" s="380">
        <v>1.7883689809652104</v>
      </c>
    </row>
    <row r="4604" spans="1:10" x14ac:dyDescent="0.35">
      <c r="A4604" s="5">
        <v>4600</v>
      </c>
      <c r="B4604" s="5">
        <v>192</v>
      </c>
      <c r="C4604" s="5">
        <v>7</v>
      </c>
      <c r="D4604" s="380">
        <v>72.813888888888883</v>
      </c>
      <c r="E4604" s="25">
        <v>23.84</v>
      </c>
      <c r="F4604" s="380">
        <v>5.2110189433060174</v>
      </c>
      <c r="G4604" s="25">
        <v>30.93</v>
      </c>
      <c r="H4604" s="380">
        <v>6.6948636270401352</v>
      </c>
      <c r="I4604" s="25">
        <v>35.06</v>
      </c>
      <c r="J4604" s="380">
        <v>1.8879946940242149</v>
      </c>
    </row>
    <row r="4605" spans="1:10" x14ac:dyDescent="0.35">
      <c r="A4605" s="5">
        <v>4601</v>
      </c>
      <c r="B4605" s="5">
        <v>192</v>
      </c>
      <c r="C4605" s="5">
        <v>7</v>
      </c>
      <c r="D4605" s="380">
        <v>81.75833333333334</v>
      </c>
      <c r="E4605" s="25">
        <v>24</v>
      </c>
      <c r="F4605" s="380">
        <v>8.1174834595959595</v>
      </c>
      <c r="G4605" s="25">
        <v>30.93</v>
      </c>
      <c r="H4605" s="380">
        <v>2.5923501764644983</v>
      </c>
      <c r="I4605" s="25">
        <v>35.06</v>
      </c>
      <c r="J4605" s="380">
        <v>1.7021220589968493</v>
      </c>
    </row>
    <row r="4606" spans="1:10" x14ac:dyDescent="0.35">
      <c r="A4606" s="5">
        <v>4602</v>
      </c>
      <c r="B4606" s="5">
        <v>192</v>
      </c>
      <c r="C4606" s="5">
        <v>7</v>
      </c>
      <c r="D4606" s="380">
        <v>88.163333333333327</v>
      </c>
      <c r="E4606" s="25">
        <v>24.84</v>
      </c>
      <c r="F4606" s="380">
        <v>8.4429512611752671</v>
      </c>
      <c r="G4606" s="25">
        <v>31.24</v>
      </c>
      <c r="H4606" s="380">
        <v>8.2085179284562635</v>
      </c>
      <c r="I4606" s="25">
        <v>35.72</v>
      </c>
      <c r="J4606" s="380">
        <v>5.6978721500934002</v>
      </c>
    </row>
    <row r="4607" spans="1:10" x14ac:dyDescent="0.35">
      <c r="A4607" s="5">
        <v>4603</v>
      </c>
      <c r="B4607" s="5">
        <v>192</v>
      </c>
      <c r="C4607" s="5">
        <v>7</v>
      </c>
      <c r="D4607" s="380">
        <v>92.816111111111098</v>
      </c>
      <c r="E4607" s="25">
        <v>24.84</v>
      </c>
      <c r="F4607" s="380">
        <v>16.530055510233797</v>
      </c>
      <c r="G4607" s="25">
        <v>32.79</v>
      </c>
      <c r="H4607" s="380">
        <v>9.7002804261153752</v>
      </c>
      <c r="I4607" s="25">
        <v>47.31</v>
      </c>
      <c r="J4607" s="380">
        <v>6.9602543087263662</v>
      </c>
    </row>
    <row r="4608" spans="1:10" x14ac:dyDescent="0.35">
      <c r="A4608" s="5">
        <v>4604</v>
      </c>
      <c r="B4608" s="5">
        <v>192</v>
      </c>
      <c r="C4608" s="5">
        <v>7</v>
      </c>
      <c r="D4608" s="380">
        <v>90.460555555555558</v>
      </c>
      <c r="E4608" s="25">
        <v>24.84</v>
      </c>
      <c r="F4608" s="380">
        <v>13.018148756200498</v>
      </c>
      <c r="G4608" s="25">
        <v>32.79</v>
      </c>
      <c r="H4608" s="380">
        <v>10.188340704698019</v>
      </c>
      <c r="I4608" s="25">
        <v>51.76</v>
      </c>
      <c r="J4608" s="380">
        <v>6.668103545914283</v>
      </c>
    </row>
    <row r="4609" spans="1:10" x14ac:dyDescent="0.35">
      <c r="A4609" s="5">
        <v>4605</v>
      </c>
      <c r="B4609" s="5">
        <v>192</v>
      </c>
      <c r="C4609" s="5">
        <v>7</v>
      </c>
      <c r="D4609" s="380">
        <v>85.003888888888895</v>
      </c>
      <c r="E4609" s="25">
        <v>24.84</v>
      </c>
      <c r="F4609" s="380">
        <v>12.603629376197336</v>
      </c>
      <c r="G4609" s="25">
        <v>32.79</v>
      </c>
      <c r="H4609" s="380">
        <v>9.3266206420943334</v>
      </c>
      <c r="I4609" s="25">
        <v>53.27</v>
      </c>
      <c r="J4609" s="380">
        <v>6.6797717618983796</v>
      </c>
    </row>
    <row r="4610" spans="1:10" x14ac:dyDescent="0.35">
      <c r="A4610" s="5">
        <v>4606</v>
      </c>
      <c r="B4610" s="5">
        <v>192</v>
      </c>
      <c r="C4610" s="5">
        <v>7</v>
      </c>
      <c r="D4610" s="380">
        <v>81.556111111111107</v>
      </c>
      <c r="E4610" s="25">
        <v>24.84</v>
      </c>
      <c r="F4610" s="380">
        <v>16.604727670317363</v>
      </c>
      <c r="G4610" s="25">
        <v>39.770000000000003</v>
      </c>
      <c r="H4610" s="380">
        <v>9.7518190983073598</v>
      </c>
      <c r="I4610" s="25">
        <v>58.7</v>
      </c>
      <c r="J4610" s="380">
        <v>6.5310977290544878</v>
      </c>
    </row>
    <row r="4611" spans="1:10" x14ac:dyDescent="0.35">
      <c r="A4611" s="5">
        <v>4607</v>
      </c>
      <c r="B4611" s="5">
        <v>192</v>
      </c>
      <c r="C4611" s="5">
        <v>7</v>
      </c>
      <c r="D4611" s="380">
        <v>76.636666666666642</v>
      </c>
      <c r="E4611" s="25">
        <v>24.84</v>
      </c>
      <c r="F4611" s="380">
        <v>16.486960096165859</v>
      </c>
      <c r="G4611" s="25">
        <v>36.75</v>
      </c>
      <c r="H4611" s="380">
        <v>8.8500268239536322</v>
      </c>
      <c r="I4611" s="25">
        <v>53.32</v>
      </c>
      <c r="J4611" s="380">
        <v>6.6823373717044703</v>
      </c>
    </row>
    <row r="4612" spans="1:10" x14ac:dyDescent="0.35">
      <c r="A4612" s="5">
        <v>4608</v>
      </c>
      <c r="B4612" s="5">
        <v>192</v>
      </c>
      <c r="C4612" s="5">
        <v>7</v>
      </c>
      <c r="D4612" s="380">
        <v>74.156111111111102</v>
      </c>
      <c r="E4612" s="25">
        <v>24.56</v>
      </c>
      <c r="F4612" s="380">
        <v>16.603812310963267</v>
      </c>
      <c r="G4612" s="25">
        <v>31.24</v>
      </c>
      <c r="H4612" s="380">
        <v>9.4746720112306537</v>
      </c>
      <c r="I4612" s="25">
        <v>50.21</v>
      </c>
      <c r="J4612" s="380">
        <v>6.9771994606533365</v>
      </c>
    </row>
    <row r="4613" spans="1:10" x14ac:dyDescent="0.35">
      <c r="A4613" s="5">
        <v>4609</v>
      </c>
      <c r="B4613" s="5">
        <v>193</v>
      </c>
      <c r="C4613" s="5">
        <v>7</v>
      </c>
      <c r="D4613" s="380">
        <v>69.098888888888894</v>
      </c>
      <c r="E4613" s="25">
        <v>23.59</v>
      </c>
      <c r="F4613" s="380">
        <v>16.893908686888409</v>
      </c>
      <c r="G4613" s="25">
        <v>31.86</v>
      </c>
      <c r="H4613" s="380">
        <v>8.5671287101728471</v>
      </c>
      <c r="I4613" s="25">
        <v>50.21</v>
      </c>
      <c r="J4613" s="380">
        <v>7.1558130994703451</v>
      </c>
    </row>
    <row r="4614" spans="1:10" x14ac:dyDescent="0.35">
      <c r="A4614" s="5">
        <v>4610</v>
      </c>
      <c r="B4614" s="5">
        <v>193</v>
      </c>
      <c r="C4614" s="5">
        <v>7</v>
      </c>
      <c r="D4614" s="380">
        <v>66.673888888888897</v>
      </c>
      <c r="E4614" s="25">
        <v>23.41</v>
      </c>
      <c r="F4614" s="380">
        <v>16.392653502156904</v>
      </c>
      <c r="G4614" s="25">
        <v>31.24</v>
      </c>
      <c r="H4614" s="380">
        <v>8.7303653072133276</v>
      </c>
      <c r="I4614" s="25">
        <v>51.72</v>
      </c>
      <c r="J4614" s="380">
        <v>7.1265209587698912</v>
      </c>
    </row>
    <row r="4615" spans="1:10" x14ac:dyDescent="0.35">
      <c r="A4615" s="5">
        <v>4611</v>
      </c>
      <c r="B4615" s="5">
        <v>193</v>
      </c>
      <c r="C4615" s="5">
        <v>7</v>
      </c>
      <c r="D4615" s="380">
        <v>66.713333333333338</v>
      </c>
      <c r="E4615" s="25">
        <v>23.41</v>
      </c>
      <c r="F4615" s="380">
        <v>15.589965915165131</v>
      </c>
      <c r="G4615" s="25">
        <v>31.24</v>
      </c>
      <c r="H4615" s="380">
        <v>8.8105841003077856</v>
      </c>
      <c r="I4615" s="25">
        <v>51.72</v>
      </c>
      <c r="J4615" s="380">
        <v>7.1409399059528571</v>
      </c>
    </row>
    <row r="4616" spans="1:10" x14ac:dyDescent="0.35">
      <c r="A4616" s="5">
        <v>4612</v>
      </c>
      <c r="B4616" s="5">
        <v>193</v>
      </c>
      <c r="C4616" s="5">
        <v>7</v>
      </c>
      <c r="D4616" s="380">
        <v>67.128888888888881</v>
      </c>
      <c r="E4616" s="25">
        <v>23.73</v>
      </c>
      <c r="F4616" s="380">
        <v>16.75829549749627</v>
      </c>
      <c r="G4616" s="25">
        <v>31.24</v>
      </c>
      <c r="H4616" s="380">
        <v>9.1796038455544764</v>
      </c>
      <c r="I4616" s="25">
        <v>53.27</v>
      </c>
      <c r="J4616" s="380">
        <v>7.2989164289522837</v>
      </c>
    </row>
    <row r="4617" spans="1:10" x14ac:dyDescent="0.35">
      <c r="A4617" s="5">
        <v>4613</v>
      </c>
      <c r="B4617" s="5">
        <v>193</v>
      </c>
      <c r="C4617" s="5">
        <v>7</v>
      </c>
      <c r="D4617" s="380">
        <v>69.583333333333329</v>
      </c>
      <c r="E4617" s="25">
        <v>24.56</v>
      </c>
      <c r="F4617" s="380">
        <v>16.691158402447968</v>
      </c>
      <c r="G4617" s="25">
        <v>41.75</v>
      </c>
      <c r="H4617" s="380">
        <v>8.866802722392876</v>
      </c>
      <c r="I4617" s="25">
        <v>53.27</v>
      </c>
      <c r="J4617" s="380">
        <v>7.3616135392293627</v>
      </c>
    </row>
    <row r="4618" spans="1:10" x14ac:dyDescent="0.35">
      <c r="A4618" s="5">
        <v>4614</v>
      </c>
      <c r="B4618" s="5">
        <v>193</v>
      </c>
      <c r="C4618" s="5">
        <v>7</v>
      </c>
      <c r="D4618" s="380">
        <v>76.785555555555547</v>
      </c>
      <c r="E4618" s="25">
        <v>24.84</v>
      </c>
      <c r="F4618" s="380">
        <v>17.494462153171764</v>
      </c>
      <c r="G4618" s="25">
        <v>43.56</v>
      </c>
      <c r="H4618" s="380">
        <v>8.7622278020696687</v>
      </c>
      <c r="I4618" s="25">
        <v>60.85</v>
      </c>
      <c r="J4618" s="380">
        <v>7.3004410213082052</v>
      </c>
    </row>
    <row r="4619" spans="1:10" x14ac:dyDescent="0.35">
      <c r="A4619" s="5">
        <v>4615</v>
      </c>
      <c r="B4619" s="5">
        <v>193</v>
      </c>
      <c r="C4619" s="5">
        <v>7</v>
      </c>
      <c r="D4619" s="380">
        <v>84.88000000000001</v>
      </c>
      <c r="E4619" s="25">
        <v>24.84</v>
      </c>
      <c r="F4619" s="380">
        <v>18.455453549396957</v>
      </c>
      <c r="G4619" s="25">
        <v>47.46</v>
      </c>
      <c r="H4619" s="380">
        <v>10.167381497799811</v>
      </c>
      <c r="I4619" s="25">
        <v>64.14</v>
      </c>
      <c r="J4619" s="380">
        <v>7.1104914587485464</v>
      </c>
    </row>
    <row r="4620" spans="1:10" x14ac:dyDescent="0.35">
      <c r="A4620" s="5">
        <v>4616</v>
      </c>
      <c r="B4620" s="5">
        <v>193</v>
      </c>
      <c r="C4620" s="5">
        <v>7</v>
      </c>
      <c r="D4620" s="380">
        <v>87.473333333333329</v>
      </c>
      <c r="E4620" s="25">
        <v>25.59</v>
      </c>
      <c r="F4620" s="380">
        <v>10.361851742457231</v>
      </c>
      <c r="G4620" s="25">
        <v>47.46</v>
      </c>
      <c r="H4620" s="380">
        <v>8.7183471258487693</v>
      </c>
      <c r="I4620" s="25">
        <v>66.06</v>
      </c>
      <c r="J4620" s="380">
        <v>6.9876219597804168</v>
      </c>
    </row>
    <row r="4621" spans="1:10" x14ac:dyDescent="0.35">
      <c r="A4621" s="5">
        <v>4617</v>
      </c>
      <c r="B4621" s="5">
        <v>193</v>
      </c>
      <c r="C4621" s="5">
        <v>7</v>
      </c>
      <c r="D4621" s="380">
        <v>77.167222222222208</v>
      </c>
      <c r="E4621" s="25">
        <v>25.59</v>
      </c>
      <c r="F4621" s="380">
        <v>8.1174834595959613</v>
      </c>
      <c r="G4621" s="25">
        <v>47.46</v>
      </c>
      <c r="H4621" s="380">
        <v>6.8617292566741579</v>
      </c>
      <c r="I4621" s="25">
        <v>62.27</v>
      </c>
      <c r="J4621" s="380">
        <v>3.0801342760766355</v>
      </c>
    </row>
    <row r="4622" spans="1:10" x14ac:dyDescent="0.35">
      <c r="A4622" s="5">
        <v>4618</v>
      </c>
      <c r="B4622" s="5">
        <v>193</v>
      </c>
      <c r="C4622" s="5">
        <v>7</v>
      </c>
      <c r="D4622" s="380">
        <v>74.47444444444443</v>
      </c>
      <c r="E4622" s="25">
        <v>24.99</v>
      </c>
      <c r="F4622" s="380">
        <v>1.252223250947837</v>
      </c>
      <c r="G4622" s="25">
        <v>47.46</v>
      </c>
      <c r="H4622" s="380">
        <v>4.5612060461556325</v>
      </c>
      <c r="I4622" s="25">
        <v>56.77</v>
      </c>
      <c r="J4622" s="380">
        <v>0.27777777777777779</v>
      </c>
    </row>
    <row r="4623" spans="1:10" x14ac:dyDescent="0.35">
      <c r="A4623" s="5">
        <v>4619</v>
      </c>
      <c r="B4623" s="5">
        <v>193</v>
      </c>
      <c r="C4623" s="5">
        <v>7</v>
      </c>
      <c r="D4623" s="380">
        <v>73.807777777777773</v>
      </c>
      <c r="E4623" s="25">
        <v>24.99</v>
      </c>
      <c r="F4623" s="380">
        <v>1.657819060232141</v>
      </c>
      <c r="G4623" s="25">
        <v>47.46</v>
      </c>
      <c r="H4623" s="380">
        <v>4.7974913147176208</v>
      </c>
      <c r="I4623" s="25">
        <v>53.71</v>
      </c>
      <c r="J4623" s="380">
        <v>0.27777777777777779</v>
      </c>
    </row>
    <row r="4624" spans="1:10" x14ac:dyDescent="0.35">
      <c r="A4624" s="5">
        <v>4620</v>
      </c>
      <c r="B4624" s="5">
        <v>193</v>
      </c>
      <c r="C4624" s="5">
        <v>7</v>
      </c>
      <c r="D4624" s="380">
        <v>68.040000000000006</v>
      </c>
      <c r="E4624" s="25">
        <v>24.84</v>
      </c>
      <c r="F4624" s="380">
        <v>3.6204379227697792</v>
      </c>
      <c r="G4624" s="25">
        <v>43.56</v>
      </c>
      <c r="H4624" s="380">
        <v>5.1162609588707397</v>
      </c>
      <c r="I4624" s="25">
        <v>53.27</v>
      </c>
      <c r="J4624" s="380">
        <v>0.27777777777777779</v>
      </c>
    </row>
    <row r="4625" spans="1:10" x14ac:dyDescent="0.35">
      <c r="A4625" s="5">
        <v>4621</v>
      </c>
      <c r="B4625" s="5">
        <v>193</v>
      </c>
      <c r="C4625" s="5">
        <v>7</v>
      </c>
      <c r="D4625" s="380">
        <v>66.795555555555552</v>
      </c>
      <c r="E4625" s="25">
        <v>24.84</v>
      </c>
      <c r="F4625" s="380">
        <v>2.4577356375811816</v>
      </c>
      <c r="G4625" s="25">
        <v>43.56</v>
      </c>
      <c r="H4625" s="380">
        <v>4.3614061618562889</v>
      </c>
      <c r="I4625" s="25">
        <v>52.24</v>
      </c>
      <c r="J4625" s="380">
        <v>0.27777777777777779</v>
      </c>
    </row>
    <row r="4626" spans="1:10" x14ac:dyDescent="0.35">
      <c r="A4626" s="5">
        <v>4622</v>
      </c>
      <c r="B4626" s="5">
        <v>193</v>
      </c>
      <c r="C4626" s="5">
        <v>7</v>
      </c>
      <c r="D4626" s="380">
        <v>66.190555555555548</v>
      </c>
      <c r="E4626" s="25">
        <v>24.84</v>
      </c>
      <c r="F4626" s="380">
        <v>3.761853784663336</v>
      </c>
      <c r="G4626" s="25">
        <v>43.56</v>
      </c>
      <c r="H4626" s="380">
        <v>5.0624994896932263</v>
      </c>
      <c r="I4626" s="25">
        <v>51.72</v>
      </c>
      <c r="J4626" s="380">
        <v>0.27777777777777779</v>
      </c>
    </row>
    <row r="4627" spans="1:10" x14ac:dyDescent="0.35">
      <c r="A4627" s="5">
        <v>4623</v>
      </c>
      <c r="B4627" s="5">
        <v>193</v>
      </c>
      <c r="C4627" s="5">
        <v>7</v>
      </c>
      <c r="D4627" s="380">
        <v>68.918888888888887</v>
      </c>
      <c r="E4627" s="25">
        <v>24.84</v>
      </c>
      <c r="F4627" s="380">
        <v>2.5886777874100697</v>
      </c>
      <c r="G4627" s="25">
        <v>42.17</v>
      </c>
      <c r="H4627" s="380">
        <v>5.0846976915155491</v>
      </c>
      <c r="I4627" s="25">
        <v>51.72</v>
      </c>
      <c r="J4627" s="380">
        <v>0.27777777777777779</v>
      </c>
    </row>
    <row r="4628" spans="1:10" x14ac:dyDescent="0.35">
      <c r="A4628" s="5">
        <v>4624</v>
      </c>
      <c r="B4628" s="5">
        <v>193</v>
      </c>
      <c r="C4628" s="5">
        <v>7</v>
      </c>
      <c r="D4628" s="380">
        <v>75.172222222222217</v>
      </c>
      <c r="E4628" s="25">
        <v>24.84</v>
      </c>
      <c r="F4628" s="380">
        <v>8.1174834595959595</v>
      </c>
      <c r="G4628" s="25">
        <v>42.17</v>
      </c>
      <c r="H4628" s="380">
        <v>5.1230631157962652</v>
      </c>
      <c r="I4628" s="25">
        <v>51.72</v>
      </c>
      <c r="J4628" s="380">
        <v>0.27777777777777779</v>
      </c>
    </row>
    <row r="4629" spans="1:10" x14ac:dyDescent="0.35">
      <c r="A4629" s="5">
        <v>4625</v>
      </c>
      <c r="B4629" s="5">
        <v>193</v>
      </c>
      <c r="C4629" s="5">
        <v>7</v>
      </c>
      <c r="D4629" s="380">
        <v>88.159444444444446</v>
      </c>
      <c r="E4629" s="25">
        <v>24.84</v>
      </c>
      <c r="F4629" s="380">
        <v>8.1174834595959577</v>
      </c>
      <c r="G4629" s="25">
        <v>42.29</v>
      </c>
      <c r="H4629" s="380">
        <v>5.1897056995191937</v>
      </c>
      <c r="I4629" s="25">
        <v>51.72</v>
      </c>
      <c r="J4629" s="380">
        <v>0.27777777777777779</v>
      </c>
    </row>
    <row r="4630" spans="1:10" x14ac:dyDescent="0.35">
      <c r="A4630" s="5">
        <v>4626</v>
      </c>
      <c r="B4630" s="5">
        <v>193</v>
      </c>
      <c r="C4630" s="5">
        <v>7</v>
      </c>
      <c r="D4630" s="380">
        <v>92.251666666666651</v>
      </c>
      <c r="E4630" s="25">
        <v>24.84</v>
      </c>
      <c r="F4630" s="380">
        <v>8.1174834595959577</v>
      </c>
      <c r="G4630" s="25">
        <v>43.56</v>
      </c>
      <c r="H4630" s="380">
        <v>6.8763058936426633</v>
      </c>
      <c r="I4630" s="25">
        <v>51.72</v>
      </c>
      <c r="J4630" s="380">
        <v>4.3082045922605028</v>
      </c>
    </row>
    <row r="4631" spans="1:10" x14ac:dyDescent="0.35">
      <c r="A4631" s="5">
        <v>4627</v>
      </c>
      <c r="B4631" s="5">
        <v>193</v>
      </c>
      <c r="C4631" s="5">
        <v>7</v>
      </c>
      <c r="D4631" s="380">
        <v>96.925555555555562</v>
      </c>
      <c r="E4631" s="25">
        <v>24.84</v>
      </c>
      <c r="F4631" s="380">
        <v>9.7708754210824722</v>
      </c>
      <c r="G4631" s="25">
        <v>43.56</v>
      </c>
      <c r="H4631" s="380">
        <v>8.1647868887284893</v>
      </c>
      <c r="I4631" s="25">
        <v>53.71</v>
      </c>
      <c r="J4631" s="380">
        <v>6.0261739417444016</v>
      </c>
    </row>
    <row r="4632" spans="1:10" x14ac:dyDescent="0.35">
      <c r="A4632" s="5">
        <v>4628</v>
      </c>
      <c r="B4632" s="5">
        <v>193</v>
      </c>
      <c r="C4632" s="5">
        <v>7</v>
      </c>
      <c r="D4632" s="380">
        <v>98.687777777777782</v>
      </c>
      <c r="E4632" s="25">
        <v>24.84</v>
      </c>
      <c r="F4632" s="380">
        <v>14.961051733755431</v>
      </c>
      <c r="G4632" s="25">
        <v>43.56</v>
      </c>
      <c r="H4632" s="380">
        <v>9.8995893425708612</v>
      </c>
      <c r="I4632" s="25">
        <v>52.24</v>
      </c>
      <c r="J4632" s="380">
        <v>6.5211692213764572</v>
      </c>
    </row>
    <row r="4633" spans="1:10" x14ac:dyDescent="0.35">
      <c r="A4633" s="5">
        <v>4629</v>
      </c>
      <c r="B4633" s="5">
        <v>193</v>
      </c>
      <c r="C4633" s="5">
        <v>7</v>
      </c>
      <c r="D4633" s="380">
        <v>96.589444444444439</v>
      </c>
      <c r="E4633" s="25">
        <v>24.84</v>
      </c>
      <c r="F4633" s="380">
        <v>14.723383018330882</v>
      </c>
      <c r="G4633" s="25">
        <v>43.39</v>
      </c>
      <c r="H4633" s="380">
        <v>10.185109068457585</v>
      </c>
      <c r="I4633" s="25">
        <v>52.24</v>
      </c>
      <c r="J4633" s="380">
        <v>6.5955190491854232</v>
      </c>
    </row>
    <row r="4634" spans="1:10" x14ac:dyDescent="0.35">
      <c r="A4634" s="5">
        <v>4630</v>
      </c>
      <c r="B4634" s="5">
        <v>193</v>
      </c>
      <c r="C4634" s="5">
        <v>7</v>
      </c>
      <c r="D4634" s="380">
        <v>92.185555555555567</v>
      </c>
      <c r="E4634" s="25">
        <v>24.84</v>
      </c>
      <c r="F4634" s="380">
        <v>15.106415097038109</v>
      </c>
      <c r="G4634" s="25">
        <v>44.74</v>
      </c>
      <c r="H4634" s="380">
        <v>9.9830870660437441</v>
      </c>
      <c r="I4634" s="25">
        <v>53.71</v>
      </c>
      <c r="J4634" s="380">
        <v>6.6398070029653455</v>
      </c>
    </row>
    <row r="4635" spans="1:10" x14ac:dyDescent="0.35">
      <c r="A4635" s="5">
        <v>4631</v>
      </c>
      <c r="B4635" s="5">
        <v>193</v>
      </c>
      <c r="C4635" s="5">
        <v>7</v>
      </c>
      <c r="D4635" s="380">
        <v>84.164444444444428</v>
      </c>
      <c r="E4635" s="25">
        <v>24.84</v>
      </c>
      <c r="F4635" s="380">
        <v>15.178010652130416</v>
      </c>
      <c r="G4635" s="25">
        <v>42.29</v>
      </c>
      <c r="H4635" s="380">
        <v>9.9059629564643359</v>
      </c>
      <c r="I4635" s="25">
        <v>53.27</v>
      </c>
      <c r="J4635" s="380">
        <v>6.8807379069111612</v>
      </c>
    </row>
    <row r="4636" spans="1:10" x14ac:dyDescent="0.35">
      <c r="A4636" s="5">
        <v>4632</v>
      </c>
      <c r="B4636" s="5">
        <v>193</v>
      </c>
      <c r="C4636" s="5">
        <v>7</v>
      </c>
      <c r="D4636" s="380">
        <v>85.778888888888886</v>
      </c>
      <c r="E4636" s="25">
        <v>24.84</v>
      </c>
      <c r="F4636" s="380">
        <v>15.093177498013199</v>
      </c>
      <c r="G4636" s="25">
        <v>40.340000000000003</v>
      </c>
      <c r="H4636" s="380">
        <v>10.391506763261045</v>
      </c>
      <c r="I4636" s="25">
        <v>51.72</v>
      </c>
      <c r="J4636" s="380">
        <v>6.9180887923317691</v>
      </c>
    </row>
    <row r="4637" spans="1:10" x14ac:dyDescent="0.35">
      <c r="A4637" s="5">
        <v>4633</v>
      </c>
      <c r="B4637" s="5">
        <v>194</v>
      </c>
      <c r="C4637" s="5">
        <v>7</v>
      </c>
      <c r="D4637" s="380">
        <v>79.802222222222227</v>
      </c>
      <c r="E4637" s="25">
        <v>24.56</v>
      </c>
      <c r="F4637" s="380">
        <v>13.922278177297546</v>
      </c>
      <c r="G4637" s="25">
        <v>40.340000000000003</v>
      </c>
      <c r="H4637" s="380">
        <v>10.152413593649639</v>
      </c>
      <c r="I4637" s="25">
        <v>51.72</v>
      </c>
      <c r="J4637" s="380">
        <v>7.0073192836001263</v>
      </c>
    </row>
    <row r="4638" spans="1:10" x14ac:dyDescent="0.35">
      <c r="A4638" s="5">
        <v>4634</v>
      </c>
      <c r="B4638" s="5">
        <v>194</v>
      </c>
      <c r="C4638" s="5">
        <v>7</v>
      </c>
      <c r="D4638" s="380">
        <v>73.100555555555545</v>
      </c>
      <c r="E4638" s="25">
        <v>24.26</v>
      </c>
      <c r="F4638" s="380">
        <v>13.955395902466249</v>
      </c>
      <c r="G4638" s="25">
        <v>40.340000000000003</v>
      </c>
      <c r="H4638" s="380">
        <v>10.827321650052509</v>
      </c>
      <c r="I4638" s="25">
        <v>51.72</v>
      </c>
      <c r="J4638" s="380">
        <v>7.0985088037366326</v>
      </c>
    </row>
    <row r="4639" spans="1:10" x14ac:dyDescent="0.35">
      <c r="A4639" s="5">
        <v>4635</v>
      </c>
      <c r="B4639" s="5">
        <v>194</v>
      </c>
      <c r="C4639" s="5">
        <v>7</v>
      </c>
      <c r="D4639" s="380">
        <v>70.591111111111118</v>
      </c>
      <c r="E4639" s="25">
        <v>24.26</v>
      </c>
      <c r="F4639" s="380">
        <v>13.959867142778135</v>
      </c>
      <c r="G4639" s="25">
        <v>40.340000000000003</v>
      </c>
      <c r="H4639" s="380">
        <v>10.96787630838627</v>
      </c>
      <c r="I4639" s="25">
        <v>52.98</v>
      </c>
      <c r="J4639" s="380">
        <v>7.1993564289744088</v>
      </c>
    </row>
    <row r="4640" spans="1:10" x14ac:dyDescent="0.35">
      <c r="A4640" s="5">
        <v>4636</v>
      </c>
      <c r="B4640" s="5">
        <v>194</v>
      </c>
      <c r="C4640" s="5">
        <v>7</v>
      </c>
      <c r="D4640" s="380">
        <v>73.298333333333332</v>
      </c>
      <c r="E4640" s="25">
        <v>24.84</v>
      </c>
      <c r="F4640" s="380">
        <v>14.765673585476675</v>
      </c>
      <c r="G4640" s="25">
        <v>40.340000000000003</v>
      </c>
      <c r="H4640" s="380">
        <v>10.864133929733626</v>
      </c>
      <c r="I4640" s="25">
        <v>52.98</v>
      </c>
      <c r="J4640" s="380">
        <v>7.1741577253720576</v>
      </c>
    </row>
    <row r="4641" spans="1:10" x14ac:dyDescent="0.35">
      <c r="A4641" s="5">
        <v>4637</v>
      </c>
      <c r="B4641" s="5">
        <v>194</v>
      </c>
      <c r="C4641" s="5">
        <v>7</v>
      </c>
      <c r="D4641" s="380">
        <v>76.51722222222223</v>
      </c>
      <c r="E4641" s="25">
        <v>24.84</v>
      </c>
      <c r="F4641" s="380">
        <v>14.685426723885136</v>
      </c>
      <c r="G4641" s="25">
        <v>41.86</v>
      </c>
      <c r="H4641" s="380">
        <v>10.946680903287865</v>
      </c>
      <c r="I4641" s="25">
        <v>53.51</v>
      </c>
      <c r="J4641" s="380">
        <v>7.4126708061249724</v>
      </c>
    </row>
    <row r="4642" spans="1:10" x14ac:dyDescent="0.35">
      <c r="A4642" s="5">
        <v>4638</v>
      </c>
      <c r="B4642" s="5">
        <v>194</v>
      </c>
      <c r="C4642" s="5">
        <v>7</v>
      </c>
      <c r="D4642" s="380">
        <v>85.898333333333341</v>
      </c>
      <c r="E4642" s="25">
        <v>24.84</v>
      </c>
      <c r="F4642" s="380">
        <v>19.080391963832383</v>
      </c>
      <c r="G4642" s="25">
        <v>43.56</v>
      </c>
      <c r="H4642" s="380">
        <v>11.893150821858377</v>
      </c>
      <c r="I4642" s="25">
        <v>56.52</v>
      </c>
      <c r="J4642" s="380">
        <v>7.4678711343618787</v>
      </c>
    </row>
    <row r="4643" spans="1:10" x14ac:dyDescent="0.35">
      <c r="A4643" s="5">
        <v>4639</v>
      </c>
      <c r="B4643" s="5">
        <v>194</v>
      </c>
      <c r="C4643" s="5">
        <v>7</v>
      </c>
      <c r="D4643" s="380">
        <v>95.246111111111105</v>
      </c>
      <c r="E4643" s="25">
        <v>24.99</v>
      </c>
      <c r="F4643" s="380">
        <v>19.28684589492417</v>
      </c>
      <c r="G4643" s="25">
        <v>47.46</v>
      </c>
      <c r="H4643" s="380">
        <v>11.851477589332323</v>
      </c>
      <c r="I4643" s="25">
        <v>62.67</v>
      </c>
      <c r="J4643" s="380">
        <v>7.4566902272737039</v>
      </c>
    </row>
    <row r="4644" spans="1:10" x14ac:dyDescent="0.35">
      <c r="A4644" s="5">
        <v>4640</v>
      </c>
      <c r="B4644" s="5">
        <v>194</v>
      </c>
      <c r="C4644" s="5">
        <v>7</v>
      </c>
      <c r="D4644" s="380">
        <v>98.374999999999986</v>
      </c>
      <c r="E4644" s="25">
        <v>25.74</v>
      </c>
      <c r="F4644" s="380">
        <v>18.471270276221791</v>
      </c>
      <c r="G4644" s="25">
        <v>47.46</v>
      </c>
      <c r="H4644" s="380">
        <v>11.565292041014377</v>
      </c>
      <c r="I4644" s="25">
        <v>66.06</v>
      </c>
      <c r="J4644" s="380">
        <v>7.2285422025522275</v>
      </c>
    </row>
    <row r="4645" spans="1:10" x14ac:dyDescent="0.35">
      <c r="A4645" s="5">
        <v>4641</v>
      </c>
      <c r="B4645" s="5">
        <v>194</v>
      </c>
      <c r="C4645" s="5">
        <v>7</v>
      </c>
      <c r="D4645" s="380">
        <v>94.993333333333325</v>
      </c>
      <c r="E4645" s="25">
        <v>25.74</v>
      </c>
      <c r="F4645" s="380">
        <v>19.119914717584152</v>
      </c>
      <c r="G4645" s="25">
        <v>47.46</v>
      </c>
      <c r="H4645" s="380">
        <v>11.012838122745739</v>
      </c>
      <c r="I4645" s="25">
        <v>62.27</v>
      </c>
      <c r="J4645" s="380">
        <v>7.2054100595498269</v>
      </c>
    </row>
    <row r="4646" spans="1:10" x14ac:dyDescent="0.35">
      <c r="A4646" s="5">
        <v>4642</v>
      </c>
      <c r="B4646" s="5">
        <v>194</v>
      </c>
      <c r="C4646" s="5">
        <v>7</v>
      </c>
      <c r="D4646" s="380">
        <v>88.435555555555553</v>
      </c>
      <c r="E4646" s="25">
        <v>25.74</v>
      </c>
      <c r="F4646" s="380">
        <v>15.706085663716664</v>
      </c>
      <c r="G4646" s="25">
        <v>47.46</v>
      </c>
      <c r="H4646" s="380">
        <v>11.338901979789098</v>
      </c>
      <c r="I4646" s="25">
        <v>56.52</v>
      </c>
      <c r="J4646" s="380">
        <v>7.2054100595498269</v>
      </c>
    </row>
    <row r="4647" spans="1:10" x14ac:dyDescent="0.35">
      <c r="A4647" s="5">
        <v>4643</v>
      </c>
      <c r="B4647" s="5">
        <v>194</v>
      </c>
      <c r="C4647" s="5">
        <v>7</v>
      </c>
      <c r="D4647" s="380">
        <v>83.265555555555551</v>
      </c>
      <c r="E4647" s="25">
        <v>25.74</v>
      </c>
      <c r="F4647" s="380">
        <v>13.449658324766343</v>
      </c>
      <c r="G4647" s="25">
        <v>47.46</v>
      </c>
      <c r="H4647" s="380">
        <v>10.941039357758747</v>
      </c>
      <c r="I4647" s="25">
        <v>53.71</v>
      </c>
      <c r="J4647" s="380">
        <v>7.1377062789087944</v>
      </c>
    </row>
    <row r="4648" spans="1:10" x14ac:dyDescent="0.35">
      <c r="A4648" s="5">
        <v>4644</v>
      </c>
      <c r="B4648" s="5">
        <v>194</v>
      </c>
      <c r="C4648" s="5">
        <v>7</v>
      </c>
      <c r="D4648" s="380">
        <v>65.701111111111103</v>
      </c>
      <c r="E4648" s="25">
        <v>24.99</v>
      </c>
      <c r="F4648" s="380">
        <v>12.797514491031217</v>
      </c>
      <c r="G4648" s="25">
        <v>47.46</v>
      </c>
      <c r="H4648" s="380">
        <v>10.739364366227944</v>
      </c>
      <c r="I4648" s="25">
        <v>53.51</v>
      </c>
      <c r="J4648" s="380">
        <v>6.9008412232730185</v>
      </c>
    </row>
    <row r="4649" spans="1:10" x14ac:dyDescent="0.35">
      <c r="A4649" s="5">
        <v>4645</v>
      </c>
      <c r="B4649" s="5">
        <v>194</v>
      </c>
      <c r="C4649" s="5">
        <v>7</v>
      </c>
      <c r="D4649" s="380">
        <v>57.559444444444452</v>
      </c>
      <c r="E4649" s="25">
        <v>24.99</v>
      </c>
      <c r="F4649" s="380">
        <v>12.011446092110834</v>
      </c>
      <c r="G4649" s="25">
        <v>47.46</v>
      </c>
      <c r="H4649" s="380">
        <v>10.393334395096284</v>
      </c>
      <c r="I4649" s="25">
        <v>53.27</v>
      </c>
      <c r="J4649" s="380">
        <v>6.2715043638926717</v>
      </c>
    </row>
    <row r="4650" spans="1:10" x14ac:dyDescent="0.35">
      <c r="A4650" s="5">
        <v>4646</v>
      </c>
      <c r="B4650" s="5">
        <v>194</v>
      </c>
      <c r="C4650" s="5">
        <v>7</v>
      </c>
      <c r="D4650" s="380">
        <v>51.531111111111109</v>
      </c>
      <c r="E4650" s="25">
        <v>24.99</v>
      </c>
      <c r="F4650" s="380">
        <v>12.354178603198106</v>
      </c>
      <c r="G4650" s="25">
        <v>47.46</v>
      </c>
      <c r="H4650" s="380">
        <v>10.759773711320493</v>
      </c>
      <c r="I4650" s="25">
        <v>53.27</v>
      </c>
      <c r="J4650" s="380">
        <v>6.2670042957211569</v>
      </c>
    </row>
    <row r="4651" spans="1:10" x14ac:dyDescent="0.35">
      <c r="A4651" s="5">
        <v>4647</v>
      </c>
      <c r="B4651" s="5">
        <v>194</v>
      </c>
      <c r="C4651" s="5">
        <v>7</v>
      </c>
      <c r="D4651" s="380">
        <v>57.278888888888886</v>
      </c>
      <c r="E4651" s="25">
        <v>24.84</v>
      </c>
      <c r="F4651" s="380">
        <v>12.617758646483745</v>
      </c>
      <c r="G4651" s="25">
        <v>47.46</v>
      </c>
      <c r="H4651" s="380">
        <v>10.522578695887061</v>
      </c>
      <c r="I4651" s="25">
        <v>53.27</v>
      </c>
      <c r="J4651" s="380">
        <v>6.1992940983685063</v>
      </c>
    </row>
    <row r="4652" spans="1:10" x14ac:dyDescent="0.35">
      <c r="A4652" s="5">
        <v>4648</v>
      </c>
      <c r="B4652" s="5">
        <v>194</v>
      </c>
      <c r="C4652" s="5">
        <v>7</v>
      </c>
      <c r="D4652" s="380">
        <v>64.792222222222222</v>
      </c>
      <c r="E4652" s="25">
        <v>24.84</v>
      </c>
      <c r="F4652" s="380">
        <v>13.287941095463861</v>
      </c>
      <c r="G4652" s="25">
        <v>44.69</v>
      </c>
      <c r="H4652" s="380">
        <v>11.021102861669585</v>
      </c>
      <c r="I4652" s="25">
        <v>53.27</v>
      </c>
      <c r="J4652" s="380">
        <v>6.8727713435552049</v>
      </c>
    </row>
    <row r="4653" spans="1:10" x14ac:dyDescent="0.35">
      <c r="A4653" s="5">
        <v>4649</v>
      </c>
      <c r="B4653" s="5">
        <v>194</v>
      </c>
      <c r="C4653" s="5">
        <v>7</v>
      </c>
      <c r="D4653" s="380">
        <v>66.472777777777779</v>
      </c>
      <c r="E4653" s="25">
        <v>24.99</v>
      </c>
      <c r="F4653" s="380">
        <v>15.098442255883642</v>
      </c>
      <c r="G4653" s="25">
        <v>44.69</v>
      </c>
      <c r="H4653" s="380">
        <v>10.559444685884259</v>
      </c>
      <c r="I4653" s="25">
        <v>53.27</v>
      </c>
      <c r="J4653" s="380">
        <v>6.9841675176594089</v>
      </c>
    </row>
    <row r="4654" spans="1:10" x14ac:dyDescent="0.35">
      <c r="A4654" s="5">
        <v>4650</v>
      </c>
      <c r="B4654" s="5">
        <v>194</v>
      </c>
      <c r="C4654" s="5">
        <v>7</v>
      </c>
      <c r="D4654" s="380">
        <v>74.173333333333332</v>
      </c>
      <c r="E4654" s="25">
        <v>24.99</v>
      </c>
      <c r="F4654" s="380">
        <v>16.181275103643003</v>
      </c>
      <c r="G4654" s="25">
        <v>44.69</v>
      </c>
      <c r="H4654" s="380">
        <v>10.738476146867821</v>
      </c>
      <c r="I4654" s="25">
        <v>53.27</v>
      </c>
      <c r="J4654" s="380">
        <v>6.9841675176594089</v>
      </c>
    </row>
    <row r="4655" spans="1:10" x14ac:dyDescent="0.35">
      <c r="A4655" s="5">
        <v>4651</v>
      </c>
      <c r="B4655" s="5">
        <v>194</v>
      </c>
      <c r="C4655" s="5">
        <v>7</v>
      </c>
      <c r="D4655" s="380">
        <v>78.039444444444442</v>
      </c>
      <c r="E4655" s="25">
        <v>24.84</v>
      </c>
      <c r="F4655" s="380">
        <v>18.556260336083952</v>
      </c>
      <c r="G4655" s="25">
        <v>43.56</v>
      </c>
      <c r="H4655" s="380">
        <v>11.214521641364728</v>
      </c>
      <c r="I4655" s="25">
        <v>53.71</v>
      </c>
      <c r="J4655" s="380">
        <v>6.997833275986979</v>
      </c>
    </row>
    <row r="4656" spans="1:10" x14ac:dyDescent="0.35">
      <c r="A4656" s="5">
        <v>4652</v>
      </c>
      <c r="B4656" s="5">
        <v>194</v>
      </c>
      <c r="C4656" s="5">
        <v>7</v>
      </c>
      <c r="D4656" s="380">
        <v>79.233888888888899</v>
      </c>
      <c r="E4656" s="25">
        <v>24.84</v>
      </c>
      <c r="F4656" s="380">
        <v>18.475205087679655</v>
      </c>
      <c r="G4656" s="25">
        <v>43.56</v>
      </c>
      <c r="H4656" s="380">
        <v>11.086719580114169</v>
      </c>
      <c r="I4656" s="25">
        <v>53.71</v>
      </c>
      <c r="J4656" s="380">
        <v>7.0088640847964045</v>
      </c>
    </row>
    <row r="4657" spans="1:10" x14ac:dyDescent="0.35">
      <c r="A4657" s="5">
        <v>4653</v>
      </c>
      <c r="B4657" s="5">
        <v>194</v>
      </c>
      <c r="C4657" s="5">
        <v>7</v>
      </c>
      <c r="D4657" s="380">
        <v>85.656666666666652</v>
      </c>
      <c r="E4657" s="25">
        <v>24.84</v>
      </c>
      <c r="F4657" s="380">
        <v>18.533260613033214</v>
      </c>
      <c r="G4657" s="25">
        <v>42.35</v>
      </c>
      <c r="H4657" s="380">
        <v>10.962958804430912</v>
      </c>
      <c r="I4657" s="25">
        <v>53.71</v>
      </c>
      <c r="J4657" s="380">
        <v>7.0163389903889009</v>
      </c>
    </row>
    <row r="4658" spans="1:10" x14ac:dyDescent="0.35">
      <c r="A4658" s="5">
        <v>4654</v>
      </c>
      <c r="B4658" s="5">
        <v>194</v>
      </c>
      <c r="C4658" s="5">
        <v>7</v>
      </c>
      <c r="D4658" s="380">
        <v>84.552777777777777</v>
      </c>
      <c r="E4658" s="25">
        <v>24.84</v>
      </c>
      <c r="F4658" s="380">
        <v>19.535863028685078</v>
      </c>
      <c r="G4658" s="25">
        <v>44.69</v>
      </c>
      <c r="H4658" s="380">
        <v>10.194865388289559</v>
      </c>
      <c r="I4658" s="25">
        <v>53.71</v>
      </c>
      <c r="J4658" s="380">
        <v>7.0163389903888991</v>
      </c>
    </row>
    <row r="4659" spans="1:10" x14ac:dyDescent="0.35">
      <c r="A4659" s="5">
        <v>4655</v>
      </c>
      <c r="B4659" s="5">
        <v>194</v>
      </c>
      <c r="C4659" s="5">
        <v>7</v>
      </c>
      <c r="D4659" s="380">
        <v>81.233333333333348</v>
      </c>
      <c r="E4659" s="25">
        <v>24.84</v>
      </c>
      <c r="F4659" s="380">
        <v>15.41113251671417</v>
      </c>
      <c r="G4659" s="25">
        <v>42.29</v>
      </c>
      <c r="H4659" s="380">
        <v>10.046337759017552</v>
      </c>
      <c r="I4659" s="25">
        <v>53.71</v>
      </c>
      <c r="J4659" s="380">
        <v>6.9923934667668028</v>
      </c>
    </row>
    <row r="4660" spans="1:10" x14ac:dyDescent="0.35">
      <c r="A4660" s="5">
        <v>4656</v>
      </c>
      <c r="B4660" s="5">
        <v>194</v>
      </c>
      <c r="C4660" s="5">
        <v>7</v>
      </c>
      <c r="D4660" s="380">
        <v>86.067222222222213</v>
      </c>
      <c r="E4660" s="25">
        <v>24.84</v>
      </c>
      <c r="F4660" s="380">
        <v>15.332577085008898</v>
      </c>
      <c r="G4660" s="25">
        <v>40.340000000000003</v>
      </c>
      <c r="H4660" s="380">
        <v>10.785681558025745</v>
      </c>
      <c r="I4660" s="25">
        <v>52.93</v>
      </c>
      <c r="J4660" s="380">
        <v>6.8095534015770163</v>
      </c>
    </row>
    <row r="4661" spans="1:10" x14ac:dyDescent="0.35">
      <c r="A4661" s="5">
        <v>4657</v>
      </c>
      <c r="B4661" s="5">
        <v>195</v>
      </c>
      <c r="C4661" s="5">
        <v>7</v>
      </c>
      <c r="D4661" s="380">
        <v>78.49166666666666</v>
      </c>
      <c r="E4661" s="25">
        <v>24.26</v>
      </c>
      <c r="F4661" s="380">
        <v>11.611330203044474</v>
      </c>
      <c r="G4661" s="25">
        <v>39.770000000000003</v>
      </c>
      <c r="H4661" s="380">
        <v>10.450655397493579</v>
      </c>
      <c r="I4661" s="25">
        <v>52.93</v>
      </c>
      <c r="J4661" s="380">
        <v>6.6687644440597413</v>
      </c>
    </row>
    <row r="4662" spans="1:10" x14ac:dyDescent="0.35">
      <c r="A4662" s="5">
        <v>4658</v>
      </c>
      <c r="B4662" s="5">
        <v>195</v>
      </c>
      <c r="C4662" s="5">
        <v>7</v>
      </c>
      <c r="D4662" s="380">
        <v>75.960000000000008</v>
      </c>
      <c r="E4662" s="25">
        <v>24.26</v>
      </c>
      <c r="F4662" s="380">
        <v>11.081288587332294</v>
      </c>
      <c r="G4662" s="25">
        <v>39.770000000000003</v>
      </c>
      <c r="H4662" s="380">
        <v>10.394046828517213</v>
      </c>
      <c r="I4662" s="25">
        <v>52.93</v>
      </c>
      <c r="J4662" s="380">
        <v>6.9470114433710384</v>
      </c>
    </row>
    <row r="4663" spans="1:10" x14ac:dyDescent="0.35">
      <c r="A4663" s="5">
        <v>4659</v>
      </c>
      <c r="B4663" s="5">
        <v>195</v>
      </c>
      <c r="C4663" s="5">
        <v>7</v>
      </c>
      <c r="D4663" s="380">
        <v>76.186666666666667</v>
      </c>
      <c r="E4663" s="25">
        <v>24.26</v>
      </c>
      <c r="F4663" s="380">
        <v>11.053454180309865</v>
      </c>
      <c r="G4663" s="25">
        <v>39.119999999999997</v>
      </c>
      <c r="H4663" s="380">
        <v>10.207371612266416</v>
      </c>
      <c r="I4663" s="25">
        <v>52.93</v>
      </c>
      <c r="J4663" s="380">
        <v>6.9654546557296388</v>
      </c>
    </row>
    <row r="4664" spans="1:10" x14ac:dyDescent="0.35">
      <c r="A4664" s="5">
        <v>4660</v>
      </c>
      <c r="B4664" s="5">
        <v>195</v>
      </c>
      <c r="C4664" s="5">
        <v>7</v>
      </c>
      <c r="D4664" s="380">
        <v>77.071666666666658</v>
      </c>
      <c r="E4664" s="25">
        <v>24.56</v>
      </c>
      <c r="F4664" s="380">
        <v>10.954960955875189</v>
      </c>
      <c r="G4664" s="25">
        <v>40.340000000000003</v>
      </c>
      <c r="H4664" s="380">
        <v>10.350645010432039</v>
      </c>
      <c r="I4664" s="25">
        <v>52.93</v>
      </c>
      <c r="J4664" s="380">
        <v>6.9719298753273211</v>
      </c>
    </row>
    <row r="4665" spans="1:10" x14ac:dyDescent="0.35">
      <c r="A4665" s="5">
        <v>4661</v>
      </c>
      <c r="B4665" s="5">
        <v>195</v>
      </c>
      <c r="C4665" s="5">
        <v>7</v>
      </c>
      <c r="D4665" s="380">
        <v>78.639444444444436</v>
      </c>
      <c r="E4665" s="25">
        <v>24.84</v>
      </c>
      <c r="F4665" s="380">
        <v>11.647075204483635</v>
      </c>
      <c r="G4665" s="25">
        <v>40.340000000000003</v>
      </c>
      <c r="H4665" s="380">
        <v>10.130892388252542</v>
      </c>
      <c r="I4665" s="25">
        <v>53.17</v>
      </c>
      <c r="J4665" s="380">
        <v>6.9850787155974841</v>
      </c>
    </row>
    <row r="4666" spans="1:10" x14ac:dyDescent="0.35">
      <c r="A4666" s="5">
        <v>4662</v>
      </c>
      <c r="B4666" s="5">
        <v>195</v>
      </c>
      <c r="C4666" s="5">
        <v>7</v>
      </c>
      <c r="D4666" s="380">
        <v>86.49111111111111</v>
      </c>
      <c r="E4666" s="25">
        <v>24.84</v>
      </c>
      <c r="F4666" s="380">
        <v>11.601150286196219</v>
      </c>
      <c r="G4666" s="25">
        <v>42.42</v>
      </c>
      <c r="H4666" s="380">
        <v>10.465965489818384</v>
      </c>
      <c r="I4666" s="25">
        <v>53.71</v>
      </c>
      <c r="J4666" s="380">
        <v>6.9574554921566261</v>
      </c>
    </row>
    <row r="4667" spans="1:10" x14ac:dyDescent="0.35">
      <c r="A4667" s="5">
        <v>4663</v>
      </c>
      <c r="B4667" s="5">
        <v>195</v>
      </c>
      <c r="C4667" s="5">
        <v>7</v>
      </c>
      <c r="D4667" s="380">
        <v>89.896666666666675</v>
      </c>
      <c r="E4667" s="25">
        <v>24.99</v>
      </c>
      <c r="F4667" s="380">
        <v>11.595528447193484</v>
      </c>
      <c r="G4667" s="25">
        <v>44.69</v>
      </c>
      <c r="H4667" s="380">
        <v>8.589770658601509</v>
      </c>
      <c r="I4667" s="25">
        <v>61.65</v>
      </c>
      <c r="J4667" s="380">
        <v>6.4947643448650414</v>
      </c>
    </row>
    <row r="4668" spans="1:10" x14ac:dyDescent="0.35">
      <c r="A4668" s="5">
        <v>4664</v>
      </c>
      <c r="B4668" s="5">
        <v>195</v>
      </c>
      <c r="C4668" s="5">
        <v>7</v>
      </c>
      <c r="D4668" s="380">
        <v>89.933333333333323</v>
      </c>
      <c r="E4668" s="25">
        <v>25.74</v>
      </c>
      <c r="F4668" s="380">
        <v>10.919575391091845</v>
      </c>
      <c r="G4668" s="25">
        <v>47.46</v>
      </c>
      <c r="H4668" s="380">
        <v>11.03409124772006</v>
      </c>
      <c r="I4668" s="25">
        <v>62.67</v>
      </c>
      <c r="J4668" s="380">
        <v>7.2286768839662408</v>
      </c>
    </row>
    <row r="4669" spans="1:10" x14ac:dyDescent="0.35">
      <c r="A4669" s="5">
        <v>4665</v>
      </c>
      <c r="B4669" s="5">
        <v>195</v>
      </c>
      <c r="C4669" s="5">
        <v>7</v>
      </c>
      <c r="D4669" s="380">
        <v>86.13944444444445</v>
      </c>
      <c r="E4669" s="25">
        <v>25.74</v>
      </c>
      <c r="F4669" s="380">
        <v>8.9571039618825665</v>
      </c>
      <c r="G4669" s="25">
        <v>47.46</v>
      </c>
      <c r="H4669" s="380">
        <v>9.5477704756519479</v>
      </c>
      <c r="I4669" s="25">
        <v>61.65</v>
      </c>
      <c r="J4669" s="380">
        <v>6.8456106512735051</v>
      </c>
    </row>
    <row r="4670" spans="1:10" x14ac:dyDescent="0.35">
      <c r="A4670" s="5">
        <v>4666</v>
      </c>
      <c r="B4670" s="5">
        <v>195</v>
      </c>
      <c r="C4670" s="5">
        <v>7</v>
      </c>
      <c r="D4670" s="380">
        <v>80.474999999999994</v>
      </c>
      <c r="E4670" s="25">
        <v>25.74</v>
      </c>
      <c r="F4670" s="380">
        <v>8.239745792908364</v>
      </c>
      <c r="G4670" s="25">
        <v>47.85</v>
      </c>
      <c r="H4670" s="380">
        <v>10.123700652494232</v>
      </c>
      <c r="I4670" s="25">
        <v>54.32</v>
      </c>
      <c r="J4670" s="380">
        <v>6.2492785558452804</v>
      </c>
    </row>
    <row r="4671" spans="1:10" x14ac:dyDescent="0.35">
      <c r="A4671" s="5">
        <v>4667</v>
      </c>
      <c r="B4671" s="5">
        <v>195</v>
      </c>
      <c r="C4671" s="5">
        <v>7</v>
      </c>
      <c r="D4671" s="380">
        <v>78.173888888888897</v>
      </c>
      <c r="E4671" s="25">
        <v>25.74</v>
      </c>
      <c r="F4671" s="380">
        <v>9.9788594921157863</v>
      </c>
      <c r="G4671" s="25">
        <v>47.85</v>
      </c>
      <c r="H4671" s="380">
        <v>10.306747998048932</v>
      </c>
      <c r="I4671" s="25">
        <v>53.71</v>
      </c>
      <c r="J4671" s="380">
        <v>6.2499277915563152</v>
      </c>
    </row>
    <row r="4672" spans="1:10" x14ac:dyDescent="0.35">
      <c r="A4672" s="5">
        <v>4668</v>
      </c>
      <c r="B4672" s="5">
        <v>195</v>
      </c>
      <c r="C4672" s="5">
        <v>7</v>
      </c>
      <c r="D4672" s="380">
        <v>71.334999999999994</v>
      </c>
      <c r="E4672" s="25">
        <v>25.74</v>
      </c>
      <c r="F4672" s="380">
        <v>9.8858817884444399</v>
      </c>
      <c r="G4672" s="25">
        <v>47.46</v>
      </c>
      <c r="H4672" s="380">
        <v>10.425025319557703</v>
      </c>
      <c r="I4672" s="25">
        <v>53.71</v>
      </c>
      <c r="J4672" s="380">
        <v>6.5582967235306633</v>
      </c>
    </row>
    <row r="4673" spans="1:10" x14ac:dyDescent="0.35">
      <c r="A4673" s="5">
        <v>4669</v>
      </c>
      <c r="B4673" s="5">
        <v>195</v>
      </c>
      <c r="C4673" s="5">
        <v>7</v>
      </c>
      <c r="D4673" s="380">
        <v>63.416111111111107</v>
      </c>
      <c r="E4673" s="25">
        <v>25.74</v>
      </c>
      <c r="F4673" s="380">
        <v>8.2248889431337311</v>
      </c>
      <c r="G4673" s="25">
        <v>47.46</v>
      </c>
      <c r="H4673" s="380">
        <v>10.518605733471025</v>
      </c>
      <c r="I4673" s="25">
        <v>53.71</v>
      </c>
      <c r="J4673" s="380">
        <v>6.6039065588857735</v>
      </c>
    </row>
    <row r="4674" spans="1:10" x14ac:dyDescent="0.35">
      <c r="A4674" s="5">
        <v>4670</v>
      </c>
      <c r="B4674" s="5">
        <v>195</v>
      </c>
      <c r="C4674" s="5">
        <v>7</v>
      </c>
      <c r="D4674" s="380">
        <v>58.126111111111108</v>
      </c>
      <c r="E4674" s="25">
        <v>25.59</v>
      </c>
      <c r="F4674" s="380">
        <v>1.1373831396722556</v>
      </c>
      <c r="G4674" s="25">
        <v>47.46</v>
      </c>
      <c r="H4674" s="380">
        <v>10.34577967127834</v>
      </c>
      <c r="I4674" s="25">
        <v>53.71</v>
      </c>
      <c r="J4674" s="380">
        <v>6.4105618473852886</v>
      </c>
    </row>
    <row r="4675" spans="1:10" x14ac:dyDescent="0.35">
      <c r="A4675" s="5">
        <v>4671</v>
      </c>
      <c r="B4675" s="5">
        <v>195</v>
      </c>
      <c r="C4675" s="5">
        <v>7</v>
      </c>
      <c r="D4675" s="380">
        <v>58.437777777777782</v>
      </c>
      <c r="E4675" s="25">
        <v>25.59</v>
      </c>
      <c r="F4675" s="380">
        <v>3.5548396352019953</v>
      </c>
      <c r="G4675" s="25">
        <v>47.85</v>
      </c>
      <c r="H4675" s="380">
        <v>10.48164623167559</v>
      </c>
      <c r="I4675" s="25">
        <v>53.71</v>
      </c>
      <c r="J4675" s="380">
        <v>6.6114084256209829</v>
      </c>
    </row>
    <row r="4676" spans="1:10" x14ac:dyDescent="0.35">
      <c r="A4676" s="5">
        <v>4672</v>
      </c>
      <c r="B4676" s="5">
        <v>195</v>
      </c>
      <c r="C4676" s="5">
        <v>7</v>
      </c>
      <c r="D4676" s="380">
        <v>61.675000000000004</v>
      </c>
      <c r="E4676" s="25">
        <v>25.74</v>
      </c>
      <c r="F4676" s="380">
        <v>4.7242110818707959</v>
      </c>
      <c r="G4676" s="25">
        <v>47.85</v>
      </c>
      <c r="H4676" s="380">
        <v>10.562243983713824</v>
      </c>
      <c r="I4676" s="25">
        <v>53.71</v>
      </c>
      <c r="J4676" s="380">
        <v>6.5917716081601796</v>
      </c>
    </row>
    <row r="4677" spans="1:10" x14ac:dyDescent="0.35">
      <c r="A4677" s="5">
        <v>4673</v>
      </c>
      <c r="B4677" s="5">
        <v>195</v>
      </c>
      <c r="C4677" s="5">
        <v>7</v>
      </c>
      <c r="D4677" s="380">
        <v>67.887222222222221</v>
      </c>
      <c r="E4677" s="25">
        <v>25.74</v>
      </c>
      <c r="F4677" s="380">
        <v>10.075251681252643</v>
      </c>
      <c r="G4677" s="25">
        <v>47.85</v>
      </c>
      <c r="H4677" s="380">
        <v>10.813161873618874</v>
      </c>
      <c r="I4677" s="25">
        <v>53.71</v>
      </c>
      <c r="J4677" s="380">
        <v>6.5660679322933477</v>
      </c>
    </row>
    <row r="4678" spans="1:10" x14ac:dyDescent="0.35">
      <c r="A4678" s="5">
        <v>4674</v>
      </c>
      <c r="B4678" s="5">
        <v>195</v>
      </c>
      <c r="C4678" s="5">
        <v>7</v>
      </c>
      <c r="D4678" s="380">
        <v>71.074444444444438</v>
      </c>
      <c r="E4678" s="25">
        <v>25.74</v>
      </c>
      <c r="F4678" s="380">
        <v>9.7840535751269329</v>
      </c>
      <c r="G4678" s="25">
        <v>47.85</v>
      </c>
      <c r="H4678" s="380">
        <v>11.025587314617718</v>
      </c>
      <c r="I4678" s="25">
        <v>53.71</v>
      </c>
      <c r="J4678" s="380">
        <v>6.5109515313334034</v>
      </c>
    </row>
    <row r="4679" spans="1:10" x14ac:dyDescent="0.35">
      <c r="A4679" s="5">
        <v>4675</v>
      </c>
      <c r="B4679" s="5">
        <v>195</v>
      </c>
      <c r="C4679" s="5">
        <v>7</v>
      </c>
      <c r="D4679" s="380">
        <v>75.317222222222213</v>
      </c>
      <c r="E4679" s="25">
        <v>25.74</v>
      </c>
      <c r="F4679" s="380">
        <v>11.422767621545887</v>
      </c>
      <c r="G4679" s="25">
        <v>47.85</v>
      </c>
      <c r="H4679" s="380">
        <v>11.820270201006824</v>
      </c>
      <c r="I4679" s="25">
        <v>56.99</v>
      </c>
      <c r="J4679" s="380">
        <v>7.4987270429692314</v>
      </c>
    </row>
    <row r="4680" spans="1:10" x14ac:dyDescent="0.35">
      <c r="A4680" s="5">
        <v>4676</v>
      </c>
      <c r="B4680" s="5">
        <v>195</v>
      </c>
      <c r="C4680" s="5">
        <v>7</v>
      </c>
      <c r="D4680" s="380">
        <v>75.249999999999986</v>
      </c>
      <c r="E4680" s="25">
        <v>25.74</v>
      </c>
      <c r="F4680" s="380">
        <v>14.599348678096138</v>
      </c>
      <c r="G4680" s="25">
        <v>47.46</v>
      </c>
      <c r="H4680" s="380">
        <v>11.890252389430243</v>
      </c>
      <c r="I4680" s="25">
        <v>60.46</v>
      </c>
      <c r="J4680" s="380">
        <v>7.4678711343618787</v>
      </c>
    </row>
    <row r="4681" spans="1:10" x14ac:dyDescent="0.35">
      <c r="A4681" s="5">
        <v>4677</v>
      </c>
      <c r="B4681" s="5">
        <v>195</v>
      </c>
      <c r="C4681" s="5">
        <v>7</v>
      </c>
      <c r="D4681" s="380">
        <v>79.385000000000005</v>
      </c>
      <c r="E4681" s="25">
        <v>25.74</v>
      </c>
      <c r="F4681" s="380">
        <v>14.599348678096138</v>
      </c>
      <c r="G4681" s="25">
        <v>47.46</v>
      </c>
      <c r="H4681" s="380">
        <v>12.026689647765123</v>
      </c>
      <c r="I4681" s="25">
        <v>62.27</v>
      </c>
      <c r="J4681" s="380">
        <v>7.4678711343618804</v>
      </c>
    </row>
    <row r="4682" spans="1:10" x14ac:dyDescent="0.35">
      <c r="A4682" s="5">
        <v>4678</v>
      </c>
      <c r="B4682" s="5">
        <v>195</v>
      </c>
      <c r="C4682" s="5">
        <v>7</v>
      </c>
      <c r="D4682" s="380">
        <v>77.364444444444445</v>
      </c>
      <c r="E4682" s="25">
        <v>25.74</v>
      </c>
      <c r="F4682" s="380">
        <v>14.599348678096138</v>
      </c>
      <c r="G4682" s="25">
        <v>47.85</v>
      </c>
      <c r="H4682" s="380">
        <v>12.030455860495969</v>
      </c>
      <c r="I4682" s="25">
        <v>62.27</v>
      </c>
      <c r="J4682" s="380">
        <v>7.4678711343618787</v>
      </c>
    </row>
    <row r="4683" spans="1:10" x14ac:dyDescent="0.35">
      <c r="A4683" s="5">
        <v>4679</v>
      </c>
      <c r="B4683" s="5">
        <v>195</v>
      </c>
      <c r="C4683" s="5">
        <v>7</v>
      </c>
      <c r="D4683" s="380">
        <v>69.049444444444447</v>
      </c>
      <c r="E4683" s="25">
        <v>25.29</v>
      </c>
      <c r="F4683" s="380">
        <v>14.599348678096138</v>
      </c>
      <c r="G4683" s="25">
        <v>47.46</v>
      </c>
      <c r="H4683" s="380">
        <v>11.972754943468086</v>
      </c>
      <c r="I4683" s="25">
        <v>60.46</v>
      </c>
      <c r="J4683" s="380">
        <v>7.4678711343618787</v>
      </c>
    </row>
    <row r="4684" spans="1:10" x14ac:dyDescent="0.35">
      <c r="A4684" s="5">
        <v>4680</v>
      </c>
      <c r="B4684" s="5">
        <v>195</v>
      </c>
      <c r="C4684" s="5">
        <v>7</v>
      </c>
      <c r="D4684" s="380">
        <v>60.52</v>
      </c>
      <c r="E4684" s="25">
        <v>24.84</v>
      </c>
      <c r="F4684" s="380">
        <v>14.570951657228012</v>
      </c>
      <c r="G4684" s="25">
        <v>46.07</v>
      </c>
      <c r="H4684" s="380">
        <v>11.931988232790161</v>
      </c>
      <c r="I4684" s="25">
        <v>60.46</v>
      </c>
      <c r="J4684" s="380">
        <v>7.4305619711920468</v>
      </c>
    </row>
    <row r="4685" spans="1:10" x14ac:dyDescent="0.35">
      <c r="A4685" s="5">
        <v>4681</v>
      </c>
      <c r="B4685" s="5">
        <v>196</v>
      </c>
      <c r="C4685" s="5">
        <v>7</v>
      </c>
      <c r="D4685" s="380">
        <v>59.883888888888876</v>
      </c>
      <c r="E4685" s="25">
        <v>24.84</v>
      </c>
      <c r="F4685" s="380">
        <v>12.811810960188238</v>
      </c>
      <c r="G4685" s="25">
        <v>43.56</v>
      </c>
      <c r="H4685" s="380">
        <v>11.97902822841411</v>
      </c>
      <c r="I4685" s="25">
        <v>61.65</v>
      </c>
      <c r="J4685" s="380">
        <v>7.4678711343618787</v>
      </c>
    </row>
    <row r="4686" spans="1:10" x14ac:dyDescent="0.35">
      <c r="A4686" s="5">
        <v>4682</v>
      </c>
      <c r="B4686" s="5">
        <v>196</v>
      </c>
      <c r="C4686" s="5">
        <v>7</v>
      </c>
      <c r="D4686" s="380">
        <v>55.766666666666666</v>
      </c>
      <c r="E4686" s="25">
        <v>24.84</v>
      </c>
      <c r="F4686" s="380">
        <v>12.901295366390379</v>
      </c>
      <c r="G4686" s="25">
        <v>43.56</v>
      </c>
      <c r="H4686" s="380">
        <v>11.949457646742431</v>
      </c>
      <c r="I4686" s="25">
        <v>56.15</v>
      </c>
      <c r="J4686" s="380">
        <v>7.4678711343618787</v>
      </c>
    </row>
    <row r="4687" spans="1:10" x14ac:dyDescent="0.35">
      <c r="A4687" s="5">
        <v>4683</v>
      </c>
      <c r="B4687" s="5">
        <v>196</v>
      </c>
      <c r="C4687" s="5">
        <v>7</v>
      </c>
      <c r="D4687" s="380">
        <v>52.792777777777779</v>
      </c>
      <c r="E4687" s="25">
        <v>24.84</v>
      </c>
      <c r="F4687" s="380">
        <v>12.725846229412408</v>
      </c>
      <c r="G4687" s="25">
        <v>43.56</v>
      </c>
      <c r="H4687" s="380">
        <v>11.869207541013639</v>
      </c>
      <c r="I4687" s="25">
        <v>56.15</v>
      </c>
      <c r="J4687" s="380">
        <v>7.4678711343618787</v>
      </c>
    </row>
    <row r="4688" spans="1:10" x14ac:dyDescent="0.35">
      <c r="A4688" s="5">
        <v>4684</v>
      </c>
      <c r="B4688" s="5">
        <v>196</v>
      </c>
      <c r="C4688" s="5">
        <v>7</v>
      </c>
      <c r="D4688" s="380">
        <v>53.291666666666664</v>
      </c>
      <c r="E4688" s="25">
        <v>24.84</v>
      </c>
      <c r="F4688" s="380">
        <v>12.734473325266096</v>
      </c>
      <c r="G4688" s="25">
        <v>43.56</v>
      </c>
      <c r="H4688" s="380">
        <v>10.318503546086889</v>
      </c>
      <c r="I4688" s="25">
        <v>60.46</v>
      </c>
      <c r="J4688" s="380">
        <v>7.3627053772397888</v>
      </c>
    </row>
    <row r="4689" spans="1:10" x14ac:dyDescent="0.35">
      <c r="A4689" s="5">
        <v>4685</v>
      </c>
      <c r="B4689" s="5">
        <v>196</v>
      </c>
      <c r="C4689" s="5">
        <v>7</v>
      </c>
      <c r="D4689" s="380">
        <v>55.367777777777782</v>
      </c>
      <c r="E4689" s="25">
        <v>24.84</v>
      </c>
      <c r="F4689" s="380">
        <v>12.7159580041378</v>
      </c>
      <c r="G4689" s="25">
        <v>46.98</v>
      </c>
      <c r="H4689" s="380">
        <v>9.7794115591767721</v>
      </c>
      <c r="I4689" s="25">
        <v>61.65</v>
      </c>
      <c r="J4689" s="380">
        <v>7.2285422025522275</v>
      </c>
    </row>
    <row r="4690" spans="1:10" x14ac:dyDescent="0.35">
      <c r="A4690" s="5">
        <v>4686</v>
      </c>
      <c r="B4690" s="5">
        <v>196</v>
      </c>
      <c r="C4690" s="5">
        <v>7</v>
      </c>
      <c r="D4690" s="380">
        <v>66.802777777777777</v>
      </c>
      <c r="E4690" s="25">
        <v>25.59</v>
      </c>
      <c r="F4690" s="380">
        <v>12.690388239447852</v>
      </c>
      <c r="G4690" s="25">
        <v>47.46</v>
      </c>
      <c r="H4690" s="380">
        <v>10.180687443400611</v>
      </c>
      <c r="I4690" s="25">
        <v>62.27</v>
      </c>
      <c r="J4690" s="380">
        <v>7.2285422025522275</v>
      </c>
    </row>
    <row r="4691" spans="1:10" x14ac:dyDescent="0.35">
      <c r="A4691" s="5">
        <v>4687</v>
      </c>
      <c r="B4691" s="5">
        <v>196</v>
      </c>
      <c r="C4691" s="5">
        <v>7</v>
      </c>
      <c r="D4691" s="380">
        <v>77.866111111111124</v>
      </c>
      <c r="E4691" s="25">
        <v>25.74</v>
      </c>
      <c r="F4691" s="380">
        <v>11.812464993583147</v>
      </c>
      <c r="G4691" s="25">
        <v>47.85</v>
      </c>
      <c r="H4691" s="380">
        <v>9.6511355453335135</v>
      </c>
      <c r="I4691" s="25">
        <v>66.06</v>
      </c>
      <c r="J4691" s="380">
        <v>7.2198067483903836</v>
      </c>
    </row>
    <row r="4692" spans="1:10" x14ac:dyDescent="0.35">
      <c r="A4692" s="5">
        <v>4688</v>
      </c>
      <c r="B4692" s="5">
        <v>196</v>
      </c>
      <c r="C4692" s="5">
        <v>7</v>
      </c>
      <c r="D4692" s="380">
        <v>80.416666666666686</v>
      </c>
      <c r="E4692" s="25">
        <v>25.74</v>
      </c>
      <c r="F4692" s="380">
        <v>9.4686853295576654</v>
      </c>
      <c r="G4692" s="25">
        <v>47.85</v>
      </c>
      <c r="H4692" s="380">
        <v>9.412053405430326</v>
      </c>
      <c r="I4692" s="25">
        <v>66.06</v>
      </c>
      <c r="J4692" s="380">
        <v>7.0614555607969827</v>
      </c>
    </row>
    <row r="4693" spans="1:10" x14ac:dyDescent="0.35">
      <c r="A4693" s="5">
        <v>4689</v>
      </c>
      <c r="B4693" s="5">
        <v>196</v>
      </c>
      <c r="C4693" s="5">
        <v>7</v>
      </c>
      <c r="D4693" s="380">
        <v>75.515000000000015</v>
      </c>
      <c r="E4693" s="25">
        <v>25.74</v>
      </c>
      <c r="F4693" s="380">
        <v>8.4508189433492031</v>
      </c>
      <c r="G4693" s="25">
        <v>47.85</v>
      </c>
      <c r="H4693" s="380">
        <v>8.3910253387709108</v>
      </c>
      <c r="I4693" s="25">
        <v>66.06</v>
      </c>
      <c r="J4693" s="380">
        <v>6.3297687818967088</v>
      </c>
    </row>
    <row r="4694" spans="1:10" x14ac:dyDescent="0.35">
      <c r="A4694" s="5">
        <v>4690</v>
      </c>
      <c r="B4694" s="5">
        <v>196</v>
      </c>
      <c r="C4694" s="5">
        <v>7</v>
      </c>
      <c r="D4694" s="380">
        <v>70.201666666666668</v>
      </c>
      <c r="E4694" s="25">
        <v>25.74</v>
      </c>
      <c r="F4694" s="380">
        <v>3.838267044447754</v>
      </c>
      <c r="G4694" s="25">
        <v>47.85</v>
      </c>
      <c r="H4694" s="380">
        <v>8.2998532668781664</v>
      </c>
      <c r="I4694" s="25">
        <v>66.06</v>
      </c>
      <c r="J4694" s="380">
        <v>5.9124259249398747</v>
      </c>
    </row>
    <row r="4695" spans="1:10" x14ac:dyDescent="0.35">
      <c r="A4695" s="5">
        <v>4691</v>
      </c>
      <c r="B4695" s="5">
        <v>196</v>
      </c>
      <c r="C4695" s="5">
        <v>7</v>
      </c>
      <c r="D4695" s="380">
        <v>65.210000000000008</v>
      </c>
      <c r="E4695" s="25">
        <v>25.74</v>
      </c>
      <c r="F4695" s="380">
        <v>4.3845817677333985</v>
      </c>
      <c r="G4695" s="25">
        <v>47.85</v>
      </c>
      <c r="H4695" s="380">
        <v>8.424040482167408</v>
      </c>
      <c r="I4695" s="25">
        <v>66.06</v>
      </c>
      <c r="J4695" s="380">
        <v>5.9325391207211036</v>
      </c>
    </row>
    <row r="4696" spans="1:10" x14ac:dyDescent="0.35">
      <c r="A4696" s="5">
        <v>4692</v>
      </c>
      <c r="B4696" s="5">
        <v>196</v>
      </c>
      <c r="C4696" s="5">
        <v>7</v>
      </c>
      <c r="D4696" s="380">
        <v>61.66888888888888</v>
      </c>
      <c r="E4696" s="25">
        <v>25.62</v>
      </c>
      <c r="F4696" s="380">
        <v>3.6498296914257611</v>
      </c>
      <c r="G4696" s="25">
        <v>47.85</v>
      </c>
      <c r="H4696" s="380">
        <v>7.5718715428325183</v>
      </c>
      <c r="I4696" s="25">
        <v>62.27</v>
      </c>
      <c r="J4696" s="380">
        <v>5.8719169446061246</v>
      </c>
    </row>
    <row r="4697" spans="1:10" x14ac:dyDescent="0.35">
      <c r="A4697" s="5">
        <v>4693</v>
      </c>
      <c r="B4697" s="5">
        <v>196</v>
      </c>
      <c r="C4697" s="5">
        <v>7</v>
      </c>
      <c r="D4697" s="380">
        <v>57.010555555555555</v>
      </c>
      <c r="E4697" s="25">
        <v>25.59</v>
      </c>
      <c r="F4697" s="380">
        <v>4.6308856776983056</v>
      </c>
      <c r="G4697" s="25">
        <v>47.85</v>
      </c>
      <c r="H4697" s="380">
        <v>8.1629882879927038</v>
      </c>
      <c r="I4697" s="25">
        <v>62.27</v>
      </c>
      <c r="J4697" s="380">
        <v>5.9124259249398747</v>
      </c>
    </row>
    <row r="4698" spans="1:10" x14ac:dyDescent="0.35">
      <c r="A4698" s="5">
        <v>4694</v>
      </c>
      <c r="B4698" s="5">
        <v>196</v>
      </c>
      <c r="C4698" s="5">
        <v>7</v>
      </c>
      <c r="D4698" s="380">
        <v>55.74722222222222</v>
      </c>
      <c r="E4698" s="25">
        <v>25.29</v>
      </c>
      <c r="F4698" s="380">
        <v>4.5490689222836194</v>
      </c>
      <c r="G4698" s="25">
        <v>47.85</v>
      </c>
      <c r="H4698" s="380">
        <v>8.2055868125722071</v>
      </c>
      <c r="I4698" s="25">
        <v>62.27</v>
      </c>
      <c r="J4698" s="380">
        <v>5.9124259249398747</v>
      </c>
    </row>
    <row r="4699" spans="1:10" x14ac:dyDescent="0.35">
      <c r="A4699" s="5">
        <v>4695</v>
      </c>
      <c r="B4699" s="5">
        <v>196</v>
      </c>
      <c r="C4699" s="5">
        <v>7</v>
      </c>
      <c r="D4699" s="380">
        <v>57.932222222222215</v>
      </c>
      <c r="E4699" s="25">
        <v>25.59</v>
      </c>
      <c r="F4699" s="380">
        <v>4.7804364553607837</v>
      </c>
      <c r="G4699" s="25">
        <v>47.85</v>
      </c>
      <c r="H4699" s="380">
        <v>8.1834725155820554</v>
      </c>
      <c r="I4699" s="25">
        <v>62.27</v>
      </c>
      <c r="J4699" s="380">
        <v>6.3696296580524256</v>
      </c>
    </row>
    <row r="4700" spans="1:10" x14ac:dyDescent="0.35">
      <c r="A4700" s="5">
        <v>4696</v>
      </c>
      <c r="B4700" s="5">
        <v>196</v>
      </c>
      <c r="C4700" s="5">
        <v>7</v>
      </c>
      <c r="D4700" s="380">
        <v>61.296111111111109</v>
      </c>
      <c r="E4700" s="25">
        <v>25.59</v>
      </c>
      <c r="F4700" s="380">
        <v>8.6185852670085268</v>
      </c>
      <c r="G4700" s="25">
        <v>47.85</v>
      </c>
      <c r="H4700" s="380">
        <v>8.2602906403187788</v>
      </c>
      <c r="I4700" s="25">
        <v>62.27</v>
      </c>
      <c r="J4700" s="380">
        <v>6.5244019327517737</v>
      </c>
    </row>
    <row r="4701" spans="1:10" x14ac:dyDescent="0.35">
      <c r="A4701" s="5">
        <v>4697</v>
      </c>
      <c r="B4701" s="5">
        <v>196</v>
      </c>
      <c r="C4701" s="5">
        <v>7</v>
      </c>
      <c r="D4701" s="380">
        <v>69.554999999999993</v>
      </c>
      <c r="E4701" s="25">
        <v>25.74</v>
      </c>
      <c r="F4701" s="380">
        <v>9.9465768946604527</v>
      </c>
      <c r="G4701" s="25">
        <v>47.85</v>
      </c>
      <c r="H4701" s="380">
        <v>10.272847221274056</v>
      </c>
      <c r="I4701" s="25">
        <v>62.27</v>
      </c>
      <c r="J4701" s="380">
        <v>6.7326016638953368</v>
      </c>
    </row>
    <row r="4702" spans="1:10" x14ac:dyDescent="0.35">
      <c r="A4702" s="5">
        <v>4698</v>
      </c>
      <c r="B4702" s="5">
        <v>196</v>
      </c>
      <c r="C4702" s="5">
        <v>7</v>
      </c>
      <c r="D4702" s="380">
        <v>80.392222222222216</v>
      </c>
      <c r="E4702" s="25">
        <v>25.74</v>
      </c>
      <c r="F4702" s="380">
        <v>11.039683569774491</v>
      </c>
      <c r="G4702" s="25">
        <v>47.85</v>
      </c>
      <c r="H4702" s="380">
        <v>9.2211079899487824</v>
      </c>
      <c r="I4702" s="25">
        <v>66.06</v>
      </c>
      <c r="J4702" s="380">
        <v>7.4080848865140521</v>
      </c>
    </row>
    <row r="4703" spans="1:10" x14ac:dyDescent="0.35">
      <c r="A4703" s="5">
        <v>4699</v>
      </c>
      <c r="B4703" s="5">
        <v>196</v>
      </c>
      <c r="C4703" s="5">
        <v>7</v>
      </c>
      <c r="D4703" s="380">
        <v>81.008333333333326</v>
      </c>
      <c r="E4703" s="25">
        <v>25.74</v>
      </c>
      <c r="F4703" s="380">
        <v>18.137766415255367</v>
      </c>
      <c r="G4703" s="25">
        <v>47.85</v>
      </c>
      <c r="H4703" s="380">
        <v>9.9298784924404657</v>
      </c>
      <c r="I4703" s="25">
        <v>66.06</v>
      </c>
      <c r="J4703" s="380">
        <v>7.4555602241575274</v>
      </c>
    </row>
    <row r="4704" spans="1:10" x14ac:dyDescent="0.35">
      <c r="A4704" s="5">
        <v>4700</v>
      </c>
      <c r="B4704" s="5">
        <v>196</v>
      </c>
      <c r="C4704" s="5">
        <v>7</v>
      </c>
      <c r="D4704" s="380">
        <v>91.997777777777785</v>
      </c>
      <c r="E4704" s="25">
        <v>25.74</v>
      </c>
      <c r="F4704" s="380">
        <v>18.355633148075661</v>
      </c>
      <c r="G4704" s="25">
        <v>47.85</v>
      </c>
      <c r="H4704" s="380">
        <v>10.726098465515983</v>
      </c>
      <c r="I4704" s="25">
        <v>66.06</v>
      </c>
      <c r="J4704" s="380">
        <v>7.4678711343618804</v>
      </c>
    </row>
    <row r="4705" spans="1:10" x14ac:dyDescent="0.35">
      <c r="A4705" s="5">
        <v>4701</v>
      </c>
      <c r="B4705" s="5">
        <v>196</v>
      </c>
      <c r="C4705" s="5">
        <v>7</v>
      </c>
      <c r="D4705" s="380">
        <v>91.03444444444446</v>
      </c>
      <c r="E4705" s="25">
        <v>25.74</v>
      </c>
      <c r="F4705" s="380">
        <v>18.333546456763866</v>
      </c>
      <c r="G4705" s="25">
        <v>47.85</v>
      </c>
      <c r="H4705" s="380">
        <v>10.970558801674507</v>
      </c>
      <c r="I4705" s="25">
        <v>66.06</v>
      </c>
      <c r="J4705" s="380">
        <v>7.4104464745679639</v>
      </c>
    </row>
    <row r="4706" spans="1:10" x14ac:dyDescent="0.35">
      <c r="A4706" s="5">
        <v>4702</v>
      </c>
      <c r="B4706" s="5">
        <v>196</v>
      </c>
      <c r="C4706" s="5">
        <v>7</v>
      </c>
      <c r="D4706" s="380">
        <v>87.816666666666663</v>
      </c>
      <c r="E4706" s="25">
        <v>25.74</v>
      </c>
      <c r="F4706" s="380">
        <v>17.677315564064209</v>
      </c>
      <c r="G4706" s="25">
        <v>47.85</v>
      </c>
      <c r="H4706" s="380">
        <v>10.92892150752807</v>
      </c>
      <c r="I4706" s="25">
        <v>66.06</v>
      </c>
      <c r="J4706" s="380">
        <v>7.343649036739972</v>
      </c>
    </row>
    <row r="4707" spans="1:10" x14ac:dyDescent="0.35">
      <c r="A4707" s="5">
        <v>4703</v>
      </c>
      <c r="B4707" s="5">
        <v>196</v>
      </c>
      <c r="C4707" s="5">
        <v>7</v>
      </c>
      <c r="D4707" s="380">
        <v>76.657777777777781</v>
      </c>
      <c r="E4707" s="25">
        <v>25.48</v>
      </c>
      <c r="F4707" s="380">
        <v>17.858684457514393</v>
      </c>
      <c r="G4707" s="25">
        <v>47.85</v>
      </c>
      <c r="H4707" s="380">
        <v>10.600030811556049</v>
      </c>
      <c r="I4707" s="25">
        <v>66.06</v>
      </c>
      <c r="J4707" s="380">
        <v>7.3675429396377057</v>
      </c>
    </row>
    <row r="4708" spans="1:10" x14ac:dyDescent="0.35">
      <c r="A4708" s="5">
        <v>4704</v>
      </c>
      <c r="B4708" s="5">
        <v>196</v>
      </c>
      <c r="C4708" s="5">
        <v>7</v>
      </c>
      <c r="D4708" s="380">
        <v>69.768888888888895</v>
      </c>
      <c r="E4708" s="25">
        <v>25.29</v>
      </c>
      <c r="F4708" s="380">
        <v>18.794213965425016</v>
      </c>
      <c r="G4708" s="25">
        <v>47.85</v>
      </c>
      <c r="H4708" s="380">
        <v>10.338658508955652</v>
      </c>
      <c r="I4708" s="25">
        <v>62.27</v>
      </c>
      <c r="J4708" s="380">
        <v>7.458547173525031</v>
      </c>
    </row>
    <row r="4709" spans="1:10" x14ac:dyDescent="0.35">
      <c r="A4709" s="5">
        <v>4705</v>
      </c>
      <c r="B4709" s="5">
        <v>197</v>
      </c>
      <c r="C4709" s="5">
        <v>7</v>
      </c>
      <c r="D4709" s="380">
        <v>61.671111111111109</v>
      </c>
      <c r="E4709" s="25">
        <v>24.84</v>
      </c>
      <c r="F4709" s="380">
        <v>18.080316719142068</v>
      </c>
      <c r="G4709" s="25">
        <v>46.51</v>
      </c>
      <c r="H4709" s="380">
        <v>10.698335505461596</v>
      </c>
      <c r="I4709" s="25">
        <v>59.85</v>
      </c>
      <c r="J4709" s="380">
        <v>7.458547173525031</v>
      </c>
    </row>
    <row r="4710" spans="1:10" x14ac:dyDescent="0.35">
      <c r="A4710" s="5">
        <v>4706</v>
      </c>
      <c r="B4710" s="5">
        <v>197</v>
      </c>
      <c r="C4710" s="5">
        <v>7</v>
      </c>
      <c r="D4710" s="380">
        <v>55.270555555555553</v>
      </c>
      <c r="E4710" s="25">
        <v>24.84</v>
      </c>
      <c r="F4710" s="380">
        <v>18.520424352535308</v>
      </c>
      <c r="G4710" s="25">
        <v>46.51</v>
      </c>
      <c r="H4710" s="380">
        <v>10.288137187076943</v>
      </c>
      <c r="I4710" s="25">
        <v>59.85</v>
      </c>
      <c r="J4710" s="380">
        <v>7.4200278672173541</v>
      </c>
    </row>
    <row r="4711" spans="1:10" x14ac:dyDescent="0.35">
      <c r="A4711" s="5">
        <v>4707</v>
      </c>
      <c r="B4711" s="5">
        <v>197</v>
      </c>
      <c r="C4711" s="5">
        <v>7</v>
      </c>
      <c r="D4711" s="380">
        <v>53.916666666666664</v>
      </c>
      <c r="E4711" s="25">
        <v>24.84</v>
      </c>
      <c r="F4711" s="380">
        <v>18.651121853949967</v>
      </c>
      <c r="G4711" s="25">
        <v>46.51</v>
      </c>
      <c r="H4711" s="380">
        <v>9.9799469530252338</v>
      </c>
      <c r="I4711" s="25">
        <v>56.15</v>
      </c>
      <c r="J4711" s="380">
        <v>7.4449641098767305</v>
      </c>
    </row>
    <row r="4712" spans="1:10" x14ac:dyDescent="0.35">
      <c r="A4712" s="5">
        <v>4708</v>
      </c>
      <c r="B4712" s="5">
        <v>197</v>
      </c>
      <c r="C4712" s="5">
        <v>7</v>
      </c>
      <c r="D4712" s="380">
        <v>50.360555555555557</v>
      </c>
      <c r="E4712" s="25">
        <v>24.84</v>
      </c>
      <c r="F4712" s="380">
        <v>17.188245577527351</v>
      </c>
      <c r="G4712" s="25">
        <v>46.51</v>
      </c>
      <c r="H4712" s="380">
        <v>10.518130295236222</v>
      </c>
      <c r="I4712" s="25">
        <v>56.15</v>
      </c>
      <c r="J4712" s="380">
        <v>7.4542725538288748</v>
      </c>
    </row>
    <row r="4713" spans="1:10" x14ac:dyDescent="0.35">
      <c r="A4713" s="5">
        <v>4709</v>
      </c>
      <c r="B4713" s="5">
        <v>197</v>
      </c>
      <c r="C4713" s="5">
        <v>7</v>
      </c>
      <c r="D4713" s="380">
        <v>51.706111111111106</v>
      </c>
      <c r="E4713" s="25">
        <v>24.84</v>
      </c>
      <c r="F4713" s="380">
        <v>16.604634789111071</v>
      </c>
      <c r="G4713" s="25">
        <v>46.98</v>
      </c>
      <c r="H4713" s="380">
        <v>9.418701576761304</v>
      </c>
      <c r="I4713" s="25">
        <v>59.85</v>
      </c>
      <c r="J4713" s="380">
        <v>7.4678827004333801</v>
      </c>
    </row>
    <row r="4714" spans="1:10" x14ac:dyDescent="0.35">
      <c r="A4714" s="5">
        <v>4710</v>
      </c>
      <c r="B4714" s="5">
        <v>197</v>
      </c>
      <c r="C4714" s="5">
        <v>7</v>
      </c>
      <c r="D4714" s="380">
        <v>49.962222222222223</v>
      </c>
      <c r="E4714" s="25">
        <v>25.59</v>
      </c>
      <c r="F4714" s="380">
        <v>14.76142763720525</v>
      </c>
      <c r="G4714" s="25">
        <v>47.85</v>
      </c>
      <c r="H4714" s="380">
        <v>9.8525709329472395</v>
      </c>
      <c r="I4714" s="25">
        <v>62.27</v>
      </c>
      <c r="J4714" s="380">
        <v>7.3834785897665043</v>
      </c>
    </row>
    <row r="4715" spans="1:10" x14ac:dyDescent="0.35">
      <c r="A4715" s="5">
        <v>4711</v>
      </c>
      <c r="B4715" s="5">
        <v>197</v>
      </c>
      <c r="C4715" s="5">
        <v>7</v>
      </c>
      <c r="D4715" s="380">
        <v>49.957777777777778</v>
      </c>
      <c r="E4715" s="25">
        <v>25.74</v>
      </c>
      <c r="F4715" s="380">
        <v>13.37928883002823</v>
      </c>
      <c r="G4715" s="25">
        <v>47.85</v>
      </c>
      <c r="H4715" s="380">
        <v>9.2561656319347065</v>
      </c>
      <c r="I4715" s="25">
        <v>66.06</v>
      </c>
      <c r="J4715" s="380">
        <v>6.9008399908173237</v>
      </c>
    </row>
    <row r="4716" spans="1:10" x14ac:dyDescent="0.35">
      <c r="A4716" s="5">
        <v>4712</v>
      </c>
      <c r="B4716" s="5">
        <v>197</v>
      </c>
      <c r="C4716" s="5">
        <v>7</v>
      </c>
      <c r="D4716" s="380">
        <v>43.72</v>
      </c>
      <c r="E4716" s="25">
        <v>25.74</v>
      </c>
      <c r="F4716" s="380">
        <v>10.734648929363409</v>
      </c>
      <c r="G4716" s="25">
        <v>47.85</v>
      </c>
      <c r="H4716" s="380">
        <v>8.81195823030375</v>
      </c>
      <c r="I4716" s="25">
        <v>68.05</v>
      </c>
      <c r="J4716" s="380">
        <v>6.1440435897275805</v>
      </c>
    </row>
    <row r="4717" spans="1:10" x14ac:dyDescent="0.35">
      <c r="A4717" s="5">
        <v>4713</v>
      </c>
      <c r="B4717" s="5">
        <v>197</v>
      </c>
      <c r="C4717" s="5">
        <v>7</v>
      </c>
      <c r="D4717" s="380">
        <v>30.490555555555556</v>
      </c>
      <c r="E4717" s="25">
        <v>25.74</v>
      </c>
      <c r="F4717" s="380">
        <v>8.5754195070722918</v>
      </c>
      <c r="G4717" s="25">
        <v>47.85</v>
      </c>
      <c r="H4717" s="380">
        <v>8.349011704998718</v>
      </c>
      <c r="I4717" s="25">
        <v>66.06</v>
      </c>
      <c r="J4717" s="380">
        <v>4.0532764520202003</v>
      </c>
    </row>
    <row r="4718" spans="1:10" x14ac:dyDescent="0.35">
      <c r="A4718" s="5">
        <v>4714</v>
      </c>
      <c r="B4718" s="5">
        <v>197</v>
      </c>
      <c r="C4718" s="5">
        <v>7</v>
      </c>
      <c r="D4718" s="380">
        <v>25.136666666666667</v>
      </c>
      <c r="E4718" s="25">
        <v>25.74</v>
      </c>
      <c r="F4718" s="380">
        <v>8.1174834595959577</v>
      </c>
      <c r="G4718" s="25">
        <v>47.85</v>
      </c>
      <c r="H4718" s="380">
        <v>7.9984528905041703</v>
      </c>
      <c r="I4718" s="25">
        <v>63.36</v>
      </c>
      <c r="J4718" s="380">
        <v>3.622415985238987</v>
      </c>
    </row>
    <row r="4719" spans="1:10" x14ac:dyDescent="0.35">
      <c r="A4719" s="5">
        <v>4715</v>
      </c>
      <c r="B4719" s="5">
        <v>197</v>
      </c>
      <c r="C4719" s="5">
        <v>7</v>
      </c>
      <c r="D4719" s="380">
        <v>22.826666666666668</v>
      </c>
      <c r="E4719" s="25">
        <v>25.59</v>
      </c>
      <c r="F4719" s="380">
        <v>5.3775661770383989</v>
      </c>
      <c r="G4719" s="25">
        <v>47.85</v>
      </c>
      <c r="H4719" s="380">
        <v>6.9865616624314804</v>
      </c>
      <c r="I4719" s="25">
        <v>62.27</v>
      </c>
      <c r="J4719" s="380">
        <v>1.8765946406181837</v>
      </c>
    </row>
    <row r="4720" spans="1:10" x14ac:dyDescent="0.35">
      <c r="A4720" s="5">
        <v>4716</v>
      </c>
      <c r="B4720" s="5">
        <v>197</v>
      </c>
      <c r="C4720" s="5">
        <v>7</v>
      </c>
      <c r="D4720" s="380">
        <v>20.766111111111108</v>
      </c>
      <c r="E4720" s="25">
        <v>25.59</v>
      </c>
      <c r="F4720" s="380">
        <v>5.2083306482968252</v>
      </c>
      <c r="G4720" s="25">
        <v>47.85</v>
      </c>
      <c r="H4720" s="380">
        <v>7.4630942882304154</v>
      </c>
      <c r="I4720" s="25">
        <v>53.71</v>
      </c>
      <c r="J4720" s="380">
        <v>1.0047351302670711</v>
      </c>
    </row>
    <row r="4721" spans="1:10" x14ac:dyDescent="0.35">
      <c r="A4721" s="5">
        <v>4717</v>
      </c>
      <c r="B4721" s="5">
        <v>197</v>
      </c>
      <c r="C4721" s="5">
        <v>7</v>
      </c>
      <c r="D4721" s="380">
        <v>16.170555555555556</v>
      </c>
      <c r="E4721" s="25">
        <v>24.84</v>
      </c>
      <c r="F4721" s="380">
        <v>5.2083306482968252</v>
      </c>
      <c r="G4721" s="25">
        <v>46.98</v>
      </c>
      <c r="H4721" s="380">
        <v>7.0010607862149774</v>
      </c>
      <c r="I4721" s="25">
        <v>51.76</v>
      </c>
      <c r="J4721" s="380">
        <v>3.062290762047827</v>
      </c>
    </row>
    <row r="4722" spans="1:10" x14ac:dyDescent="0.35">
      <c r="A4722" s="5">
        <v>4718</v>
      </c>
      <c r="B4722" s="5">
        <v>197</v>
      </c>
      <c r="C4722" s="5">
        <v>7</v>
      </c>
      <c r="D4722" s="380">
        <v>14.921111111111113</v>
      </c>
      <c r="E4722" s="25">
        <v>24.84</v>
      </c>
      <c r="F4722" s="380">
        <v>5.064787991505515</v>
      </c>
      <c r="G4722" s="25">
        <v>46.98</v>
      </c>
      <c r="H4722" s="380">
        <v>6.5390603629546291</v>
      </c>
      <c r="I4722" s="25">
        <v>51.72</v>
      </c>
      <c r="J4722" s="380">
        <v>2.1905210773592603</v>
      </c>
    </row>
    <row r="4723" spans="1:10" x14ac:dyDescent="0.35">
      <c r="A4723" s="5">
        <v>4719</v>
      </c>
      <c r="B4723" s="5">
        <v>197</v>
      </c>
      <c r="C4723" s="5">
        <v>7</v>
      </c>
      <c r="D4723" s="380">
        <v>15.806666666666665</v>
      </c>
      <c r="E4723" s="25">
        <v>24.84</v>
      </c>
      <c r="F4723" s="380">
        <v>4.9082650308526086</v>
      </c>
      <c r="G4723" s="25">
        <v>46.51</v>
      </c>
      <c r="H4723" s="380">
        <v>6.6852854483898287</v>
      </c>
      <c r="I4723" s="25">
        <v>51.02</v>
      </c>
      <c r="J4723" s="380">
        <v>2.174874786306269</v>
      </c>
    </row>
    <row r="4724" spans="1:10" x14ac:dyDescent="0.35">
      <c r="A4724" s="5">
        <v>4720</v>
      </c>
      <c r="B4724" s="5">
        <v>197</v>
      </c>
      <c r="C4724" s="5">
        <v>7</v>
      </c>
      <c r="D4724" s="380">
        <v>16.941111111111109</v>
      </c>
      <c r="E4724" s="25">
        <v>24.84</v>
      </c>
      <c r="F4724" s="380">
        <v>7.3348672405140407</v>
      </c>
      <c r="G4724" s="25">
        <v>46.04</v>
      </c>
      <c r="H4724" s="380">
        <v>6.1999281549770942</v>
      </c>
      <c r="I4724" s="25">
        <v>51.72</v>
      </c>
      <c r="J4724" s="380">
        <v>1.878863235053021</v>
      </c>
    </row>
    <row r="4725" spans="1:10" x14ac:dyDescent="0.35">
      <c r="A4725" s="5">
        <v>4721</v>
      </c>
      <c r="B4725" s="5">
        <v>197</v>
      </c>
      <c r="C4725" s="5">
        <v>7</v>
      </c>
      <c r="D4725" s="380">
        <v>23.823333333333334</v>
      </c>
      <c r="E4725" s="25">
        <v>24.84</v>
      </c>
      <c r="F4725" s="380">
        <v>8.1174834595959595</v>
      </c>
      <c r="G4725" s="25">
        <v>46.04</v>
      </c>
      <c r="H4725" s="380">
        <v>6.5604943137562035</v>
      </c>
      <c r="I4725" s="25">
        <v>51.72</v>
      </c>
      <c r="J4725" s="380">
        <v>2.3162009512536796</v>
      </c>
    </row>
    <row r="4726" spans="1:10" x14ac:dyDescent="0.35">
      <c r="A4726" s="5">
        <v>4722</v>
      </c>
      <c r="B4726" s="5">
        <v>197</v>
      </c>
      <c r="C4726" s="5">
        <v>7</v>
      </c>
      <c r="D4726" s="380">
        <v>48.362222222222215</v>
      </c>
      <c r="E4726" s="25">
        <v>24.99</v>
      </c>
      <c r="F4726" s="380">
        <v>8.4709286400454573</v>
      </c>
      <c r="G4726" s="25">
        <v>46.04</v>
      </c>
      <c r="H4726" s="380">
        <v>8.4488818234703853</v>
      </c>
      <c r="I4726" s="25">
        <v>51.76</v>
      </c>
      <c r="J4726" s="380">
        <v>4.0731089967249181</v>
      </c>
    </row>
    <row r="4727" spans="1:10" x14ac:dyDescent="0.35">
      <c r="A4727" s="5">
        <v>4723</v>
      </c>
      <c r="B4727" s="5">
        <v>197</v>
      </c>
      <c r="C4727" s="5">
        <v>7</v>
      </c>
      <c r="D4727" s="380">
        <v>62.482222222222219</v>
      </c>
      <c r="E4727" s="25">
        <v>24.84</v>
      </c>
      <c r="F4727" s="380">
        <v>9.9057836230993779</v>
      </c>
      <c r="G4727" s="25">
        <v>46.04</v>
      </c>
      <c r="H4727" s="380">
        <v>9.2263534160903831</v>
      </c>
      <c r="I4727" s="25">
        <v>53.17</v>
      </c>
      <c r="J4727" s="380">
        <v>4.5181342937901343</v>
      </c>
    </row>
    <row r="4728" spans="1:10" x14ac:dyDescent="0.35">
      <c r="A4728" s="5">
        <v>4724</v>
      </c>
      <c r="B4728" s="5">
        <v>197</v>
      </c>
      <c r="C4728" s="5">
        <v>7</v>
      </c>
      <c r="D4728" s="380">
        <v>64.202777777777783</v>
      </c>
      <c r="E4728" s="25">
        <v>24.84</v>
      </c>
      <c r="F4728" s="380">
        <v>12.504934473931774</v>
      </c>
      <c r="G4728" s="25">
        <v>46.04</v>
      </c>
      <c r="H4728" s="380">
        <v>8.0892478457733361</v>
      </c>
      <c r="I4728" s="25">
        <v>53.27</v>
      </c>
      <c r="J4728" s="380">
        <v>3.2534140172329784</v>
      </c>
    </row>
    <row r="4729" spans="1:10" x14ac:dyDescent="0.35">
      <c r="A4729" s="5">
        <v>4725</v>
      </c>
      <c r="B4729" s="5">
        <v>197</v>
      </c>
      <c r="C4729" s="5">
        <v>7</v>
      </c>
      <c r="D4729" s="380">
        <v>69.925555555555562</v>
      </c>
      <c r="E4729" s="25">
        <v>24.84</v>
      </c>
      <c r="F4729" s="380">
        <v>12.157294065102812</v>
      </c>
      <c r="G4729" s="25">
        <v>46.04</v>
      </c>
      <c r="H4729" s="380">
        <v>8.8453366924135182</v>
      </c>
      <c r="I4729" s="25">
        <v>53.27</v>
      </c>
      <c r="J4729" s="380">
        <v>1.4341412513314722</v>
      </c>
    </row>
    <row r="4730" spans="1:10" x14ac:dyDescent="0.35">
      <c r="A4730" s="5">
        <v>4726</v>
      </c>
      <c r="B4730" s="5">
        <v>197</v>
      </c>
      <c r="C4730" s="5">
        <v>7</v>
      </c>
      <c r="D4730" s="380">
        <v>69.66</v>
      </c>
      <c r="E4730" s="25">
        <v>24.84</v>
      </c>
      <c r="F4730" s="380">
        <v>9.5501679361164822</v>
      </c>
      <c r="G4730" s="25">
        <v>46.04</v>
      </c>
      <c r="H4730" s="380">
        <v>7.6573318024518882</v>
      </c>
      <c r="I4730" s="25">
        <v>56.56</v>
      </c>
      <c r="J4730" s="380">
        <v>0.81664695831691214</v>
      </c>
    </row>
    <row r="4731" spans="1:10" x14ac:dyDescent="0.35">
      <c r="A4731" s="5">
        <v>4727</v>
      </c>
      <c r="B4731" s="5">
        <v>197</v>
      </c>
      <c r="C4731" s="5">
        <v>7</v>
      </c>
      <c r="D4731" s="380">
        <v>65.24722222222222</v>
      </c>
      <c r="E4731" s="25">
        <v>24.84</v>
      </c>
      <c r="F4731" s="380">
        <v>7.2345217700231021</v>
      </c>
      <c r="G4731" s="25">
        <v>43.56</v>
      </c>
      <c r="H4731" s="380">
        <v>8.4142187685221614</v>
      </c>
      <c r="I4731" s="25">
        <v>53.27</v>
      </c>
      <c r="J4731" s="380">
        <v>1.7995632083201114</v>
      </c>
    </row>
    <row r="4732" spans="1:10" x14ac:dyDescent="0.35">
      <c r="A4732" s="5">
        <v>4728</v>
      </c>
      <c r="B4732" s="5">
        <v>197</v>
      </c>
      <c r="C4732" s="5">
        <v>7</v>
      </c>
      <c r="D4732" s="380">
        <v>60.04</v>
      </c>
      <c r="E4732" s="25">
        <v>23.76</v>
      </c>
      <c r="F4732" s="380">
        <v>5.8879604135392087</v>
      </c>
      <c r="G4732" s="25">
        <v>31.86</v>
      </c>
      <c r="H4732" s="380">
        <v>6.7690777757797438</v>
      </c>
      <c r="I4732" s="25">
        <v>51.72</v>
      </c>
      <c r="J4732" s="380">
        <v>1.9098492003367002</v>
      </c>
    </row>
    <row r="4733" spans="1:10" x14ac:dyDescent="0.35">
      <c r="A4733" s="5">
        <v>4729</v>
      </c>
      <c r="B4733" s="5">
        <v>198</v>
      </c>
      <c r="C4733" s="5">
        <v>7</v>
      </c>
      <c r="D4733" s="380">
        <v>50.738888888888894</v>
      </c>
      <c r="E4733" s="25">
        <v>23.41</v>
      </c>
      <c r="F4733" s="380">
        <v>5.1855836404563425</v>
      </c>
      <c r="G4733" s="25">
        <v>30.57</v>
      </c>
      <c r="H4733" s="380">
        <v>6.0058993516232171</v>
      </c>
      <c r="I4733" s="25">
        <v>33.67</v>
      </c>
      <c r="J4733" s="380">
        <v>1.1911915219081728</v>
      </c>
    </row>
    <row r="4734" spans="1:10" x14ac:dyDescent="0.35">
      <c r="A4734" s="5">
        <v>4730</v>
      </c>
      <c r="B4734" s="5">
        <v>198</v>
      </c>
      <c r="C4734" s="5">
        <v>7</v>
      </c>
      <c r="D4734" s="380">
        <v>43.656111111111102</v>
      </c>
      <c r="E4734" s="25">
        <v>23.41</v>
      </c>
      <c r="F4734" s="380">
        <v>4.294429116110277</v>
      </c>
      <c r="G4734" s="25">
        <v>30.57</v>
      </c>
      <c r="H4734" s="380">
        <v>6.7620367938470736</v>
      </c>
      <c r="I4734" s="25">
        <v>33.67</v>
      </c>
      <c r="J4734" s="380">
        <v>3.0166081159046114</v>
      </c>
    </row>
    <row r="4735" spans="1:10" x14ac:dyDescent="0.35">
      <c r="A4735" s="5">
        <v>4731</v>
      </c>
      <c r="B4735" s="5">
        <v>198</v>
      </c>
      <c r="C4735" s="5">
        <v>7</v>
      </c>
      <c r="D4735" s="380">
        <v>42.754999999999995</v>
      </c>
      <c r="E4735" s="25">
        <v>22.73</v>
      </c>
      <c r="F4735" s="380">
        <v>2.4763127167115155</v>
      </c>
      <c r="G4735" s="25">
        <v>30.57</v>
      </c>
      <c r="H4735" s="380">
        <v>6.8897804556358846</v>
      </c>
      <c r="I4735" s="25">
        <v>33.67</v>
      </c>
      <c r="J4735" s="380">
        <v>2.9962876872451538</v>
      </c>
    </row>
    <row r="4736" spans="1:10" x14ac:dyDescent="0.35">
      <c r="A4736" s="5">
        <v>4732</v>
      </c>
      <c r="B4736" s="5">
        <v>198</v>
      </c>
      <c r="C4736" s="5">
        <v>7</v>
      </c>
      <c r="D4736" s="380">
        <v>42.676111111111112</v>
      </c>
      <c r="E4736" s="25">
        <v>22.73</v>
      </c>
      <c r="F4736" s="380">
        <v>3.4051563517304166</v>
      </c>
      <c r="G4736" s="25">
        <v>30.57</v>
      </c>
      <c r="H4736" s="380">
        <v>5.9992393793245666</v>
      </c>
      <c r="I4736" s="25">
        <v>33.67</v>
      </c>
      <c r="J4736" s="380">
        <v>4.5078715963420022</v>
      </c>
    </row>
    <row r="4737" spans="1:10" x14ac:dyDescent="0.35">
      <c r="A4737" s="5">
        <v>4733</v>
      </c>
      <c r="B4737" s="5">
        <v>198</v>
      </c>
      <c r="C4737" s="5">
        <v>7</v>
      </c>
      <c r="D4737" s="380">
        <v>42.012222222222221</v>
      </c>
      <c r="E4737" s="25">
        <v>22.73</v>
      </c>
      <c r="F4737" s="380">
        <v>3.3236119095311971</v>
      </c>
      <c r="G4737" s="25">
        <v>30.57</v>
      </c>
      <c r="H4737" s="380">
        <v>7.2411407479523966</v>
      </c>
      <c r="I4737" s="25">
        <v>33.67</v>
      </c>
      <c r="J4737" s="380">
        <v>4.4971645751958125</v>
      </c>
    </row>
    <row r="4738" spans="1:10" x14ac:dyDescent="0.35">
      <c r="A4738" s="5">
        <v>4734</v>
      </c>
      <c r="B4738" s="5">
        <v>198</v>
      </c>
      <c r="C4738" s="5">
        <v>7</v>
      </c>
      <c r="D4738" s="380">
        <v>42.385555555555563</v>
      </c>
      <c r="E4738" s="25">
        <v>22.73</v>
      </c>
      <c r="F4738" s="380">
        <v>2.6078793014991546</v>
      </c>
      <c r="G4738" s="25">
        <v>30.57</v>
      </c>
      <c r="H4738" s="380">
        <v>3.6373364187723558</v>
      </c>
      <c r="I4738" s="25">
        <v>33.67</v>
      </c>
      <c r="J4738" s="380">
        <v>4.2319331322064553</v>
      </c>
    </row>
    <row r="4739" spans="1:10" x14ac:dyDescent="0.35">
      <c r="A4739" s="5">
        <v>4735</v>
      </c>
      <c r="B4739" s="5">
        <v>198</v>
      </c>
      <c r="C4739" s="5">
        <v>7</v>
      </c>
      <c r="D4739" s="380">
        <v>41.736666666666672</v>
      </c>
      <c r="E4739" s="25">
        <v>23.41</v>
      </c>
      <c r="F4739" s="380">
        <v>0.47222222222222215</v>
      </c>
      <c r="G4739" s="25">
        <v>30.57</v>
      </c>
      <c r="H4739" s="380">
        <v>0.47222222222222221</v>
      </c>
      <c r="I4739" s="25">
        <v>33.67</v>
      </c>
      <c r="J4739" s="380">
        <v>4.1824044591829574</v>
      </c>
    </row>
    <row r="4740" spans="1:10" x14ac:dyDescent="0.35">
      <c r="A4740" s="5">
        <v>4736</v>
      </c>
      <c r="B4740" s="5">
        <v>198</v>
      </c>
      <c r="C4740" s="5">
        <v>7</v>
      </c>
      <c r="D4740" s="380">
        <v>41.614444444444445</v>
      </c>
      <c r="E4740" s="25">
        <v>23.41</v>
      </c>
      <c r="F4740" s="380">
        <v>6.7004872931313759</v>
      </c>
      <c r="G4740" s="25">
        <v>31.11</v>
      </c>
      <c r="H4740" s="380">
        <v>2.2105694202248714</v>
      </c>
      <c r="I4740" s="25">
        <v>33.67</v>
      </c>
      <c r="J4740" s="380">
        <v>3.7041739494010866</v>
      </c>
    </row>
    <row r="4741" spans="1:10" x14ac:dyDescent="0.35">
      <c r="A4741" s="5">
        <v>4737</v>
      </c>
      <c r="B4741" s="5">
        <v>198</v>
      </c>
      <c r="C4741" s="5">
        <v>7</v>
      </c>
      <c r="D4741" s="380">
        <v>37.50333333333333</v>
      </c>
      <c r="E4741" s="25">
        <v>23.41</v>
      </c>
      <c r="F4741" s="380">
        <v>3.8443644249699895</v>
      </c>
      <c r="G4741" s="25">
        <v>31.11</v>
      </c>
      <c r="H4741" s="380">
        <v>1.9525064856283987</v>
      </c>
      <c r="I4741" s="25">
        <v>33.67</v>
      </c>
      <c r="J4741" s="380">
        <v>1.3605549470073204</v>
      </c>
    </row>
    <row r="4742" spans="1:10" x14ac:dyDescent="0.35">
      <c r="A4742" s="5">
        <v>4738</v>
      </c>
      <c r="B4742" s="5">
        <v>198</v>
      </c>
      <c r="C4742" s="5">
        <v>7</v>
      </c>
      <c r="D4742" s="380">
        <v>31.138888888888886</v>
      </c>
      <c r="E4742" s="25">
        <v>23.41</v>
      </c>
      <c r="F4742" s="380">
        <v>3.338190565175911</v>
      </c>
      <c r="G4742" s="25">
        <v>30.93</v>
      </c>
      <c r="H4742" s="380">
        <v>1.9525064856283987</v>
      </c>
      <c r="I4742" s="25">
        <v>33.67</v>
      </c>
      <c r="J4742" s="380">
        <v>0.94089174799097997</v>
      </c>
    </row>
    <row r="4743" spans="1:10" x14ac:dyDescent="0.35">
      <c r="A4743" s="5">
        <v>4739</v>
      </c>
      <c r="B4743" s="5">
        <v>198</v>
      </c>
      <c r="C4743" s="5">
        <v>7</v>
      </c>
      <c r="D4743" s="380">
        <v>30.26722222222222</v>
      </c>
      <c r="E4743" s="25">
        <v>23.41</v>
      </c>
      <c r="F4743" s="380">
        <v>3.321799613383277</v>
      </c>
      <c r="G4743" s="25">
        <v>30.05</v>
      </c>
      <c r="H4743" s="380">
        <v>1.9525064856283987</v>
      </c>
      <c r="I4743" s="25">
        <v>33.67</v>
      </c>
      <c r="J4743" s="380">
        <v>2.777777777777778E-2</v>
      </c>
    </row>
    <row r="4744" spans="1:10" x14ac:dyDescent="0.35">
      <c r="A4744" s="5">
        <v>4740</v>
      </c>
      <c r="B4744" s="5">
        <v>198</v>
      </c>
      <c r="C4744" s="5">
        <v>7</v>
      </c>
      <c r="D4744" s="380">
        <v>25.79111111111111</v>
      </c>
      <c r="E4744" s="25">
        <v>21.88</v>
      </c>
      <c r="F4744" s="380">
        <v>3.3496299756184249</v>
      </c>
      <c r="G4744" s="25">
        <v>30.05</v>
      </c>
      <c r="H4744" s="380">
        <v>1.9525064856283987</v>
      </c>
      <c r="I4744" s="25">
        <v>33.53</v>
      </c>
      <c r="J4744" s="380">
        <v>2.777777777777778E-2</v>
      </c>
    </row>
    <row r="4745" spans="1:10" x14ac:dyDescent="0.35">
      <c r="A4745" s="5">
        <v>4741</v>
      </c>
      <c r="B4745" s="5">
        <v>198</v>
      </c>
      <c r="C4745" s="5">
        <v>7</v>
      </c>
      <c r="D4745" s="380">
        <v>19.992222222222225</v>
      </c>
      <c r="E4745" s="25">
        <v>21.75</v>
      </c>
      <c r="F4745" s="380">
        <v>3.3496299756184245</v>
      </c>
      <c r="G4745" s="25">
        <v>30.03</v>
      </c>
      <c r="H4745" s="380">
        <v>1.9525064856283987</v>
      </c>
      <c r="I4745" s="25">
        <v>33.53</v>
      </c>
      <c r="J4745" s="380">
        <v>2.777777777777778E-2</v>
      </c>
    </row>
    <row r="4746" spans="1:10" x14ac:dyDescent="0.35">
      <c r="A4746" s="5">
        <v>4742</v>
      </c>
      <c r="B4746" s="5">
        <v>198</v>
      </c>
      <c r="C4746" s="5">
        <v>7</v>
      </c>
      <c r="D4746" s="380">
        <v>17.846666666666668</v>
      </c>
      <c r="E4746" s="25">
        <v>21.75</v>
      </c>
      <c r="F4746" s="380">
        <v>3.3496299756184245</v>
      </c>
      <c r="G4746" s="25">
        <v>30.03</v>
      </c>
      <c r="H4746" s="380">
        <v>1.774558516381527</v>
      </c>
      <c r="I4746" s="25">
        <v>33.53</v>
      </c>
      <c r="J4746" s="380">
        <v>2.777777777777778E-2</v>
      </c>
    </row>
    <row r="4747" spans="1:10" x14ac:dyDescent="0.35">
      <c r="A4747" s="5">
        <v>4743</v>
      </c>
      <c r="B4747" s="5">
        <v>198</v>
      </c>
      <c r="C4747" s="5">
        <v>7</v>
      </c>
      <c r="D4747" s="380">
        <v>26.634999999999998</v>
      </c>
      <c r="E4747" s="25">
        <v>21.75</v>
      </c>
      <c r="F4747" s="380">
        <v>3.3496299756184245</v>
      </c>
      <c r="G4747" s="25">
        <v>30.03</v>
      </c>
      <c r="H4747" s="380">
        <v>1.774558516381527</v>
      </c>
      <c r="I4747" s="25">
        <v>33.53</v>
      </c>
      <c r="J4747" s="380">
        <v>2.777777777777778E-2</v>
      </c>
    </row>
    <row r="4748" spans="1:10" x14ac:dyDescent="0.35">
      <c r="A4748" s="5">
        <v>4744</v>
      </c>
      <c r="B4748" s="5">
        <v>198</v>
      </c>
      <c r="C4748" s="5">
        <v>7</v>
      </c>
      <c r="D4748" s="380">
        <v>36.288888888888891</v>
      </c>
      <c r="E4748" s="25">
        <v>21.75</v>
      </c>
      <c r="F4748" s="380">
        <v>3.3496299756184249</v>
      </c>
      <c r="G4748" s="25">
        <v>30.03</v>
      </c>
      <c r="H4748" s="380">
        <v>1.774558516381527</v>
      </c>
      <c r="I4748" s="25">
        <v>33.53</v>
      </c>
      <c r="J4748" s="380">
        <v>0.12887543510916907</v>
      </c>
    </row>
    <row r="4749" spans="1:10" x14ac:dyDescent="0.35">
      <c r="A4749" s="5">
        <v>4745</v>
      </c>
      <c r="B4749" s="5">
        <v>198</v>
      </c>
      <c r="C4749" s="5">
        <v>7</v>
      </c>
      <c r="D4749" s="380">
        <v>51.458333333333329</v>
      </c>
      <c r="E4749" s="25">
        <v>22.07</v>
      </c>
      <c r="F4749" s="380">
        <v>4.3106469673176813</v>
      </c>
      <c r="G4749" s="25">
        <v>30.05</v>
      </c>
      <c r="H4749" s="380">
        <v>3.5513208048077622</v>
      </c>
      <c r="I4749" s="25">
        <v>33.67</v>
      </c>
      <c r="J4749" s="380">
        <v>0.12887543510916907</v>
      </c>
    </row>
    <row r="4750" spans="1:10" x14ac:dyDescent="0.35">
      <c r="A4750" s="5">
        <v>4746</v>
      </c>
      <c r="B4750" s="5">
        <v>198</v>
      </c>
      <c r="C4750" s="5">
        <v>7</v>
      </c>
      <c r="D4750" s="380">
        <v>71.451111111111118</v>
      </c>
      <c r="E4750" s="25">
        <v>23.41</v>
      </c>
      <c r="F4750" s="380">
        <v>5.9818998153686787</v>
      </c>
      <c r="G4750" s="25">
        <v>31.11</v>
      </c>
      <c r="H4750" s="380">
        <v>4.0458357290701166</v>
      </c>
      <c r="I4750" s="25">
        <v>33.67</v>
      </c>
      <c r="J4750" s="380">
        <v>2.0433786186746006</v>
      </c>
    </row>
    <row r="4751" spans="1:10" x14ac:dyDescent="0.35">
      <c r="A4751" s="5">
        <v>4747</v>
      </c>
      <c r="B4751" s="5">
        <v>198</v>
      </c>
      <c r="C4751" s="5">
        <v>7</v>
      </c>
      <c r="D4751" s="380">
        <v>80.305000000000007</v>
      </c>
      <c r="E4751" s="25">
        <v>23.59</v>
      </c>
      <c r="F4751" s="380">
        <v>8.3626109954932843</v>
      </c>
      <c r="G4751" s="25">
        <v>31.86</v>
      </c>
      <c r="H4751" s="380">
        <v>6.998892824116778</v>
      </c>
      <c r="I4751" s="25">
        <v>33.67</v>
      </c>
      <c r="J4751" s="380">
        <v>4.3549438781774068</v>
      </c>
    </row>
    <row r="4752" spans="1:10" x14ac:dyDescent="0.35">
      <c r="A4752" s="5">
        <v>4748</v>
      </c>
      <c r="B4752" s="5">
        <v>198</v>
      </c>
      <c r="C4752" s="5">
        <v>7</v>
      </c>
      <c r="D4752" s="380">
        <v>80.321111111111094</v>
      </c>
      <c r="E4752" s="25">
        <v>23.59</v>
      </c>
      <c r="F4752" s="380">
        <v>8.3913067232653589</v>
      </c>
      <c r="G4752" s="25">
        <v>31.86</v>
      </c>
      <c r="H4752" s="380">
        <v>6.6240514200219227</v>
      </c>
      <c r="I4752" s="25">
        <v>36.25</v>
      </c>
      <c r="J4752" s="380">
        <v>9.5566356110481476E-2</v>
      </c>
    </row>
    <row r="4753" spans="1:10" x14ac:dyDescent="0.35">
      <c r="A4753" s="5">
        <v>4749</v>
      </c>
      <c r="B4753" s="5">
        <v>198</v>
      </c>
      <c r="C4753" s="5">
        <v>7</v>
      </c>
      <c r="D4753" s="380">
        <v>84.291111111111107</v>
      </c>
      <c r="E4753" s="25">
        <v>24.56</v>
      </c>
      <c r="F4753" s="380">
        <v>8.4170988355569492</v>
      </c>
      <c r="G4753" s="25">
        <v>32.79</v>
      </c>
      <c r="H4753" s="380">
        <v>7.1696295313410063</v>
      </c>
      <c r="I4753" s="25">
        <v>41.44</v>
      </c>
      <c r="J4753" s="380">
        <v>4.100790094870093</v>
      </c>
    </row>
    <row r="4754" spans="1:10" x14ac:dyDescent="0.35">
      <c r="A4754" s="5">
        <v>4750</v>
      </c>
      <c r="B4754" s="5">
        <v>198</v>
      </c>
      <c r="C4754" s="5">
        <v>7</v>
      </c>
      <c r="D4754" s="380">
        <v>77.536111111111111</v>
      </c>
      <c r="E4754" s="25">
        <v>24.84</v>
      </c>
      <c r="F4754" s="380">
        <v>8.3863301281129932</v>
      </c>
      <c r="G4754" s="25">
        <v>35.96</v>
      </c>
      <c r="H4754" s="380">
        <v>6.6240514200219227</v>
      </c>
      <c r="I4754" s="25">
        <v>45.28</v>
      </c>
      <c r="J4754" s="380">
        <v>0.1388888888888889</v>
      </c>
    </row>
    <row r="4755" spans="1:10" x14ac:dyDescent="0.35">
      <c r="A4755" s="5">
        <v>4751</v>
      </c>
      <c r="B4755" s="5">
        <v>198</v>
      </c>
      <c r="C4755" s="5">
        <v>7</v>
      </c>
      <c r="D4755" s="380">
        <v>73.240555555555559</v>
      </c>
      <c r="E4755" s="25">
        <v>24.84</v>
      </c>
      <c r="F4755" s="380">
        <v>8.4075855182211843</v>
      </c>
      <c r="G4755" s="25">
        <v>32.81</v>
      </c>
      <c r="H4755" s="380">
        <v>7.1696295313410063</v>
      </c>
      <c r="I4755" s="25">
        <v>42.57</v>
      </c>
      <c r="J4755" s="380">
        <v>3.9654288687235866</v>
      </c>
    </row>
    <row r="4756" spans="1:10" x14ac:dyDescent="0.35">
      <c r="A4756" s="5">
        <v>4752</v>
      </c>
      <c r="B4756" s="5">
        <v>198</v>
      </c>
      <c r="C4756" s="5">
        <v>7</v>
      </c>
      <c r="D4756" s="380">
        <v>71.52277777777779</v>
      </c>
      <c r="E4756" s="25">
        <v>23.59</v>
      </c>
      <c r="F4756" s="380">
        <v>7.802969977193519</v>
      </c>
      <c r="G4756" s="25">
        <v>31.11</v>
      </c>
      <c r="H4756" s="380">
        <v>7.3591141182223199</v>
      </c>
      <c r="I4756" s="25">
        <v>34.25</v>
      </c>
      <c r="J4756" s="380">
        <v>4.0010547961755298</v>
      </c>
    </row>
    <row r="4757" spans="1:10" x14ac:dyDescent="0.35">
      <c r="A4757" s="5">
        <v>4753</v>
      </c>
      <c r="B4757" s="5">
        <v>199</v>
      </c>
      <c r="C4757" s="5">
        <v>7</v>
      </c>
      <c r="D4757" s="380">
        <v>63.028888888888886</v>
      </c>
      <c r="E4757" s="25">
        <v>23.59</v>
      </c>
      <c r="F4757" s="380">
        <v>5.8391084695406663</v>
      </c>
      <c r="G4757" s="25">
        <v>31.11</v>
      </c>
      <c r="H4757" s="380">
        <v>7.3479012038566553</v>
      </c>
      <c r="I4757" s="25">
        <v>33.67</v>
      </c>
      <c r="J4757" s="380">
        <v>0.78020725617045994</v>
      </c>
    </row>
    <row r="4758" spans="1:10" x14ac:dyDescent="0.35">
      <c r="A4758" s="5">
        <v>4754</v>
      </c>
      <c r="B4758" s="5">
        <v>199</v>
      </c>
      <c r="C4758" s="5">
        <v>7</v>
      </c>
      <c r="D4758" s="380">
        <v>58.466111111111104</v>
      </c>
      <c r="E4758" s="25">
        <v>23.41</v>
      </c>
      <c r="F4758" s="380">
        <v>5.8627858701983762</v>
      </c>
      <c r="G4758" s="25">
        <v>30.57</v>
      </c>
      <c r="H4758" s="380">
        <v>7.2180503832008229</v>
      </c>
      <c r="I4758" s="25">
        <v>33.67</v>
      </c>
      <c r="J4758" s="380">
        <v>0.33812727373640161</v>
      </c>
    </row>
    <row r="4759" spans="1:10" x14ac:dyDescent="0.35">
      <c r="A4759" s="5">
        <v>4755</v>
      </c>
      <c r="B4759" s="5">
        <v>199</v>
      </c>
      <c r="C4759" s="5">
        <v>7</v>
      </c>
      <c r="D4759" s="380">
        <v>55.849444444444451</v>
      </c>
      <c r="E4759" s="25">
        <v>23.41</v>
      </c>
      <c r="F4759" s="380">
        <v>4.4074473559044538</v>
      </c>
      <c r="G4759" s="25">
        <v>30.57</v>
      </c>
      <c r="H4759" s="380">
        <v>6.5780933921683857</v>
      </c>
      <c r="I4759" s="25">
        <v>33.67</v>
      </c>
      <c r="J4759" s="380">
        <v>0.27777777777777779</v>
      </c>
    </row>
    <row r="4760" spans="1:10" x14ac:dyDescent="0.35">
      <c r="A4760" s="5">
        <v>4756</v>
      </c>
      <c r="B4760" s="5">
        <v>199</v>
      </c>
      <c r="C4760" s="5">
        <v>7</v>
      </c>
      <c r="D4760" s="380">
        <v>57.531666666666659</v>
      </c>
      <c r="E4760" s="25">
        <v>23.41</v>
      </c>
      <c r="F4760" s="380">
        <v>5.4923016834273852</v>
      </c>
      <c r="G4760" s="25">
        <v>30.57</v>
      </c>
      <c r="H4760" s="380">
        <v>5.8439128216124621</v>
      </c>
      <c r="I4760" s="25">
        <v>33.67</v>
      </c>
      <c r="J4760" s="380">
        <v>3.2548368984771598</v>
      </c>
    </row>
    <row r="4761" spans="1:10" x14ac:dyDescent="0.35">
      <c r="A4761" s="5">
        <v>4757</v>
      </c>
      <c r="B4761" s="5">
        <v>199</v>
      </c>
      <c r="C4761" s="5">
        <v>7</v>
      </c>
      <c r="D4761" s="380">
        <v>60.807777777777787</v>
      </c>
      <c r="E4761" s="25">
        <v>23.41</v>
      </c>
      <c r="F4761" s="380">
        <v>4.2606222715244906</v>
      </c>
      <c r="G4761" s="25">
        <v>30.57</v>
      </c>
      <c r="H4761" s="380">
        <v>5.7741028501622766</v>
      </c>
      <c r="I4761" s="25">
        <v>33.67</v>
      </c>
      <c r="J4761" s="380">
        <v>2.1852191674475248</v>
      </c>
    </row>
    <row r="4762" spans="1:10" x14ac:dyDescent="0.35">
      <c r="A4762" s="5">
        <v>4758</v>
      </c>
      <c r="B4762" s="5">
        <v>199</v>
      </c>
      <c r="C4762" s="5">
        <v>7</v>
      </c>
      <c r="D4762" s="380">
        <v>76.407222222222231</v>
      </c>
      <c r="E4762" s="25">
        <v>23.59</v>
      </c>
      <c r="F4762" s="380">
        <v>4.7877463120779042</v>
      </c>
      <c r="G4762" s="25">
        <v>30.57</v>
      </c>
      <c r="H4762" s="380">
        <v>6.2171395786297428</v>
      </c>
      <c r="I4762" s="25">
        <v>33.869999999999997</v>
      </c>
      <c r="J4762" s="380">
        <v>3.622415985238987</v>
      </c>
    </row>
    <row r="4763" spans="1:10" x14ac:dyDescent="0.35">
      <c r="A4763" s="5">
        <v>4759</v>
      </c>
      <c r="B4763" s="5">
        <v>199</v>
      </c>
      <c r="C4763" s="5">
        <v>7</v>
      </c>
      <c r="D4763" s="380">
        <v>87.586666666666673</v>
      </c>
      <c r="E4763" s="25">
        <v>23.59</v>
      </c>
      <c r="F4763" s="380">
        <v>4.2242582034818899</v>
      </c>
      <c r="G4763" s="25">
        <v>30.57</v>
      </c>
      <c r="H4763" s="380">
        <v>5.1843027260239243</v>
      </c>
      <c r="I4763" s="25">
        <v>34.01</v>
      </c>
      <c r="J4763" s="380">
        <v>3.2324159852389873</v>
      </c>
    </row>
    <row r="4764" spans="1:10" x14ac:dyDescent="0.35">
      <c r="A4764" s="5">
        <v>4760</v>
      </c>
      <c r="B4764" s="5">
        <v>199</v>
      </c>
      <c r="C4764" s="5">
        <v>7</v>
      </c>
      <c r="D4764" s="380">
        <v>83.549444444444447</v>
      </c>
      <c r="E4764" s="25">
        <v>23.59</v>
      </c>
      <c r="F4764" s="380">
        <v>3.3920162094242921</v>
      </c>
      <c r="G4764" s="25">
        <v>31.11</v>
      </c>
      <c r="H4764" s="380">
        <v>2.4491910236489773</v>
      </c>
      <c r="I4764" s="25">
        <v>33.979999999999997</v>
      </c>
      <c r="J4764" s="380">
        <v>3.9409462188030098</v>
      </c>
    </row>
    <row r="4765" spans="1:10" x14ac:dyDescent="0.35">
      <c r="A4765" s="5">
        <v>4761</v>
      </c>
      <c r="B4765" s="5">
        <v>199</v>
      </c>
      <c r="C4765" s="5">
        <v>7</v>
      </c>
      <c r="D4765" s="380">
        <v>85.286666666666662</v>
      </c>
      <c r="E4765" s="25">
        <v>23.84</v>
      </c>
      <c r="F4765" s="380">
        <v>3.2012451389175038</v>
      </c>
      <c r="G4765" s="25">
        <v>31.11</v>
      </c>
      <c r="H4765" s="380">
        <v>2.4614736049556165</v>
      </c>
      <c r="I4765" s="25">
        <v>33.67</v>
      </c>
      <c r="J4765" s="380">
        <v>1.3605549470073204</v>
      </c>
    </row>
    <row r="4766" spans="1:10" x14ac:dyDescent="0.35">
      <c r="A4766" s="5">
        <v>4762</v>
      </c>
      <c r="B4766" s="5">
        <v>199</v>
      </c>
      <c r="C4766" s="5">
        <v>7</v>
      </c>
      <c r="D4766" s="380">
        <v>77.375555555555565</v>
      </c>
      <c r="E4766" s="25">
        <v>23.84</v>
      </c>
      <c r="F4766" s="380">
        <v>3.2984688817194554</v>
      </c>
      <c r="G4766" s="25">
        <v>31.11</v>
      </c>
      <c r="H4766" s="380">
        <v>1.8457190916956596</v>
      </c>
      <c r="I4766" s="25">
        <v>33.67</v>
      </c>
      <c r="J4766" s="380">
        <v>2.777777777777778E-2</v>
      </c>
    </row>
    <row r="4767" spans="1:10" x14ac:dyDescent="0.35">
      <c r="A4767" s="5">
        <v>4763</v>
      </c>
      <c r="B4767" s="5">
        <v>199</v>
      </c>
      <c r="C4767" s="5">
        <v>7</v>
      </c>
      <c r="D4767" s="380">
        <v>76.915000000000006</v>
      </c>
      <c r="E4767" s="25">
        <v>23.84</v>
      </c>
      <c r="F4767" s="380">
        <v>3.1512364416311915</v>
      </c>
      <c r="G4767" s="25">
        <v>30.95</v>
      </c>
      <c r="H4767" s="380">
        <v>1.8457190916956596</v>
      </c>
      <c r="I4767" s="25">
        <v>33.67</v>
      </c>
      <c r="J4767" s="380">
        <v>2.777777777777778E-2</v>
      </c>
    </row>
    <row r="4768" spans="1:10" x14ac:dyDescent="0.35">
      <c r="A4768" s="5">
        <v>4764</v>
      </c>
      <c r="B4768" s="5">
        <v>199</v>
      </c>
      <c r="C4768" s="5">
        <v>7</v>
      </c>
      <c r="D4768" s="380">
        <v>72.422222222222217</v>
      </c>
      <c r="E4768" s="25">
        <v>23.59</v>
      </c>
      <c r="F4768" s="380">
        <v>3.1512364416311915</v>
      </c>
      <c r="G4768" s="25">
        <v>30.95</v>
      </c>
      <c r="H4768" s="380">
        <v>1.8457190916956596</v>
      </c>
      <c r="I4768" s="25">
        <v>33.67</v>
      </c>
      <c r="J4768" s="380">
        <v>2.777777777777778E-2</v>
      </c>
    </row>
    <row r="4769" spans="1:10" x14ac:dyDescent="0.35">
      <c r="A4769" s="5">
        <v>4765</v>
      </c>
      <c r="B4769" s="5">
        <v>199</v>
      </c>
      <c r="C4769" s="5">
        <v>7</v>
      </c>
      <c r="D4769" s="380">
        <v>69.137222222222221</v>
      </c>
      <c r="E4769" s="25">
        <v>22.07</v>
      </c>
      <c r="F4769" s="380">
        <v>2.8003964335678027</v>
      </c>
      <c r="G4769" s="25">
        <v>30.66</v>
      </c>
      <c r="H4769" s="380">
        <v>1.2655816667086657</v>
      </c>
      <c r="I4769" s="25">
        <v>33.67</v>
      </c>
      <c r="J4769" s="380">
        <v>2.777777777777778E-2</v>
      </c>
    </row>
    <row r="4770" spans="1:10" x14ac:dyDescent="0.35">
      <c r="A4770" s="5">
        <v>4766</v>
      </c>
      <c r="B4770" s="5">
        <v>199</v>
      </c>
      <c r="C4770" s="5">
        <v>7</v>
      </c>
      <c r="D4770" s="380">
        <v>69.632222222222225</v>
      </c>
      <c r="E4770" s="25">
        <v>21.88</v>
      </c>
      <c r="F4770" s="380">
        <v>2.8003964335678027</v>
      </c>
      <c r="G4770" s="25">
        <v>30.57</v>
      </c>
      <c r="H4770" s="380">
        <v>1.2655816667086657</v>
      </c>
      <c r="I4770" s="25">
        <v>33.67</v>
      </c>
      <c r="J4770" s="380">
        <v>2.777777777777778E-2</v>
      </c>
    </row>
    <row r="4771" spans="1:10" x14ac:dyDescent="0.35">
      <c r="A4771" s="5">
        <v>4767</v>
      </c>
      <c r="B4771" s="5">
        <v>199</v>
      </c>
      <c r="C4771" s="5">
        <v>7</v>
      </c>
      <c r="D4771" s="380">
        <v>77.010555555555555</v>
      </c>
      <c r="E4771" s="25">
        <v>21.88</v>
      </c>
      <c r="F4771" s="380">
        <v>2.8003964335678027</v>
      </c>
      <c r="G4771" s="25">
        <v>30.57</v>
      </c>
      <c r="H4771" s="380">
        <v>1.2655816667086657</v>
      </c>
      <c r="I4771" s="25">
        <v>33.67</v>
      </c>
      <c r="J4771" s="380">
        <v>2.777777777777778E-2</v>
      </c>
    </row>
    <row r="4772" spans="1:10" x14ac:dyDescent="0.35">
      <c r="A4772" s="5">
        <v>4768</v>
      </c>
      <c r="B4772" s="5">
        <v>199</v>
      </c>
      <c r="C4772" s="5">
        <v>7</v>
      </c>
      <c r="D4772" s="380">
        <v>87.710555555555544</v>
      </c>
      <c r="E4772" s="25">
        <v>21.88</v>
      </c>
      <c r="F4772" s="380">
        <v>2.8003964335678027</v>
      </c>
      <c r="G4772" s="25">
        <v>30.57</v>
      </c>
      <c r="H4772" s="380">
        <v>1.2655816667086657</v>
      </c>
      <c r="I4772" s="25">
        <v>33.67</v>
      </c>
      <c r="J4772" s="380">
        <v>2.777777777777778E-2</v>
      </c>
    </row>
    <row r="4773" spans="1:10" x14ac:dyDescent="0.35">
      <c r="A4773" s="5">
        <v>4769</v>
      </c>
      <c r="B4773" s="5">
        <v>199</v>
      </c>
      <c r="C4773" s="5">
        <v>7</v>
      </c>
      <c r="D4773" s="380">
        <v>99.007777777777775</v>
      </c>
      <c r="E4773" s="25">
        <v>23.59</v>
      </c>
      <c r="F4773" s="380">
        <v>2.8003964335678027</v>
      </c>
      <c r="G4773" s="25">
        <v>30.91</v>
      </c>
      <c r="H4773" s="380">
        <v>1.9166706892464163</v>
      </c>
      <c r="I4773" s="25">
        <v>33.67</v>
      </c>
      <c r="J4773" s="380">
        <v>2.777777777777778E-2</v>
      </c>
    </row>
    <row r="4774" spans="1:10" x14ac:dyDescent="0.35">
      <c r="A4774" s="5">
        <v>4770</v>
      </c>
      <c r="B4774" s="5">
        <v>199</v>
      </c>
      <c r="C4774" s="5">
        <v>7</v>
      </c>
      <c r="D4774" s="380">
        <v>120.04944444444445</v>
      </c>
      <c r="E4774" s="25">
        <v>24.84</v>
      </c>
      <c r="F4774" s="380">
        <v>2.3745469784346804</v>
      </c>
      <c r="G4774" s="25">
        <v>31.11</v>
      </c>
      <c r="H4774" s="380">
        <v>2.2658709933897372</v>
      </c>
      <c r="I4774" s="25">
        <v>34.380000000000003</v>
      </c>
      <c r="J4774" s="380">
        <v>0.18385243541293639</v>
      </c>
    </row>
    <row r="4775" spans="1:10" x14ac:dyDescent="0.35">
      <c r="A4775" s="5">
        <v>4771</v>
      </c>
      <c r="B4775" s="5">
        <v>199</v>
      </c>
      <c r="C4775" s="5">
        <v>7</v>
      </c>
      <c r="D4775" s="380">
        <v>126.04888888888888</v>
      </c>
      <c r="E4775" s="25">
        <v>24.84</v>
      </c>
      <c r="F4775" s="380">
        <v>5.6193018986231893</v>
      </c>
      <c r="G4775" s="25">
        <v>39.93</v>
      </c>
      <c r="H4775" s="380">
        <v>6.5941803740908504</v>
      </c>
      <c r="I4775" s="25">
        <v>45.28</v>
      </c>
      <c r="J4775" s="380">
        <v>5.4882455460599777</v>
      </c>
    </row>
    <row r="4776" spans="1:10" x14ac:dyDescent="0.35">
      <c r="A4776" s="5">
        <v>4772</v>
      </c>
      <c r="B4776" s="5">
        <v>199</v>
      </c>
      <c r="C4776" s="5">
        <v>7</v>
      </c>
      <c r="D4776" s="380">
        <v>127.65388888888887</v>
      </c>
      <c r="E4776" s="25">
        <v>24.84</v>
      </c>
      <c r="F4776" s="380">
        <v>8.1887968374136975</v>
      </c>
      <c r="G4776" s="25">
        <v>42.29</v>
      </c>
      <c r="H4776" s="380">
        <v>6.492892079644359</v>
      </c>
      <c r="I4776" s="25">
        <v>49.53</v>
      </c>
      <c r="J4776" s="380">
        <v>4.7970883594708438</v>
      </c>
    </row>
    <row r="4777" spans="1:10" x14ac:dyDescent="0.35">
      <c r="A4777" s="5">
        <v>4773</v>
      </c>
      <c r="B4777" s="5">
        <v>199</v>
      </c>
      <c r="C4777" s="5">
        <v>7</v>
      </c>
      <c r="D4777" s="380">
        <v>119.47888888888887</v>
      </c>
      <c r="E4777" s="25">
        <v>24.84</v>
      </c>
      <c r="F4777" s="380">
        <v>7.885041472849994</v>
      </c>
      <c r="G4777" s="25">
        <v>43.56</v>
      </c>
      <c r="H4777" s="380">
        <v>9.4062681933698311</v>
      </c>
      <c r="I4777" s="25">
        <v>52.55</v>
      </c>
      <c r="J4777" s="380">
        <v>4.9705615787946957</v>
      </c>
    </row>
    <row r="4778" spans="1:10" x14ac:dyDescent="0.35">
      <c r="A4778" s="5">
        <v>4774</v>
      </c>
      <c r="B4778" s="5">
        <v>199</v>
      </c>
      <c r="C4778" s="5">
        <v>7</v>
      </c>
      <c r="D4778" s="380">
        <v>106.57555555555554</v>
      </c>
      <c r="E4778" s="25">
        <v>24.84</v>
      </c>
      <c r="F4778" s="380">
        <v>9.4113277431834064</v>
      </c>
      <c r="G4778" s="25">
        <v>43.56</v>
      </c>
      <c r="H4778" s="380">
        <v>9.2259123270262968</v>
      </c>
      <c r="I4778" s="25">
        <v>56.52</v>
      </c>
      <c r="J4778" s="380">
        <v>3.2299498492640795</v>
      </c>
    </row>
    <row r="4779" spans="1:10" x14ac:dyDescent="0.35">
      <c r="A4779" s="5">
        <v>4775</v>
      </c>
      <c r="B4779" s="5">
        <v>199</v>
      </c>
      <c r="C4779" s="5">
        <v>7</v>
      </c>
      <c r="D4779" s="380">
        <v>93.061666666666682</v>
      </c>
      <c r="E4779" s="25">
        <v>24.84</v>
      </c>
      <c r="F4779" s="380">
        <v>9.558190879885835</v>
      </c>
      <c r="G4779" s="25">
        <v>43.56</v>
      </c>
      <c r="H4779" s="380">
        <v>8.3162181474087582</v>
      </c>
      <c r="I4779" s="25">
        <v>51.84</v>
      </c>
      <c r="J4779" s="380">
        <v>3.5512016127068904</v>
      </c>
    </row>
    <row r="4780" spans="1:10" x14ac:dyDescent="0.35">
      <c r="A4780" s="5">
        <v>4776</v>
      </c>
      <c r="B4780" s="5">
        <v>199</v>
      </c>
      <c r="C4780" s="5">
        <v>7</v>
      </c>
      <c r="D4780" s="380">
        <v>80.937222222222218</v>
      </c>
      <c r="E4780" s="25">
        <v>24.84</v>
      </c>
      <c r="F4780" s="380">
        <v>10.254564938896971</v>
      </c>
      <c r="G4780" s="25">
        <v>39.93</v>
      </c>
      <c r="H4780" s="380">
        <v>8.0922715672285452</v>
      </c>
      <c r="I4780" s="25">
        <v>48.04</v>
      </c>
      <c r="J4780" s="380">
        <v>4.3412051555730358</v>
      </c>
    </row>
    <row r="4781" spans="1:10" x14ac:dyDescent="0.35">
      <c r="A4781" s="5">
        <v>4777</v>
      </c>
      <c r="B4781" s="5">
        <v>200</v>
      </c>
      <c r="C4781" s="5">
        <v>7</v>
      </c>
      <c r="D4781" s="380">
        <v>76.447777777777773</v>
      </c>
      <c r="E4781" s="25">
        <v>24.84</v>
      </c>
      <c r="F4781" s="380">
        <v>9.9334250416741572</v>
      </c>
      <c r="G4781" s="25">
        <v>42.29</v>
      </c>
      <c r="H4781" s="380">
        <v>6.8701480659923995</v>
      </c>
      <c r="I4781" s="25">
        <v>53.27</v>
      </c>
      <c r="J4781" s="380">
        <v>4.2630222524610781</v>
      </c>
    </row>
    <row r="4782" spans="1:10" x14ac:dyDescent="0.35">
      <c r="A4782" s="5">
        <v>4778</v>
      </c>
      <c r="B4782" s="5">
        <v>200</v>
      </c>
      <c r="C4782" s="5">
        <v>7</v>
      </c>
      <c r="D4782" s="380">
        <v>71.645555555555546</v>
      </c>
      <c r="E4782" s="25">
        <v>24.84</v>
      </c>
      <c r="F4782" s="380">
        <v>9.4631540958447147</v>
      </c>
      <c r="G4782" s="25">
        <v>42.29</v>
      </c>
      <c r="H4782" s="380">
        <v>7.2108053658257552</v>
      </c>
      <c r="I4782" s="25">
        <v>53.27</v>
      </c>
      <c r="J4782" s="380">
        <v>3.2454751371370567</v>
      </c>
    </row>
    <row r="4783" spans="1:10" x14ac:dyDescent="0.35">
      <c r="A4783" s="5">
        <v>4779</v>
      </c>
      <c r="B4783" s="5">
        <v>200</v>
      </c>
      <c r="C4783" s="5">
        <v>7</v>
      </c>
      <c r="D4783" s="380">
        <v>70.204999999999984</v>
      </c>
      <c r="E4783" s="25">
        <v>24.84</v>
      </c>
      <c r="F4783" s="380">
        <v>7.6439731859562823</v>
      </c>
      <c r="G4783" s="25">
        <v>42.29</v>
      </c>
      <c r="H4783" s="380">
        <v>7.7956287011516494</v>
      </c>
      <c r="I4783" s="25">
        <v>53.27</v>
      </c>
      <c r="J4783" s="380">
        <v>4.2335799593943708</v>
      </c>
    </row>
    <row r="4784" spans="1:10" x14ac:dyDescent="0.35">
      <c r="A4784" s="5">
        <v>4780</v>
      </c>
      <c r="B4784" s="5">
        <v>200</v>
      </c>
      <c r="C4784" s="5">
        <v>7</v>
      </c>
      <c r="D4784" s="380">
        <v>69.248333333333335</v>
      </c>
      <c r="E4784" s="25">
        <v>24.84</v>
      </c>
      <c r="F4784" s="380">
        <v>9.0764067869306739</v>
      </c>
      <c r="G4784" s="25">
        <v>42.29</v>
      </c>
      <c r="H4784" s="380">
        <v>6.0167253907305644</v>
      </c>
      <c r="I4784" s="25">
        <v>53.27</v>
      </c>
      <c r="J4784" s="380">
        <v>4.0204573319282364</v>
      </c>
    </row>
    <row r="4785" spans="1:10" x14ac:dyDescent="0.35">
      <c r="A4785" s="5">
        <v>4781</v>
      </c>
      <c r="B4785" s="5">
        <v>200</v>
      </c>
      <c r="C4785" s="5">
        <v>7</v>
      </c>
      <c r="D4785" s="380">
        <v>72.694444444444443</v>
      </c>
      <c r="E4785" s="25">
        <v>24.84</v>
      </c>
      <c r="F4785" s="380">
        <v>7.9393880381371407</v>
      </c>
      <c r="G4785" s="25">
        <v>42.29</v>
      </c>
      <c r="H4785" s="380">
        <v>6.9938423723834386</v>
      </c>
      <c r="I4785" s="25">
        <v>53.27</v>
      </c>
      <c r="J4785" s="380">
        <v>4.1480800099334996</v>
      </c>
    </row>
    <row r="4786" spans="1:10" x14ac:dyDescent="0.35">
      <c r="A4786" s="5">
        <v>4782</v>
      </c>
      <c r="B4786" s="5">
        <v>200</v>
      </c>
      <c r="C4786" s="5">
        <v>7</v>
      </c>
      <c r="D4786" s="380">
        <v>86.529444444444451</v>
      </c>
      <c r="E4786" s="25">
        <v>24.84</v>
      </c>
      <c r="F4786" s="380">
        <v>7.0777176675670042</v>
      </c>
      <c r="G4786" s="25">
        <v>46.98</v>
      </c>
      <c r="H4786" s="380">
        <v>6.2418930926062588</v>
      </c>
      <c r="I4786" s="25">
        <v>54.87</v>
      </c>
      <c r="J4786" s="380">
        <v>4.4228120455455215</v>
      </c>
    </row>
    <row r="4787" spans="1:10" x14ac:dyDescent="0.35">
      <c r="A4787" s="5">
        <v>4783</v>
      </c>
      <c r="B4787" s="5">
        <v>200</v>
      </c>
      <c r="C4787" s="5">
        <v>7</v>
      </c>
      <c r="D4787" s="380">
        <v>95.863333333333344</v>
      </c>
      <c r="E4787" s="25">
        <v>25.59</v>
      </c>
      <c r="F4787" s="380">
        <v>12.218008102310797</v>
      </c>
      <c r="G4787" s="25">
        <v>47.46</v>
      </c>
      <c r="H4787" s="380">
        <v>9.058101013403439</v>
      </c>
      <c r="I4787" s="25">
        <v>61.82</v>
      </c>
      <c r="J4787" s="380">
        <v>6.6025537879077483</v>
      </c>
    </row>
    <row r="4788" spans="1:10" x14ac:dyDescent="0.35">
      <c r="A4788" s="5">
        <v>4784</v>
      </c>
      <c r="B4788" s="5">
        <v>200</v>
      </c>
      <c r="C4788" s="5">
        <v>7</v>
      </c>
      <c r="D4788" s="380">
        <v>88.862777777777779</v>
      </c>
      <c r="E4788" s="25">
        <v>25.59</v>
      </c>
      <c r="F4788" s="380">
        <v>9.5061168893172461</v>
      </c>
      <c r="G4788" s="25">
        <v>47.46</v>
      </c>
      <c r="H4788" s="380">
        <v>10.065599724241768</v>
      </c>
      <c r="I4788" s="25">
        <v>64.14</v>
      </c>
      <c r="J4788" s="380">
        <v>7.2416515990686232</v>
      </c>
    </row>
    <row r="4789" spans="1:10" x14ac:dyDescent="0.35">
      <c r="A4789" s="5">
        <v>4785</v>
      </c>
      <c r="B4789" s="5">
        <v>200</v>
      </c>
      <c r="C4789" s="5">
        <v>7</v>
      </c>
      <c r="D4789" s="380">
        <v>82.091111111111118</v>
      </c>
      <c r="E4789" s="25">
        <v>25.59</v>
      </c>
      <c r="F4789" s="380">
        <v>8.8248521149112467</v>
      </c>
      <c r="G4789" s="25">
        <v>47.46</v>
      </c>
      <c r="H4789" s="380">
        <v>9.9651447698364759</v>
      </c>
      <c r="I4789" s="25">
        <v>64.14</v>
      </c>
      <c r="J4789" s="380">
        <v>6.4338144633402052</v>
      </c>
    </row>
    <row r="4790" spans="1:10" x14ac:dyDescent="0.35">
      <c r="A4790" s="5">
        <v>4786</v>
      </c>
      <c r="B4790" s="5">
        <v>200</v>
      </c>
      <c r="C4790" s="5">
        <v>7</v>
      </c>
      <c r="D4790" s="380">
        <v>78.408333333333331</v>
      </c>
      <c r="E4790" s="25">
        <v>25.59</v>
      </c>
      <c r="F4790" s="380">
        <v>8.5835928554423973</v>
      </c>
      <c r="G4790" s="25">
        <v>47.46</v>
      </c>
      <c r="H4790" s="380">
        <v>7.6062612193457699</v>
      </c>
      <c r="I4790" s="25">
        <v>61.82</v>
      </c>
      <c r="J4790" s="380">
        <v>6.1581377180200318</v>
      </c>
    </row>
    <row r="4791" spans="1:10" x14ac:dyDescent="0.35">
      <c r="A4791" s="5">
        <v>4787</v>
      </c>
      <c r="B4791" s="5">
        <v>200</v>
      </c>
      <c r="C4791" s="5">
        <v>7</v>
      </c>
      <c r="D4791" s="380">
        <v>74.742777777777775</v>
      </c>
      <c r="E4791" s="25">
        <v>25.59</v>
      </c>
      <c r="F4791" s="380">
        <v>8.176097299862418</v>
      </c>
      <c r="G4791" s="25">
        <v>47.46</v>
      </c>
      <c r="H4791" s="380">
        <v>6.0292667869903802</v>
      </c>
      <c r="I4791" s="25">
        <v>54.92</v>
      </c>
      <c r="J4791" s="380">
        <v>4.0002100395281248</v>
      </c>
    </row>
    <row r="4792" spans="1:10" x14ac:dyDescent="0.35">
      <c r="A4792" s="5">
        <v>4788</v>
      </c>
      <c r="B4792" s="5">
        <v>200</v>
      </c>
      <c r="C4792" s="5">
        <v>7</v>
      </c>
      <c r="D4792" s="380">
        <v>76.754444444444431</v>
      </c>
      <c r="E4792" s="25">
        <v>24.99</v>
      </c>
      <c r="F4792" s="380">
        <v>4.0110117068509838</v>
      </c>
      <c r="G4792" s="25">
        <v>46.98</v>
      </c>
      <c r="H4792" s="380">
        <v>5.2477701504309673</v>
      </c>
      <c r="I4792" s="25">
        <v>53.81</v>
      </c>
      <c r="J4792" s="380">
        <v>0.69305988101083915</v>
      </c>
    </row>
    <row r="4793" spans="1:10" x14ac:dyDescent="0.35">
      <c r="A4793" s="5">
        <v>4789</v>
      </c>
      <c r="B4793" s="5">
        <v>200</v>
      </c>
      <c r="C4793" s="5">
        <v>7</v>
      </c>
      <c r="D4793" s="380">
        <v>73.190000000000012</v>
      </c>
      <c r="E4793" s="25">
        <v>24.99</v>
      </c>
      <c r="F4793" s="380">
        <v>4.3405745601621186</v>
      </c>
      <c r="G4793" s="25">
        <v>46.98</v>
      </c>
      <c r="H4793" s="380">
        <v>5.4706222375027309</v>
      </c>
      <c r="I4793" s="25">
        <v>53.27</v>
      </c>
      <c r="J4793" s="380">
        <v>2.4410552300183843</v>
      </c>
    </row>
    <row r="4794" spans="1:10" x14ac:dyDescent="0.35">
      <c r="A4794" s="5">
        <v>4790</v>
      </c>
      <c r="B4794" s="5">
        <v>200</v>
      </c>
      <c r="C4794" s="5">
        <v>7</v>
      </c>
      <c r="D4794" s="380">
        <v>76.23</v>
      </c>
      <c r="E4794" s="25">
        <v>24.84</v>
      </c>
      <c r="F4794" s="380">
        <v>1.4581272983915605</v>
      </c>
      <c r="G4794" s="25">
        <v>43.56</v>
      </c>
      <c r="H4794" s="380">
        <v>5.6423105611473234</v>
      </c>
      <c r="I4794" s="25">
        <v>53.27</v>
      </c>
      <c r="J4794" s="380">
        <v>2.5441973584773661</v>
      </c>
    </row>
    <row r="4795" spans="1:10" x14ac:dyDescent="0.35">
      <c r="A4795" s="5">
        <v>4791</v>
      </c>
      <c r="B4795" s="5">
        <v>200</v>
      </c>
      <c r="C4795" s="5">
        <v>7</v>
      </c>
      <c r="D4795" s="380">
        <v>79.47</v>
      </c>
      <c r="E4795" s="25">
        <v>24.84</v>
      </c>
      <c r="F4795" s="380">
        <v>2.2645876872430666</v>
      </c>
      <c r="G4795" s="25">
        <v>43.56</v>
      </c>
      <c r="H4795" s="380">
        <v>5.5129191483360307</v>
      </c>
      <c r="I4795" s="25">
        <v>53.27</v>
      </c>
      <c r="J4795" s="380">
        <v>2.3513268038589139</v>
      </c>
    </row>
    <row r="4796" spans="1:10" x14ac:dyDescent="0.35">
      <c r="A4796" s="5">
        <v>4792</v>
      </c>
      <c r="B4796" s="5">
        <v>200</v>
      </c>
      <c r="C4796" s="5">
        <v>7</v>
      </c>
      <c r="D4796" s="380">
        <v>79.675000000000011</v>
      </c>
      <c r="E4796" s="25">
        <v>24.84</v>
      </c>
      <c r="F4796" s="380">
        <v>5.3837097714493884</v>
      </c>
      <c r="G4796" s="25">
        <v>42.71</v>
      </c>
      <c r="H4796" s="380">
        <v>5.3204849534103431</v>
      </c>
      <c r="I4796" s="25">
        <v>52.74</v>
      </c>
      <c r="J4796" s="380">
        <v>0.53464756873674779</v>
      </c>
    </row>
    <row r="4797" spans="1:10" x14ac:dyDescent="0.35">
      <c r="A4797" s="5">
        <v>4793</v>
      </c>
      <c r="B4797" s="5">
        <v>200</v>
      </c>
      <c r="C4797" s="5">
        <v>7</v>
      </c>
      <c r="D4797" s="380">
        <v>88.790555555555557</v>
      </c>
      <c r="E4797" s="25">
        <v>24.84</v>
      </c>
      <c r="F4797" s="380">
        <v>0.47222222222222221</v>
      </c>
      <c r="G4797" s="25">
        <v>42.29</v>
      </c>
      <c r="H4797" s="380">
        <v>4.799693804694658</v>
      </c>
      <c r="I4797" s="25">
        <v>50.21</v>
      </c>
      <c r="J4797" s="380">
        <v>0.53332523582734148</v>
      </c>
    </row>
    <row r="4798" spans="1:10" x14ac:dyDescent="0.35">
      <c r="A4798" s="5">
        <v>4794</v>
      </c>
      <c r="B4798" s="5">
        <v>200</v>
      </c>
      <c r="C4798" s="5">
        <v>7</v>
      </c>
      <c r="D4798" s="380">
        <v>94.63666666666667</v>
      </c>
      <c r="E4798" s="25">
        <v>24.84</v>
      </c>
      <c r="F4798" s="380">
        <v>8.1174834595959613</v>
      </c>
      <c r="G4798" s="25">
        <v>43.39</v>
      </c>
      <c r="H4798" s="380">
        <v>4.799693804694658</v>
      </c>
      <c r="I4798" s="25">
        <v>50.72</v>
      </c>
      <c r="J4798" s="380">
        <v>0.375</v>
      </c>
    </row>
    <row r="4799" spans="1:10" x14ac:dyDescent="0.35">
      <c r="A4799" s="5">
        <v>4795</v>
      </c>
      <c r="B4799" s="5">
        <v>200</v>
      </c>
      <c r="C4799" s="5">
        <v>7</v>
      </c>
      <c r="D4799" s="380">
        <v>107.94666666666666</v>
      </c>
      <c r="E4799" s="25">
        <v>24.84</v>
      </c>
      <c r="F4799" s="380">
        <v>8.625890416421905</v>
      </c>
      <c r="G4799" s="25">
        <v>43.56</v>
      </c>
      <c r="H4799" s="380">
        <v>6.9747365479948069</v>
      </c>
      <c r="I4799" s="25">
        <v>51.2</v>
      </c>
      <c r="J4799" s="380">
        <v>4.0448172997479794</v>
      </c>
    </row>
    <row r="4800" spans="1:10" x14ac:dyDescent="0.35">
      <c r="A4800" s="5">
        <v>4796</v>
      </c>
      <c r="B4800" s="5">
        <v>200</v>
      </c>
      <c r="C4800" s="5">
        <v>7</v>
      </c>
      <c r="D4800" s="380">
        <v>103.07</v>
      </c>
      <c r="E4800" s="25">
        <v>24.84</v>
      </c>
      <c r="F4800" s="380">
        <v>9.459048570034124</v>
      </c>
      <c r="G4800" s="25">
        <v>43.39</v>
      </c>
      <c r="H4800" s="380">
        <v>9.7823262413119405</v>
      </c>
      <c r="I4800" s="25">
        <v>53.17</v>
      </c>
      <c r="J4800" s="380">
        <v>6.1222448847310309</v>
      </c>
    </row>
    <row r="4801" spans="1:10" x14ac:dyDescent="0.35">
      <c r="A4801" s="5">
        <v>4797</v>
      </c>
      <c r="B4801" s="5">
        <v>200</v>
      </c>
      <c r="C4801" s="5">
        <v>7</v>
      </c>
      <c r="D4801" s="380">
        <v>89.699444444444438</v>
      </c>
      <c r="E4801" s="25">
        <v>24.84</v>
      </c>
      <c r="F4801" s="380">
        <v>9.484191742751042</v>
      </c>
      <c r="G4801" s="25">
        <v>43.39</v>
      </c>
      <c r="H4801" s="380">
        <v>11.049226826906898</v>
      </c>
      <c r="I4801" s="25">
        <v>53.71</v>
      </c>
      <c r="J4801" s="380">
        <v>6.8349750090248449</v>
      </c>
    </row>
    <row r="4802" spans="1:10" x14ac:dyDescent="0.35">
      <c r="A4802" s="5">
        <v>4798</v>
      </c>
      <c r="B4802" s="5">
        <v>200</v>
      </c>
      <c r="C4802" s="5">
        <v>7</v>
      </c>
      <c r="D4802" s="380">
        <v>74.107222222222219</v>
      </c>
      <c r="E4802" s="25">
        <v>24.99</v>
      </c>
      <c r="F4802" s="380">
        <v>9.5038911390128664</v>
      </c>
      <c r="G4802" s="25">
        <v>44.74</v>
      </c>
      <c r="H4802" s="380">
        <v>10.711324392308534</v>
      </c>
      <c r="I4802" s="25">
        <v>58.21</v>
      </c>
      <c r="J4802" s="380">
        <v>7.1414137089050387</v>
      </c>
    </row>
    <row r="4803" spans="1:10" x14ac:dyDescent="0.35">
      <c r="A4803" s="5">
        <v>4799</v>
      </c>
      <c r="B4803" s="5">
        <v>200</v>
      </c>
      <c r="C4803" s="5">
        <v>7</v>
      </c>
      <c r="D4803" s="380">
        <v>65.87833333333333</v>
      </c>
      <c r="E4803" s="25">
        <v>24.84</v>
      </c>
      <c r="F4803" s="380">
        <v>9.5081049552571191</v>
      </c>
      <c r="G4803" s="25">
        <v>43.56</v>
      </c>
      <c r="H4803" s="380">
        <v>11.079570241030259</v>
      </c>
      <c r="I4803" s="25">
        <v>55.19</v>
      </c>
      <c r="J4803" s="380">
        <v>7.1193884259316755</v>
      </c>
    </row>
    <row r="4804" spans="1:10" x14ac:dyDescent="0.35">
      <c r="A4804" s="5">
        <v>4800</v>
      </c>
      <c r="B4804" s="5">
        <v>200</v>
      </c>
      <c r="C4804" s="5">
        <v>7</v>
      </c>
      <c r="D4804" s="380">
        <v>62.734999999999999</v>
      </c>
      <c r="E4804" s="25">
        <v>24.84</v>
      </c>
      <c r="F4804" s="380">
        <v>8.6729649792930612</v>
      </c>
      <c r="G4804" s="25">
        <v>42.29</v>
      </c>
      <c r="H4804" s="380">
        <v>10.992794812313173</v>
      </c>
      <c r="I4804" s="25">
        <v>53.71</v>
      </c>
      <c r="J4804" s="380">
        <v>7.1621896786302202</v>
      </c>
    </row>
    <row r="4805" spans="1:10" x14ac:dyDescent="0.35">
      <c r="A4805" s="5">
        <v>4801</v>
      </c>
      <c r="B4805" s="5">
        <v>201</v>
      </c>
      <c r="C4805" s="5">
        <v>7</v>
      </c>
      <c r="D4805" s="380">
        <v>57.471666666666664</v>
      </c>
      <c r="E4805" s="25">
        <v>24.84</v>
      </c>
      <c r="F4805" s="380">
        <v>8.6768213572769408</v>
      </c>
      <c r="G4805" s="25">
        <v>41.13</v>
      </c>
      <c r="H4805" s="380">
        <v>11.059764652267377</v>
      </c>
      <c r="I4805" s="25">
        <v>52.98</v>
      </c>
      <c r="J4805" s="380">
        <v>7.1603837250076312</v>
      </c>
    </row>
    <row r="4806" spans="1:10" x14ac:dyDescent="0.35">
      <c r="A4806" s="5">
        <v>4802</v>
      </c>
      <c r="B4806" s="5">
        <v>201</v>
      </c>
      <c r="C4806" s="5">
        <v>7</v>
      </c>
      <c r="D4806" s="380">
        <v>58.761666666666663</v>
      </c>
      <c r="E4806" s="25">
        <v>24.84</v>
      </c>
      <c r="F4806" s="380">
        <v>8.5254012511855279</v>
      </c>
      <c r="G4806" s="25">
        <v>40.340000000000003</v>
      </c>
      <c r="H4806" s="380">
        <v>10.828997334843743</v>
      </c>
      <c r="I4806" s="25">
        <v>52.55</v>
      </c>
      <c r="J4806" s="380">
        <v>7.162189678630221</v>
      </c>
    </row>
    <row r="4807" spans="1:10" x14ac:dyDescent="0.35">
      <c r="A4807" s="5">
        <v>4803</v>
      </c>
      <c r="B4807" s="5">
        <v>201</v>
      </c>
      <c r="C4807" s="5">
        <v>7</v>
      </c>
      <c r="D4807" s="380">
        <v>57.309999999999988</v>
      </c>
      <c r="E4807" s="25">
        <v>24.84</v>
      </c>
      <c r="F4807" s="380">
        <v>8.5335449114484287</v>
      </c>
      <c r="G4807" s="25">
        <v>40.340000000000003</v>
      </c>
      <c r="H4807" s="380">
        <v>10.747392938172171</v>
      </c>
      <c r="I4807" s="25">
        <v>52.55</v>
      </c>
      <c r="J4807" s="380">
        <v>7.162189678630221</v>
      </c>
    </row>
    <row r="4808" spans="1:10" x14ac:dyDescent="0.35">
      <c r="A4808" s="5">
        <v>4804</v>
      </c>
      <c r="B4808" s="5">
        <v>201</v>
      </c>
      <c r="C4808" s="5">
        <v>7</v>
      </c>
      <c r="D4808" s="380">
        <v>48.448333333333331</v>
      </c>
      <c r="E4808" s="25">
        <v>24.84</v>
      </c>
      <c r="F4808" s="380">
        <v>9.0652781906507496</v>
      </c>
      <c r="G4808" s="25">
        <v>41.86</v>
      </c>
      <c r="H4808" s="380">
        <v>10.711756235611544</v>
      </c>
      <c r="I4808" s="25">
        <v>52.55</v>
      </c>
      <c r="J4808" s="380">
        <v>7.162189678630221</v>
      </c>
    </row>
    <row r="4809" spans="1:10" x14ac:dyDescent="0.35">
      <c r="A4809" s="5">
        <v>4805</v>
      </c>
      <c r="B4809" s="5">
        <v>201</v>
      </c>
      <c r="C4809" s="5">
        <v>7</v>
      </c>
      <c r="D4809" s="380">
        <v>48.667777777777779</v>
      </c>
      <c r="E4809" s="25">
        <v>24.84</v>
      </c>
      <c r="F4809" s="380">
        <v>9.2826094485967285</v>
      </c>
      <c r="G4809" s="25">
        <v>41.86</v>
      </c>
      <c r="H4809" s="380">
        <v>10.653157122262913</v>
      </c>
      <c r="I4809" s="25">
        <v>52.98</v>
      </c>
      <c r="J4809" s="380">
        <v>7.162189678630221</v>
      </c>
    </row>
    <row r="4810" spans="1:10" x14ac:dyDescent="0.35">
      <c r="A4810" s="5">
        <v>4806</v>
      </c>
      <c r="B4810" s="5">
        <v>201</v>
      </c>
      <c r="C4810" s="5">
        <v>7</v>
      </c>
      <c r="D4810" s="380">
        <v>59.380555555555546</v>
      </c>
      <c r="E4810" s="25">
        <v>24.84</v>
      </c>
      <c r="F4810" s="380">
        <v>8.9830215662152106</v>
      </c>
      <c r="G4810" s="25">
        <v>43.46</v>
      </c>
      <c r="H4810" s="380">
        <v>10.197306120743484</v>
      </c>
      <c r="I4810" s="25">
        <v>54.87</v>
      </c>
      <c r="J4810" s="380">
        <v>7.097551004407249</v>
      </c>
    </row>
    <row r="4811" spans="1:10" x14ac:dyDescent="0.35">
      <c r="A4811" s="5">
        <v>4807</v>
      </c>
      <c r="B4811" s="5">
        <v>201</v>
      </c>
      <c r="C4811" s="5">
        <v>7</v>
      </c>
      <c r="D4811" s="380">
        <v>73.221666666666664</v>
      </c>
      <c r="E4811" s="25">
        <v>25.29</v>
      </c>
      <c r="F4811" s="380">
        <v>8.5864544025120022</v>
      </c>
      <c r="G4811" s="25">
        <v>47.46</v>
      </c>
      <c r="H4811" s="380">
        <v>9.6442861126110007</v>
      </c>
      <c r="I4811" s="25">
        <v>58.21</v>
      </c>
      <c r="J4811" s="380">
        <v>6.6523524765487272</v>
      </c>
    </row>
    <row r="4812" spans="1:10" x14ac:dyDescent="0.35">
      <c r="A4812" s="5">
        <v>4808</v>
      </c>
      <c r="B4812" s="5">
        <v>201</v>
      </c>
      <c r="C4812" s="5">
        <v>7</v>
      </c>
      <c r="D4812" s="380">
        <v>83.187222222222232</v>
      </c>
      <c r="E4812" s="25">
        <v>25.59</v>
      </c>
      <c r="F4812" s="380">
        <v>8.8625634881265487</v>
      </c>
      <c r="G4812" s="25">
        <v>47.46</v>
      </c>
      <c r="H4812" s="380">
        <v>8.81195823030375</v>
      </c>
      <c r="I4812" s="25">
        <v>58.21</v>
      </c>
      <c r="J4812" s="380">
        <v>4.3268912217853268</v>
      </c>
    </row>
    <row r="4813" spans="1:10" x14ac:dyDescent="0.35">
      <c r="A4813" s="5">
        <v>4809</v>
      </c>
      <c r="B4813" s="5">
        <v>201</v>
      </c>
      <c r="C4813" s="5">
        <v>7</v>
      </c>
      <c r="D4813" s="380">
        <v>84.3</v>
      </c>
      <c r="E4813" s="25">
        <v>25.59</v>
      </c>
      <c r="F4813" s="380">
        <v>8.6560298183774318</v>
      </c>
      <c r="G4813" s="25">
        <v>47.46</v>
      </c>
      <c r="H4813" s="380">
        <v>9.8862019731183093</v>
      </c>
      <c r="I4813" s="25">
        <v>58.21</v>
      </c>
      <c r="J4813" s="380">
        <v>5.0470840327370601</v>
      </c>
    </row>
    <row r="4814" spans="1:10" x14ac:dyDescent="0.35">
      <c r="A4814" s="5">
        <v>4810</v>
      </c>
      <c r="B4814" s="5">
        <v>201</v>
      </c>
      <c r="C4814" s="5">
        <v>7</v>
      </c>
      <c r="D4814" s="380">
        <v>71.343888888888898</v>
      </c>
      <c r="E4814" s="25">
        <v>25.59</v>
      </c>
      <c r="F4814" s="380">
        <v>8.177759033378873</v>
      </c>
      <c r="G4814" s="25">
        <v>47.46</v>
      </c>
      <c r="H4814" s="380">
        <v>10.020516186069615</v>
      </c>
      <c r="I4814" s="25">
        <v>56.52</v>
      </c>
      <c r="J4814" s="380">
        <v>6.2019872962382765</v>
      </c>
    </row>
    <row r="4815" spans="1:10" x14ac:dyDescent="0.35">
      <c r="A4815" s="5">
        <v>4811</v>
      </c>
      <c r="B4815" s="5">
        <v>201</v>
      </c>
      <c r="C4815" s="5">
        <v>7</v>
      </c>
      <c r="D4815" s="380">
        <v>67.342777777777783</v>
      </c>
      <c r="E4815" s="25">
        <v>25.59</v>
      </c>
      <c r="F4815" s="380">
        <v>4.9177318549839297</v>
      </c>
      <c r="G4815" s="25">
        <v>47.46</v>
      </c>
      <c r="H4815" s="380">
        <v>9.9978813417572479</v>
      </c>
      <c r="I4815" s="25">
        <v>56.52</v>
      </c>
      <c r="J4815" s="380">
        <v>6.6468442482402343</v>
      </c>
    </row>
    <row r="4816" spans="1:10" x14ac:dyDescent="0.35">
      <c r="A4816" s="5">
        <v>4812</v>
      </c>
      <c r="B4816" s="5">
        <v>201</v>
      </c>
      <c r="C4816" s="5">
        <v>7</v>
      </c>
      <c r="D4816" s="380">
        <v>62.286111111111111</v>
      </c>
      <c r="E4816" s="25">
        <v>25.59</v>
      </c>
      <c r="F4816" s="380">
        <v>7.4254404837052927</v>
      </c>
      <c r="G4816" s="25">
        <v>46.08</v>
      </c>
      <c r="H4816" s="380">
        <v>9.7483906758449024</v>
      </c>
      <c r="I4816" s="25">
        <v>53.81</v>
      </c>
      <c r="J4816" s="380">
        <v>6.6201038388929065</v>
      </c>
    </row>
    <row r="4817" spans="1:10" x14ac:dyDescent="0.35">
      <c r="A4817" s="5">
        <v>4813</v>
      </c>
      <c r="B4817" s="5">
        <v>201</v>
      </c>
      <c r="C4817" s="5">
        <v>7</v>
      </c>
      <c r="D4817" s="380">
        <v>62.121111111111119</v>
      </c>
      <c r="E4817" s="25">
        <v>24.99</v>
      </c>
      <c r="F4817" s="380">
        <v>5.3782002583167667</v>
      </c>
      <c r="G4817" s="25">
        <v>45.31</v>
      </c>
      <c r="H4817" s="380">
        <v>9.6817381552740951</v>
      </c>
      <c r="I4817" s="25">
        <v>53.71</v>
      </c>
      <c r="J4817" s="380">
        <v>6.807066370334435</v>
      </c>
    </row>
    <row r="4818" spans="1:10" x14ac:dyDescent="0.35">
      <c r="A4818" s="5">
        <v>4814</v>
      </c>
      <c r="B4818" s="5">
        <v>201</v>
      </c>
      <c r="C4818" s="5">
        <v>7</v>
      </c>
      <c r="D4818" s="380">
        <v>66.919444444444451</v>
      </c>
      <c r="E4818" s="25">
        <v>24.99</v>
      </c>
      <c r="F4818" s="380">
        <v>7.681703712696029</v>
      </c>
      <c r="G4818" s="25">
        <v>43.56</v>
      </c>
      <c r="H4818" s="380">
        <v>9.5321865762142188</v>
      </c>
      <c r="I4818" s="25">
        <v>53.27</v>
      </c>
      <c r="J4818" s="380">
        <v>6.6966852594746253</v>
      </c>
    </row>
    <row r="4819" spans="1:10" x14ac:dyDescent="0.35">
      <c r="A4819" s="5">
        <v>4815</v>
      </c>
      <c r="B4819" s="5">
        <v>201</v>
      </c>
      <c r="C4819" s="5">
        <v>7</v>
      </c>
      <c r="D4819" s="380">
        <v>71.885555555555555</v>
      </c>
      <c r="E4819" s="25">
        <v>24.84</v>
      </c>
      <c r="F4819" s="380">
        <v>7.5472555969295154</v>
      </c>
      <c r="G4819" s="25">
        <v>43.56</v>
      </c>
      <c r="H4819" s="380">
        <v>8.5723762089155269</v>
      </c>
      <c r="I4819" s="25">
        <v>53.27</v>
      </c>
      <c r="J4819" s="380">
        <v>6.3637812423664384</v>
      </c>
    </row>
    <row r="4820" spans="1:10" x14ac:dyDescent="0.35">
      <c r="A4820" s="5">
        <v>4816</v>
      </c>
      <c r="B4820" s="5">
        <v>201</v>
      </c>
      <c r="C4820" s="5">
        <v>7</v>
      </c>
      <c r="D4820" s="380">
        <v>80.634999999999977</v>
      </c>
      <c r="E4820" s="25">
        <v>24.84</v>
      </c>
      <c r="F4820" s="380">
        <v>7.355083437850217</v>
      </c>
      <c r="G4820" s="25">
        <v>43.56</v>
      </c>
      <c r="H4820" s="380">
        <v>8.4734716376612873</v>
      </c>
      <c r="I4820" s="25">
        <v>53.27</v>
      </c>
      <c r="J4820" s="380">
        <v>6.3379714538888781</v>
      </c>
    </row>
    <row r="4821" spans="1:10" x14ac:dyDescent="0.35">
      <c r="A4821" s="5">
        <v>4817</v>
      </c>
      <c r="B4821" s="5">
        <v>201</v>
      </c>
      <c r="C4821" s="5">
        <v>7</v>
      </c>
      <c r="D4821" s="380">
        <v>86.854444444444439</v>
      </c>
      <c r="E4821" s="25">
        <v>24.84</v>
      </c>
      <c r="F4821" s="380">
        <v>8.1863748717220624</v>
      </c>
      <c r="G4821" s="25">
        <v>42.29</v>
      </c>
      <c r="H4821" s="380">
        <v>8.4137263679031271</v>
      </c>
      <c r="I4821" s="25">
        <v>52.55</v>
      </c>
      <c r="J4821" s="380">
        <v>6.1098691352241667</v>
      </c>
    </row>
    <row r="4822" spans="1:10" x14ac:dyDescent="0.35">
      <c r="A4822" s="5">
        <v>4818</v>
      </c>
      <c r="B4822" s="5">
        <v>201</v>
      </c>
      <c r="C4822" s="5">
        <v>7</v>
      </c>
      <c r="D4822" s="380">
        <v>80.037777777777762</v>
      </c>
      <c r="E4822" s="25">
        <v>24.84</v>
      </c>
      <c r="F4822" s="380">
        <v>8.2490055888125013</v>
      </c>
      <c r="G4822" s="25">
        <v>42.35</v>
      </c>
      <c r="H4822" s="380">
        <v>6.9105685797768812</v>
      </c>
      <c r="I4822" s="25">
        <v>52.55</v>
      </c>
      <c r="J4822" s="380">
        <v>5.9206193231394124</v>
      </c>
    </row>
    <row r="4823" spans="1:10" x14ac:dyDescent="0.35">
      <c r="A4823" s="5">
        <v>4819</v>
      </c>
      <c r="B4823" s="5">
        <v>201</v>
      </c>
      <c r="C4823" s="5">
        <v>7</v>
      </c>
      <c r="D4823" s="380">
        <v>91.339444444444439</v>
      </c>
      <c r="E4823" s="25">
        <v>24.84</v>
      </c>
      <c r="F4823" s="380">
        <v>9.5453563591312918</v>
      </c>
      <c r="G4823" s="25">
        <v>42.35</v>
      </c>
      <c r="H4823" s="380">
        <v>7.8574495149380841</v>
      </c>
      <c r="I4823" s="25">
        <v>53.08</v>
      </c>
      <c r="J4823" s="380">
        <v>6.4368552289030303</v>
      </c>
    </row>
    <row r="4824" spans="1:10" x14ac:dyDescent="0.35">
      <c r="A4824" s="5">
        <v>4820</v>
      </c>
      <c r="B4824" s="5">
        <v>201</v>
      </c>
      <c r="C4824" s="5">
        <v>7</v>
      </c>
      <c r="D4824" s="380">
        <v>85.89500000000001</v>
      </c>
      <c r="E4824" s="25">
        <v>24.84</v>
      </c>
      <c r="F4824" s="380">
        <v>11.382060725052055</v>
      </c>
      <c r="G4824" s="25">
        <v>42.29</v>
      </c>
      <c r="H4824" s="380">
        <v>7.8905508495567966</v>
      </c>
      <c r="I4824" s="25">
        <v>52.55</v>
      </c>
      <c r="J4824" s="380">
        <v>6.4528341007880563</v>
      </c>
    </row>
    <row r="4825" spans="1:10" x14ac:dyDescent="0.35">
      <c r="A4825" s="5">
        <v>4821</v>
      </c>
      <c r="B4825" s="5">
        <v>201</v>
      </c>
      <c r="C4825" s="5">
        <v>7</v>
      </c>
      <c r="D4825" s="380">
        <v>82.325555555555539</v>
      </c>
      <c r="E4825" s="25">
        <v>24.84</v>
      </c>
      <c r="F4825" s="380">
        <v>11.753138719620658</v>
      </c>
      <c r="G4825" s="25">
        <v>42.29</v>
      </c>
      <c r="H4825" s="380">
        <v>8.4645828105429679</v>
      </c>
      <c r="I4825" s="25">
        <v>52.55</v>
      </c>
      <c r="J4825" s="380">
        <v>6.3592376636149428</v>
      </c>
    </row>
    <row r="4826" spans="1:10" x14ac:dyDescent="0.35">
      <c r="A4826" s="5">
        <v>4822</v>
      </c>
      <c r="B4826" s="5">
        <v>201</v>
      </c>
      <c r="C4826" s="5">
        <v>7</v>
      </c>
      <c r="D4826" s="380">
        <v>82.276666666666671</v>
      </c>
      <c r="E4826" s="25">
        <v>24.99</v>
      </c>
      <c r="F4826" s="380">
        <v>9.8171517686305183</v>
      </c>
      <c r="G4826" s="25">
        <v>43.56</v>
      </c>
      <c r="H4826" s="380">
        <v>7.0902090814242147</v>
      </c>
      <c r="I4826" s="25">
        <v>53.71</v>
      </c>
      <c r="J4826" s="380">
        <v>5.9794367694967905</v>
      </c>
    </row>
    <row r="4827" spans="1:10" x14ac:dyDescent="0.35">
      <c r="A4827" s="5">
        <v>4823</v>
      </c>
      <c r="B4827" s="5">
        <v>201</v>
      </c>
      <c r="C4827" s="5">
        <v>7</v>
      </c>
      <c r="D4827" s="380">
        <v>73.630555555555574</v>
      </c>
      <c r="E4827" s="25">
        <v>24.84</v>
      </c>
      <c r="F4827" s="380">
        <v>8.624691602634428</v>
      </c>
      <c r="G4827" s="25">
        <v>42.19</v>
      </c>
      <c r="H4827" s="380">
        <v>4.9510414299629568</v>
      </c>
      <c r="I4827" s="25">
        <v>53.27</v>
      </c>
      <c r="J4827" s="380">
        <v>3.5696120657117469</v>
      </c>
    </row>
    <row r="4828" spans="1:10" x14ac:dyDescent="0.35">
      <c r="A4828" s="5">
        <v>4824</v>
      </c>
      <c r="B4828" s="5">
        <v>201</v>
      </c>
      <c r="C4828" s="5">
        <v>7</v>
      </c>
      <c r="D4828" s="380">
        <v>68.094999999999999</v>
      </c>
      <c r="E4828" s="25">
        <v>24.81</v>
      </c>
      <c r="F4828" s="380">
        <v>7.4803074122440414</v>
      </c>
      <c r="G4828" s="25">
        <v>41.13</v>
      </c>
      <c r="H4828" s="380">
        <v>7.6191675085186015</v>
      </c>
      <c r="I4828" s="25">
        <v>50.44</v>
      </c>
      <c r="J4828" s="380">
        <v>2.9619264283929123</v>
      </c>
    </row>
    <row r="4829" spans="1:10" x14ac:dyDescent="0.35">
      <c r="A4829" s="5">
        <v>4825</v>
      </c>
      <c r="B4829" s="5">
        <v>202</v>
      </c>
      <c r="C4829" s="5">
        <v>7</v>
      </c>
      <c r="D4829" s="380">
        <v>67.362777777777779</v>
      </c>
      <c r="E4829" s="25">
        <v>23.6</v>
      </c>
      <c r="F4829" s="380">
        <v>7.4385870942343599</v>
      </c>
      <c r="G4829" s="25">
        <v>39.770000000000003</v>
      </c>
      <c r="H4829" s="380">
        <v>6.6250495599536361</v>
      </c>
      <c r="I4829" s="25">
        <v>48.09</v>
      </c>
      <c r="J4829" s="380">
        <v>0.27777777777777779</v>
      </c>
    </row>
    <row r="4830" spans="1:10" x14ac:dyDescent="0.35">
      <c r="A4830" s="5">
        <v>4826</v>
      </c>
      <c r="B4830" s="5">
        <v>202</v>
      </c>
      <c r="C4830" s="5">
        <v>7</v>
      </c>
      <c r="D4830" s="380">
        <v>68.307777777777773</v>
      </c>
      <c r="E4830" s="25">
        <v>23.21</v>
      </c>
      <c r="F4830" s="380">
        <v>7.2203712161919285</v>
      </c>
      <c r="G4830" s="25">
        <v>38.03</v>
      </c>
      <c r="H4830" s="380">
        <v>5.0506737119965113</v>
      </c>
      <c r="I4830" s="25">
        <v>48.09</v>
      </c>
      <c r="J4830" s="380">
        <v>0.27777777777777779</v>
      </c>
    </row>
    <row r="4831" spans="1:10" x14ac:dyDescent="0.35">
      <c r="A4831" s="5">
        <v>4827</v>
      </c>
      <c r="B4831" s="5">
        <v>202</v>
      </c>
      <c r="C4831" s="5">
        <v>7</v>
      </c>
      <c r="D4831" s="380">
        <v>69.058888888888887</v>
      </c>
      <c r="E4831" s="25">
        <v>22.87</v>
      </c>
      <c r="F4831" s="380">
        <v>7.2022954569311377</v>
      </c>
      <c r="G4831" s="25">
        <v>38.03</v>
      </c>
      <c r="H4831" s="380">
        <v>4.799693804694658</v>
      </c>
      <c r="I4831" s="25">
        <v>48.09</v>
      </c>
      <c r="J4831" s="380">
        <v>0.27777777777777779</v>
      </c>
    </row>
    <row r="4832" spans="1:10" x14ac:dyDescent="0.35">
      <c r="A4832" s="5">
        <v>4828</v>
      </c>
      <c r="B4832" s="5">
        <v>202</v>
      </c>
      <c r="C4832" s="5">
        <v>7</v>
      </c>
      <c r="D4832" s="380">
        <v>68.195000000000007</v>
      </c>
      <c r="E4832" s="25">
        <v>22.87</v>
      </c>
      <c r="F4832" s="380">
        <v>7.1519048792415072</v>
      </c>
      <c r="G4832" s="25">
        <v>38.03</v>
      </c>
      <c r="H4832" s="380">
        <v>4.799693804694658</v>
      </c>
      <c r="I4832" s="25">
        <v>48.09</v>
      </c>
      <c r="J4832" s="380">
        <v>1.792988759645153</v>
      </c>
    </row>
    <row r="4833" spans="1:10" x14ac:dyDescent="0.35">
      <c r="A4833" s="5">
        <v>4829</v>
      </c>
      <c r="B4833" s="5">
        <v>202</v>
      </c>
      <c r="C4833" s="5">
        <v>7</v>
      </c>
      <c r="D4833" s="380">
        <v>68.837777777777774</v>
      </c>
      <c r="E4833" s="25">
        <v>23.41</v>
      </c>
      <c r="F4833" s="380">
        <v>7.4509828011196513</v>
      </c>
      <c r="G4833" s="25">
        <v>39.770000000000003</v>
      </c>
      <c r="H4833" s="380">
        <v>4.799693804694658</v>
      </c>
      <c r="I4833" s="25">
        <v>48.09</v>
      </c>
      <c r="J4833" s="380">
        <v>1.0001523549275542</v>
      </c>
    </row>
    <row r="4834" spans="1:10" x14ac:dyDescent="0.35">
      <c r="A4834" s="5">
        <v>4830</v>
      </c>
      <c r="B4834" s="5">
        <v>202</v>
      </c>
      <c r="C4834" s="5">
        <v>7</v>
      </c>
      <c r="D4834" s="380">
        <v>87.033888888888882</v>
      </c>
      <c r="E4834" s="25">
        <v>24.56</v>
      </c>
      <c r="F4834" s="380">
        <v>7.3978397984148803</v>
      </c>
      <c r="G4834" s="25">
        <v>39.770000000000003</v>
      </c>
      <c r="H4834" s="380">
        <v>4.799693804694658</v>
      </c>
      <c r="I4834" s="25">
        <v>48.09</v>
      </c>
      <c r="J4834" s="380">
        <v>5.8316770565309186</v>
      </c>
    </row>
    <row r="4835" spans="1:10" x14ac:dyDescent="0.35">
      <c r="A4835" s="5">
        <v>4831</v>
      </c>
      <c r="B4835" s="5">
        <v>202</v>
      </c>
      <c r="C4835" s="5">
        <v>7</v>
      </c>
      <c r="D4835" s="380">
        <v>93.078333333333333</v>
      </c>
      <c r="E4835" s="25">
        <v>24.84</v>
      </c>
      <c r="F4835" s="380">
        <v>7.3334220893605808</v>
      </c>
      <c r="G4835" s="25">
        <v>42.17</v>
      </c>
      <c r="H4835" s="380">
        <v>3.8927172723808225</v>
      </c>
      <c r="I4835" s="25">
        <v>49.89</v>
      </c>
      <c r="J4835" s="380">
        <v>5.8316770565309186</v>
      </c>
    </row>
    <row r="4836" spans="1:10" x14ac:dyDescent="0.35">
      <c r="A4836" s="5">
        <v>4832</v>
      </c>
      <c r="B4836" s="5">
        <v>202</v>
      </c>
      <c r="C4836" s="5">
        <v>7</v>
      </c>
      <c r="D4836" s="380">
        <v>90.608333333333334</v>
      </c>
      <c r="E4836" s="25">
        <v>24.84</v>
      </c>
      <c r="F4836" s="380">
        <v>5.0294804700033646</v>
      </c>
      <c r="G4836" s="25">
        <v>43.56</v>
      </c>
      <c r="H4836" s="380">
        <v>3.7302289918892448</v>
      </c>
      <c r="I4836" s="25">
        <v>53.27</v>
      </c>
      <c r="J4836" s="380">
        <v>3.4578955135891629</v>
      </c>
    </row>
    <row r="4837" spans="1:10" x14ac:dyDescent="0.35">
      <c r="A4837" s="5">
        <v>4833</v>
      </c>
      <c r="B4837" s="5">
        <v>202</v>
      </c>
      <c r="C4837" s="5">
        <v>7</v>
      </c>
      <c r="D4837" s="380">
        <v>90.798888888888882</v>
      </c>
      <c r="E4837" s="25">
        <v>24.99</v>
      </c>
      <c r="F4837" s="380">
        <v>4.334670465928383</v>
      </c>
      <c r="G4837" s="25">
        <v>44.74</v>
      </c>
      <c r="H4837" s="380">
        <v>3.705605935335107</v>
      </c>
      <c r="I4837" s="25">
        <v>50.44</v>
      </c>
      <c r="J4837" s="380">
        <v>3.3238311122515478</v>
      </c>
    </row>
    <row r="4838" spans="1:10" x14ac:dyDescent="0.35">
      <c r="A4838" s="5">
        <v>4834</v>
      </c>
      <c r="B4838" s="5">
        <v>202</v>
      </c>
      <c r="C4838" s="5">
        <v>7</v>
      </c>
      <c r="D4838" s="380">
        <v>85.691666666666663</v>
      </c>
      <c r="E4838" s="25">
        <v>24.99</v>
      </c>
      <c r="F4838" s="380">
        <v>3.3853714873267298</v>
      </c>
      <c r="G4838" s="25">
        <v>43.56</v>
      </c>
      <c r="H4838" s="380">
        <v>3.578478754121488</v>
      </c>
      <c r="I4838" s="25">
        <v>48.86</v>
      </c>
      <c r="J4838" s="380">
        <v>0.18592852484752873</v>
      </c>
    </row>
    <row r="4839" spans="1:10" x14ac:dyDescent="0.35">
      <c r="A4839" s="5">
        <v>4835</v>
      </c>
      <c r="B4839" s="5">
        <v>202</v>
      </c>
      <c r="C4839" s="5">
        <v>7</v>
      </c>
      <c r="D4839" s="380">
        <v>84.726111111111109</v>
      </c>
      <c r="E4839" s="25">
        <v>24.99</v>
      </c>
      <c r="F4839" s="380">
        <v>3.2727733956087586</v>
      </c>
      <c r="G4839" s="25">
        <v>43.56</v>
      </c>
      <c r="H4839" s="380">
        <v>1.3017025218919585</v>
      </c>
      <c r="I4839" s="25">
        <v>48.79</v>
      </c>
      <c r="J4839" s="380">
        <v>0.14113574581166219</v>
      </c>
    </row>
    <row r="4840" spans="1:10" x14ac:dyDescent="0.35">
      <c r="A4840" s="5">
        <v>4836</v>
      </c>
      <c r="B4840" s="5">
        <v>202</v>
      </c>
      <c r="C4840" s="5">
        <v>7</v>
      </c>
      <c r="D4840" s="380">
        <v>79.209444444444443</v>
      </c>
      <c r="E4840" s="25">
        <v>24.84</v>
      </c>
      <c r="F4840" s="380">
        <v>3.2806526297709397</v>
      </c>
      <c r="G4840" s="25">
        <v>43.56</v>
      </c>
      <c r="H4840" s="380">
        <v>1.4332394971398705</v>
      </c>
      <c r="I4840" s="25">
        <v>48.57</v>
      </c>
      <c r="J4840" s="380">
        <v>2.777777777777778E-2</v>
      </c>
    </row>
    <row r="4841" spans="1:10" x14ac:dyDescent="0.35">
      <c r="A4841" s="5">
        <v>4837</v>
      </c>
      <c r="B4841" s="5">
        <v>202</v>
      </c>
      <c r="C4841" s="5">
        <v>7</v>
      </c>
      <c r="D4841" s="380">
        <v>77.824444444444438</v>
      </c>
      <c r="E4841" s="25">
        <v>24.84</v>
      </c>
      <c r="F4841" s="380">
        <v>3.2727733956087586</v>
      </c>
      <c r="G4841" s="25">
        <v>42.29</v>
      </c>
      <c r="H4841" s="380">
        <v>0.27502972412421511</v>
      </c>
      <c r="I4841" s="25">
        <v>48.09</v>
      </c>
      <c r="J4841" s="380">
        <v>2.777777777777778E-2</v>
      </c>
    </row>
    <row r="4842" spans="1:10" x14ac:dyDescent="0.35">
      <c r="A4842" s="5">
        <v>4838</v>
      </c>
      <c r="B4842" s="5">
        <v>202</v>
      </c>
      <c r="C4842" s="5">
        <v>7</v>
      </c>
      <c r="D4842" s="380">
        <v>79.150555555555542</v>
      </c>
      <c r="E4842" s="25">
        <v>24.84</v>
      </c>
      <c r="F4842" s="380">
        <v>3.2727733956087586</v>
      </c>
      <c r="G4842" s="25">
        <v>42.29</v>
      </c>
      <c r="H4842" s="380">
        <v>0.18003607310515268</v>
      </c>
      <c r="I4842" s="25">
        <v>48.09</v>
      </c>
      <c r="J4842" s="380">
        <v>2.777777777777778E-2</v>
      </c>
    </row>
    <row r="4843" spans="1:10" x14ac:dyDescent="0.35">
      <c r="A4843" s="5">
        <v>4839</v>
      </c>
      <c r="B4843" s="5">
        <v>202</v>
      </c>
      <c r="C4843" s="5">
        <v>7</v>
      </c>
      <c r="D4843" s="380">
        <v>74.186111111111103</v>
      </c>
      <c r="E4843" s="25">
        <v>24.84</v>
      </c>
      <c r="F4843" s="380">
        <v>3.2727733956087586</v>
      </c>
      <c r="G4843" s="25">
        <v>42.29</v>
      </c>
      <c r="H4843" s="380">
        <v>7.2664179412142496E-2</v>
      </c>
      <c r="I4843" s="25">
        <v>48.09</v>
      </c>
      <c r="J4843" s="380">
        <v>2.777777777777778E-2</v>
      </c>
    </row>
    <row r="4844" spans="1:10" x14ac:dyDescent="0.35">
      <c r="A4844" s="5">
        <v>4840</v>
      </c>
      <c r="B4844" s="5">
        <v>202</v>
      </c>
      <c r="C4844" s="5">
        <v>7</v>
      </c>
      <c r="D4844" s="380">
        <v>80.312222222222218</v>
      </c>
      <c r="E4844" s="25">
        <v>24.84</v>
      </c>
      <c r="F4844" s="380">
        <v>3.2727733956087586</v>
      </c>
      <c r="G4844" s="25">
        <v>42.29</v>
      </c>
      <c r="H4844" s="380">
        <v>0.53727028425839518</v>
      </c>
      <c r="I4844" s="25">
        <v>48.09</v>
      </c>
      <c r="J4844" s="380">
        <v>2.777777777777778E-2</v>
      </c>
    </row>
    <row r="4845" spans="1:10" x14ac:dyDescent="0.35">
      <c r="A4845" s="5">
        <v>4841</v>
      </c>
      <c r="B4845" s="5">
        <v>202</v>
      </c>
      <c r="C4845" s="5">
        <v>7</v>
      </c>
      <c r="D4845" s="380">
        <v>81.00888888888889</v>
      </c>
      <c r="E4845" s="25">
        <v>24.84</v>
      </c>
      <c r="F4845" s="380">
        <v>3.2727733956087586</v>
      </c>
      <c r="G4845" s="25">
        <v>42.29</v>
      </c>
      <c r="H4845" s="380">
        <v>0.63731261268609318</v>
      </c>
      <c r="I4845" s="25">
        <v>48.09</v>
      </c>
      <c r="J4845" s="380">
        <v>2.777777777777778E-2</v>
      </c>
    </row>
    <row r="4846" spans="1:10" x14ac:dyDescent="0.35">
      <c r="A4846" s="5">
        <v>4842</v>
      </c>
      <c r="B4846" s="5">
        <v>202</v>
      </c>
      <c r="C4846" s="5">
        <v>7</v>
      </c>
      <c r="D4846" s="380">
        <v>95.796666666666667</v>
      </c>
      <c r="E4846" s="25">
        <v>24.84</v>
      </c>
      <c r="F4846" s="380">
        <v>3.2727733956087586</v>
      </c>
      <c r="G4846" s="25">
        <v>44.74</v>
      </c>
      <c r="H4846" s="380">
        <v>2.4128981953701567</v>
      </c>
      <c r="I4846" s="25">
        <v>49.36</v>
      </c>
      <c r="J4846" s="380">
        <v>2.777777777777778E-2</v>
      </c>
    </row>
    <row r="4847" spans="1:10" x14ac:dyDescent="0.35">
      <c r="A4847" s="5">
        <v>4843</v>
      </c>
      <c r="B4847" s="5">
        <v>202</v>
      </c>
      <c r="C4847" s="5">
        <v>7</v>
      </c>
      <c r="D4847" s="380">
        <v>96.252222222222215</v>
      </c>
      <c r="E4847" s="25">
        <v>24.84</v>
      </c>
      <c r="F4847" s="380">
        <v>5.3153163153258243</v>
      </c>
      <c r="G4847" s="25">
        <v>44.74</v>
      </c>
      <c r="H4847" s="380">
        <v>0.37895969783612005</v>
      </c>
      <c r="I4847" s="25">
        <v>51.72</v>
      </c>
      <c r="J4847" s="380">
        <v>0.1388888888888889</v>
      </c>
    </row>
    <row r="4848" spans="1:10" x14ac:dyDescent="0.35">
      <c r="A4848" s="5">
        <v>4844</v>
      </c>
      <c r="B4848" s="5">
        <v>202</v>
      </c>
      <c r="C4848" s="5">
        <v>7</v>
      </c>
      <c r="D4848" s="380">
        <v>98.428333333333327</v>
      </c>
      <c r="E4848" s="25">
        <v>24.84</v>
      </c>
      <c r="F4848" s="380">
        <v>6.3984413143080445</v>
      </c>
      <c r="G4848" s="25">
        <v>43.56</v>
      </c>
      <c r="H4848" s="380">
        <v>6.7630688905394942</v>
      </c>
      <c r="I4848" s="25">
        <v>51.72</v>
      </c>
      <c r="J4848" s="380">
        <v>4.2680584870426106</v>
      </c>
    </row>
    <row r="4849" spans="1:10" x14ac:dyDescent="0.35">
      <c r="A4849" s="5">
        <v>4845</v>
      </c>
      <c r="B4849" s="5">
        <v>202</v>
      </c>
      <c r="C4849" s="5">
        <v>7</v>
      </c>
      <c r="D4849" s="380">
        <v>96.964444444444439</v>
      </c>
      <c r="E4849" s="25">
        <v>24.99</v>
      </c>
      <c r="F4849" s="380">
        <v>8.044884698359164</v>
      </c>
      <c r="G4849" s="25">
        <v>44.69</v>
      </c>
      <c r="H4849" s="380">
        <v>7.2733511670345017</v>
      </c>
      <c r="I4849" s="25">
        <v>53.27</v>
      </c>
      <c r="J4849" s="380">
        <v>4.3570230591751695</v>
      </c>
    </row>
    <row r="4850" spans="1:10" x14ac:dyDescent="0.35">
      <c r="A4850" s="5">
        <v>4846</v>
      </c>
      <c r="B4850" s="5">
        <v>202</v>
      </c>
      <c r="C4850" s="5">
        <v>7</v>
      </c>
      <c r="D4850" s="380">
        <v>93.453888888888898</v>
      </c>
      <c r="E4850" s="25">
        <v>24.99</v>
      </c>
      <c r="F4850" s="380">
        <v>8.721930150975469</v>
      </c>
      <c r="G4850" s="25">
        <v>44.74</v>
      </c>
      <c r="H4850" s="380">
        <v>8.2588840421684804</v>
      </c>
      <c r="I4850" s="25">
        <v>53.27</v>
      </c>
      <c r="J4850" s="380">
        <v>2.994459298850582</v>
      </c>
    </row>
    <row r="4851" spans="1:10" x14ac:dyDescent="0.35">
      <c r="A4851" s="5">
        <v>4847</v>
      </c>
      <c r="B4851" s="5">
        <v>202</v>
      </c>
      <c r="C4851" s="5">
        <v>7</v>
      </c>
      <c r="D4851" s="380">
        <v>79.081111111111113</v>
      </c>
      <c r="E4851" s="25">
        <v>24.84</v>
      </c>
      <c r="F4851" s="380">
        <v>8.6541288532046305</v>
      </c>
      <c r="G4851" s="25">
        <v>42.29</v>
      </c>
      <c r="H4851" s="380">
        <v>8.721699966075187</v>
      </c>
      <c r="I4851" s="25">
        <v>51.72</v>
      </c>
      <c r="J4851" s="380">
        <v>3.5154344633407524</v>
      </c>
    </row>
    <row r="4852" spans="1:10" x14ac:dyDescent="0.35">
      <c r="A4852" s="5">
        <v>4848</v>
      </c>
      <c r="B4852" s="5">
        <v>202</v>
      </c>
      <c r="C4852" s="5">
        <v>7</v>
      </c>
      <c r="D4852" s="380">
        <v>77.411111111111111</v>
      </c>
      <c r="E4852" s="25">
        <v>24.84</v>
      </c>
      <c r="F4852" s="380">
        <v>8.378253489598352</v>
      </c>
      <c r="G4852" s="25">
        <v>39.770000000000003</v>
      </c>
      <c r="H4852" s="380">
        <v>8.2475640199964353</v>
      </c>
      <c r="I4852" s="25">
        <v>48.44</v>
      </c>
      <c r="J4852" s="380">
        <v>1.1613952941283476</v>
      </c>
    </row>
    <row r="4853" spans="1:10" x14ac:dyDescent="0.35">
      <c r="A4853" s="5">
        <v>4849</v>
      </c>
      <c r="B4853" s="5">
        <v>203</v>
      </c>
      <c r="C4853" s="5">
        <v>7</v>
      </c>
      <c r="D4853" s="380">
        <v>70.431111111111107</v>
      </c>
      <c r="E4853" s="25">
        <v>24.56</v>
      </c>
      <c r="F4853" s="380">
        <v>8.8194767158010006</v>
      </c>
      <c r="G4853" s="25">
        <v>40.96</v>
      </c>
      <c r="H4853" s="380">
        <v>8.3241569778594098</v>
      </c>
      <c r="I4853" s="25">
        <v>50.69</v>
      </c>
      <c r="J4853" s="380">
        <v>4.8748246345819259</v>
      </c>
    </row>
    <row r="4854" spans="1:10" x14ac:dyDescent="0.35">
      <c r="A4854" s="5">
        <v>4850</v>
      </c>
      <c r="B4854" s="5">
        <v>203</v>
      </c>
      <c r="C4854" s="5">
        <v>7</v>
      </c>
      <c r="D4854" s="380">
        <v>67.023888888888877</v>
      </c>
      <c r="E4854" s="25">
        <v>24.26</v>
      </c>
      <c r="F4854" s="380">
        <v>8.6800250432285235</v>
      </c>
      <c r="G4854" s="25">
        <v>39.770000000000003</v>
      </c>
      <c r="H4854" s="380">
        <v>9.0693339069596863</v>
      </c>
      <c r="I4854" s="25">
        <v>50.69</v>
      </c>
      <c r="J4854" s="380">
        <v>4.6762745601367</v>
      </c>
    </row>
    <row r="4855" spans="1:10" x14ac:dyDescent="0.35">
      <c r="A4855" s="5">
        <v>4851</v>
      </c>
      <c r="B4855" s="5">
        <v>203</v>
      </c>
      <c r="C4855" s="5">
        <v>7</v>
      </c>
      <c r="D4855" s="380">
        <v>66.512222222222206</v>
      </c>
      <c r="E4855" s="25">
        <v>24.26</v>
      </c>
      <c r="F4855" s="380">
        <v>8.3809261402129245</v>
      </c>
      <c r="G4855" s="25">
        <v>39.770000000000003</v>
      </c>
      <c r="H4855" s="380">
        <v>8.7061640517219292</v>
      </c>
      <c r="I4855" s="25">
        <v>50.69</v>
      </c>
      <c r="J4855" s="380">
        <v>4.7976960678916649</v>
      </c>
    </row>
    <row r="4856" spans="1:10" x14ac:dyDescent="0.35">
      <c r="A4856" s="5">
        <v>4852</v>
      </c>
      <c r="B4856" s="5">
        <v>203</v>
      </c>
      <c r="C4856" s="5">
        <v>7</v>
      </c>
      <c r="D4856" s="380">
        <v>59.909444444444439</v>
      </c>
      <c r="E4856" s="25">
        <v>24.26</v>
      </c>
      <c r="F4856" s="380">
        <v>8.8032905238911994</v>
      </c>
      <c r="G4856" s="25">
        <v>39.770000000000003</v>
      </c>
      <c r="H4856" s="380">
        <v>8.3728802883560913</v>
      </c>
      <c r="I4856" s="25">
        <v>50.69</v>
      </c>
      <c r="J4856" s="380">
        <v>4.2463536068427619</v>
      </c>
    </row>
    <row r="4857" spans="1:10" x14ac:dyDescent="0.35">
      <c r="A4857" s="5">
        <v>4853</v>
      </c>
      <c r="B4857" s="5">
        <v>203</v>
      </c>
      <c r="C4857" s="5">
        <v>7</v>
      </c>
      <c r="D4857" s="380">
        <v>57.146666666666661</v>
      </c>
      <c r="E4857" s="25">
        <v>24.84</v>
      </c>
      <c r="F4857" s="380">
        <v>8.7519164623493673</v>
      </c>
      <c r="G4857" s="25">
        <v>40.96</v>
      </c>
      <c r="H4857" s="380">
        <v>8.7721833186940081</v>
      </c>
      <c r="I4857" s="25">
        <v>51.2</v>
      </c>
      <c r="J4857" s="380">
        <v>5.3607471272257863</v>
      </c>
    </row>
    <row r="4858" spans="1:10" x14ac:dyDescent="0.35">
      <c r="A4858" s="5">
        <v>4854</v>
      </c>
      <c r="B4858" s="5">
        <v>203</v>
      </c>
      <c r="C4858" s="5">
        <v>7</v>
      </c>
      <c r="D4858" s="380">
        <v>78.413888888888877</v>
      </c>
      <c r="E4858" s="25">
        <v>24.84</v>
      </c>
      <c r="F4858" s="380">
        <v>8.5320161599268864</v>
      </c>
      <c r="G4858" s="25">
        <v>42.17</v>
      </c>
      <c r="H4858" s="380">
        <v>8.5332479039570153</v>
      </c>
      <c r="I4858" s="25">
        <v>51.72</v>
      </c>
      <c r="J4858" s="380">
        <v>5.5330570808855555</v>
      </c>
    </row>
    <row r="4859" spans="1:10" x14ac:dyDescent="0.35">
      <c r="A4859" s="5">
        <v>4855</v>
      </c>
      <c r="B4859" s="5">
        <v>203</v>
      </c>
      <c r="C4859" s="5">
        <v>7</v>
      </c>
      <c r="D4859" s="380">
        <v>88.056111111111107</v>
      </c>
      <c r="E4859" s="25">
        <v>24.99</v>
      </c>
      <c r="F4859" s="380">
        <v>8.6331356819865999</v>
      </c>
      <c r="G4859" s="25">
        <v>43.56</v>
      </c>
      <c r="H4859" s="380">
        <v>8.9787053102144512</v>
      </c>
      <c r="I4859" s="25">
        <v>51.76</v>
      </c>
      <c r="J4859" s="380">
        <v>5.9676603994992377</v>
      </c>
    </row>
    <row r="4860" spans="1:10" x14ac:dyDescent="0.35">
      <c r="A4860" s="5">
        <v>4856</v>
      </c>
      <c r="B4860" s="5">
        <v>203</v>
      </c>
      <c r="C4860" s="5">
        <v>7</v>
      </c>
      <c r="D4860" s="380">
        <v>85.674444444444447</v>
      </c>
      <c r="E4860" s="25">
        <v>24.99</v>
      </c>
      <c r="F4860" s="380">
        <v>7.9489790631756687</v>
      </c>
      <c r="G4860" s="25">
        <v>44.74</v>
      </c>
      <c r="H4860" s="380">
        <v>7.4897935248849015</v>
      </c>
      <c r="I4860" s="25">
        <v>55.33</v>
      </c>
      <c r="J4860" s="380">
        <v>3.622415985238987</v>
      </c>
    </row>
    <row r="4861" spans="1:10" x14ac:dyDescent="0.35">
      <c r="A4861" s="5">
        <v>4857</v>
      </c>
      <c r="B4861" s="5">
        <v>203</v>
      </c>
      <c r="C4861" s="5">
        <v>7</v>
      </c>
      <c r="D4861" s="380">
        <v>80.121666666666655</v>
      </c>
      <c r="E4861" s="25">
        <v>24.99</v>
      </c>
      <c r="F4861" s="380">
        <v>7.6426908472999591</v>
      </c>
      <c r="G4861" s="25">
        <v>44.74</v>
      </c>
      <c r="H4861" s="380">
        <v>6.5418286124881009</v>
      </c>
      <c r="I4861" s="25">
        <v>51.72</v>
      </c>
      <c r="J4861" s="380">
        <v>3.622415985238987</v>
      </c>
    </row>
    <row r="4862" spans="1:10" x14ac:dyDescent="0.35">
      <c r="A4862" s="5">
        <v>4858</v>
      </c>
      <c r="B4862" s="5">
        <v>203</v>
      </c>
      <c r="C4862" s="5">
        <v>7</v>
      </c>
      <c r="D4862" s="380">
        <v>78.236666666666679</v>
      </c>
      <c r="E4862" s="25">
        <v>24.99</v>
      </c>
      <c r="F4862" s="380">
        <v>0.47222222222222221</v>
      </c>
      <c r="G4862" s="25">
        <v>44.74</v>
      </c>
      <c r="H4862" s="380">
        <v>1.3510124082354156</v>
      </c>
      <c r="I4862" s="25">
        <v>51.2</v>
      </c>
      <c r="J4862" s="380">
        <v>2.229860956157744</v>
      </c>
    </row>
    <row r="4863" spans="1:10" x14ac:dyDescent="0.35">
      <c r="A4863" s="5">
        <v>4859</v>
      </c>
      <c r="B4863" s="5">
        <v>203</v>
      </c>
      <c r="C4863" s="5">
        <v>7</v>
      </c>
      <c r="D4863" s="380">
        <v>74.666111111111107</v>
      </c>
      <c r="E4863" s="25">
        <v>24.99</v>
      </c>
      <c r="F4863" s="380">
        <v>3.1270400898051753</v>
      </c>
      <c r="G4863" s="25">
        <v>44.74</v>
      </c>
      <c r="H4863" s="380">
        <v>1.8967027371853149</v>
      </c>
      <c r="I4863" s="25">
        <v>51.2</v>
      </c>
      <c r="J4863" s="380">
        <v>1.0795951038864038</v>
      </c>
    </row>
    <row r="4864" spans="1:10" x14ac:dyDescent="0.35">
      <c r="A4864" s="5">
        <v>4860</v>
      </c>
      <c r="B4864" s="5">
        <v>203</v>
      </c>
      <c r="C4864" s="5">
        <v>7</v>
      </c>
      <c r="D4864" s="380">
        <v>68.900555555555556</v>
      </c>
      <c r="E4864" s="25">
        <v>24.84</v>
      </c>
      <c r="F4864" s="380">
        <v>4.8581993310190041</v>
      </c>
      <c r="G4864" s="25">
        <v>44.74</v>
      </c>
      <c r="H4864" s="380">
        <v>1.0031261934754712</v>
      </c>
      <c r="I4864" s="25">
        <v>50.69</v>
      </c>
      <c r="J4864" s="380">
        <v>0.16064174172643586</v>
      </c>
    </row>
    <row r="4865" spans="1:10" x14ac:dyDescent="0.35">
      <c r="A4865" s="5">
        <v>4861</v>
      </c>
      <c r="B4865" s="5">
        <v>203</v>
      </c>
      <c r="C4865" s="5">
        <v>7</v>
      </c>
      <c r="D4865" s="380">
        <v>61.605000000000004</v>
      </c>
      <c r="E4865" s="25">
        <v>24.84</v>
      </c>
      <c r="F4865" s="380">
        <v>4.8581993310190041</v>
      </c>
      <c r="G4865" s="25">
        <v>44.74</v>
      </c>
      <c r="H4865" s="380">
        <v>0.56992022146480181</v>
      </c>
      <c r="I4865" s="25">
        <v>48.86</v>
      </c>
      <c r="J4865" s="380">
        <v>0.86603981291159471</v>
      </c>
    </row>
    <row r="4866" spans="1:10" x14ac:dyDescent="0.35">
      <c r="A4866" s="5">
        <v>4862</v>
      </c>
      <c r="B4866" s="5">
        <v>203</v>
      </c>
      <c r="C4866" s="5">
        <v>7</v>
      </c>
      <c r="D4866" s="380">
        <v>60.820555555555558</v>
      </c>
      <c r="E4866" s="25">
        <v>24.84</v>
      </c>
      <c r="F4866" s="380">
        <v>4.7366623770414362</v>
      </c>
      <c r="G4866" s="25">
        <v>44.74</v>
      </c>
      <c r="H4866" s="380">
        <v>0.77124301375157622</v>
      </c>
      <c r="I4866" s="25">
        <v>50.69</v>
      </c>
      <c r="J4866" s="380">
        <v>0.55206196624659842</v>
      </c>
    </row>
    <row r="4867" spans="1:10" x14ac:dyDescent="0.35">
      <c r="A4867" s="5">
        <v>4863</v>
      </c>
      <c r="B4867" s="5">
        <v>203</v>
      </c>
      <c r="C4867" s="5">
        <v>7</v>
      </c>
      <c r="D4867" s="380">
        <v>64.677777777777777</v>
      </c>
      <c r="E4867" s="25">
        <v>24.84</v>
      </c>
      <c r="F4867" s="380">
        <v>4.8581993310190041</v>
      </c>
      <c r="G4867" s="25">
        <v>43.62</v>
      </c>
      <c r="H4867" s="380">
        <v>0.65777336795355468</v>
      </c>
      <c r="I4867" s="25">
        <v>50.69</v>
      </c>
      <c r="J4867" s="380">
        <v>0.41028145102250624</v>
      </c>
    </row>
    <row r="4868" spans="1:10" x14ac:dyDescent="0.35">
      <c r="A4868" s="5">
        <v>4864</v>
      </c>
      <c r="B4868" s="5">
        <v>203</v>
      </c>
      <c r="C4868" s="5">
        <v>7</v>
      </c>
      <c r="D4868" s="380">
        <v>67.081111111111113</v>
      </c>
      <c r="E4868" s="25">
        <v>24.84</v>
      </c>
      <c r="F4868" s="380">
        <v>4.8581993310190041</v>
      </c>
      <c r="G4868" s="25">
        <v>43.39</v>
      </c>
      <c r="H4868" s="380">
        <v>0.37934522646059038</v>
      </c>
      <c r="I4868" s="25">
        <v>50.69</v>
      </c>
      <c r="J4868" s="380">
        <v>1.2170508460439009</v>
      </c>
    </row>
    <row r="4869" spans="1:10" x14ac:dyDescent="0.35">
      <c r="A4869" s="5">
        <v>4865</v>
      </c>
      <c r="B4869" s="5">
        <v>203</v>
      </c>
      <c r="C4869" s="5">
        <v>7</v>
      </c>
      <c r="D4869" s="380">
        <v>77.157777777777767</v>
      </c>
      <c r="E4869" s="25">
        <v>24.84</v>
      </c>
      <c r="F4869" s="380">
        <v>2.2113711568983474</v>
      </c>
      <c r="G4869" s="25">
        <v>43.39</v>
      </c>
      <c r="H4869" s="380">
        <v>0.11499397850899576</v>
      </c>
      <c r="I4869" s="25">
        <v>50.69</v>
      </c>
      <c r="J4869" s="380">
        <v>0.4328898085077002</v>
      </c>
    </row>
    <row r="4870" spans="1:10" x14ac:dyDescent="0.35">
      <c r="A4870" s="5">
        <v>4866</v>
      </c>
      <c r="B4870" s="5">
        <v>203</v>
      </c>
      <c r="C4870" s="5">
        <v>7</v>
      </c>
      <c r="D4870" s="380">
        <v>89.544999999999987</v>
      </c>
      <c r="E4870" s="25">
        <v>24.84</v>
      </c>
      <c r="F4870" s="380">
        <v>8.1174834595959577</v>
      </c>
      <c r="G4870" s="25">
        <v>43.39</v>
      </c>
      <c r="H4870" s="380">
        <v>6.6688344364336452</v>
      </c>
      <c r="I4870" s="25">
        <v>51.2</v>
      </c>
      <c r="J4870" s="380">
        <v>5.782906879800791</v>
      </c>
    </row>
    <row r="4871" spans="1:10" x14ac:dyDescent="0.35">
      <c r="A4871" s="5">
        <v>4867</v>
      </c>
      <c r="B4871" s="5">
        <v>203</v>
      </c>
      <c r="C4871" s="5">
        <v>7</v>
      </c>
      <c r="D4871" s="380">
        <v>90.232777777777784</v>
      </c>
      <c r="E4871" s="25">
        <v>24.84</v>
      </c>
      <c r="F4871" s="380">
        <v>8.5335346750437253</v>
      </c>
      <c r="G4871" s="25">
        <v>43.39</v>
      </c>
      <c r="H4871" s="380">
        <v>9.031826281291945</v>
      </c>
      <c r="I4871" s="25">
        <v>53.71</v>
      </c>
      <c r="J4871" s="380">
        <v>6.7698256701235513</v>
      </c>
    </row>
    <row r="4872" spans="1:10" x14ac:dyDescent="0.35">
      <c r="A4872" s="5">
        <v>4868</v>
      </c>
      <c r="B4872" s="5">
        <v>203</v>
      </c>
      <c r="C4872" s="5">
        <v>7</v>
      </c>
      <c r="D4872" s="380">
        <v>90.408888888888896</v>
      </c>
      <c r="E4872" s="25">
        <v>24.84</v>
      </c>
      <c r="F4872" s="380">
        <v>10.551650477120521</v>
      </c>
      <c r="G4872" s="25">
        <v>43.39</v>
      </c>
      <c r="H4872" s="380">
        <v>9.3229949853144838</v>
      </c>
      <c r="I4872" s="25">
        <v>53.71</v>
      </c>
      <c r="J4872" s="380">
        <v>6.9029398392782353</v>
      </c>
    </row>
    <row r="4873" spans="1:10" x14ac:dyDescent="0.35">
      <c r="A4873" s="5">
        <v>4869</v>
      </c>
      <c r="B4873" s="5">
        <v>203</v>
      </c>
      <c r="C4873" s="5">
        <v>7</v>
      </c>
      <c r="D4873" s="380">
        <v>89.789444444444442</v>
      </c>
      <c r="E4873" s="25">
        <v>24.84</v>
      </c>
      <c r="F4873" s="380">
        <v>10.492769603945534</v>
      </c>
      <c r="G4873" s="25">
        <v>43.39</v>
      </c>
      <c r="H4873" s="380">
        <v>9.9430552952924121</v>
      </c>
      <c r="I4873" s="25">
        <v>53.71</v>
      </c>
      <c r="J4873" s="380">
        <v>6.8189105329770481</v>
      </c>
    </row>
    <row r="4874" spans="1:10" x14ac:dyDescent="0.35">
      <c r="A4874" s="5">
        <v>4870</v>
      </c>
      <c r="B4874" s="5">
        <v>203</v>
      </c>
      <c r="C4874" s="5">
        <v>7</v>
      </c>
      <c r="D4874" s="380">
        <v>88.408333333333346</v>
      </c>
      <c r="E4874" s="25">
        <v>24.99</v>
      </c>
      <c r="F4874" s="380">
        <v>10.726226694435356</v>
      </c>
      <c r="G4874" s="25">
        <v>44.74</v>
      </c>
      <c r="H4874" s="380">
        <v>10.877609001777858</v>
      </c>
      <c r="I4874" s="25">
        <v>58.7</v>
      </c>
      <c r="J4874" s="380">
        <v>7.1341783457242816</v>
      </c>
    </row>
    <row r="4875" spans="1:10" x14ac:dyDescent="0.35">
      <c r="A4875" s="5">
        <v>4871</v>
      </c>
      <c r="B4875" s="5">
        <v>203</v>
      </c>
      <c r="C4875" s="5">
        <v>7</v>
      </c>
      <c r="D4875" s="380">
        <v>82.139444444444464</v>
      </c>
      <c r="E4875" s="25">
        <v>24.84</v>
      </c>
      <c r="F4875" s="380">
        <v>10.651145815187308</v>
      </c>
      <c r="G4875" s="25">
        <v>42.29</v>
      </c>
      <c r="H4875" s="380">
        <v>10.468721221676134</v>
      </c>
      <c r="I4875" s="25">
        <v>51.72</v>
      </c>
      <c r="J4875" s="380">
        <v>7.2525467743604599</v>
      </c>
    </row>
    <row r="4876" spans="1:10" x14ac:dyDescent="0.35">
      <c r="A4876" s="5">
        <v>4872</v>
      </c>
      <c r="B4876" s="5">
        <v>203</v>
      </c>
      <c r="C4876" s="5">
        <v>7</v>
      </c>
      <c r="D4876" s="380">
        <v>80.759999999999991</v>
      </c>
      <c r="E4876" s="25">
        <v>24.84</v>
      </c>
      <c r="F4876" s="380">
        <v>10.411580142131333</v>
      </c>
      <c r="G4876" s="25">
        <v>40.96</v>
      </c>
      <c r="H4876" s="380">
        <v>10.493753455326766</v>
      </c>
      <c r="I4876" s="25">
        <v>51.2</v>
      </c>
      <c r="J4876" s="380">
        <v>7.3117615903500983</v>
      </c>
    </row>
    <row r="4877" spans="1:10" x14ac:dyDescent="0.35">
      <c r="A4877" s="5">
        <v>4873</v>
      </c>
      <c r="B4877" s="5">
        <v>204</v>
      </c>
      <c r="C4877" s="5">
        <v>7</v>
      </c>
      <c r="D4877" s="380">
        <v>78.207777777777778</v>
      </c>
      <c r="E4877" s="25">
        <v>24.84</v>
      </c>
      <c r="F4877" s="380">
        <v>10.450948789485185</v>
      </c>
      <c r="G4877" s="25">
        <v>39.770000000000003</v>
      </c>
      <c r="H4877" s="380">
        <v>10.128746868826523</v>
      </c>
      <c r="I4877" s="25">
        <v>51.2</v>
      </c>
      <c r="J4877" s="380">
        <v>7.3089592006847459</v>
      </c>
    </row>
    <row r="4878" spans="1:10" x14ac:dyDescent="0.35">
      <c r="A4878" s="5">
        <v>4874</v>
      </c>
      <c r="B4878" s="5">
        <v>204</v>
      </c>
      <c r="C4878" s="5">
        <v>7</v>
      </c>
      <c r="D4878" s="380">
        <v>78.940555555555548</v>
      </c>
      <c r="E4878" s="25">
        <v>24.84</v>
      </c>
      <c r="F4878" s="380">
        <v>9.927751227397474</v>
      </c>
      <c r="G4878" s="25">
        <v>39.770000000000003</v>
      </c>
      <c r="H4878" s="380">
        <v>10.604195646888952</v>
      </c>
      <c r="I4878" s="25">
        <v>50.21</v>
      </c>
      <c r="J4878" s="380">
        <v>7.3534005337075214</v>
      </c>
    </row>
    <row r="4879" spans="1:10" x14ac:dyDescent="0.35">
      <c r="A4879" s="5">
        <v>4875</v>
      </c>
      <c r="B4879" s="5">
        <v>204</v>
      </c>
      <c r="C4879" s="5">
        <v>7</v>
      </c>
      <c r="D4879" s="380">
        <v>76.053888888888878</v>
      </c>
      <c r="E4879" s="25">
        <v>24.84</v>
      </c>
      <c r="F4879" s="380">
        <v>9.8365003140098892</v>
      </c>
      <c r="G4879" s="25">
        <v>39.119999999999997</v>
      </c>
      <c r="H4879" s="380">
        <v>10.100017522565894</v>
      </c>
      <c r="I4879" s="25">
        <v>50.21</v>
      </c>
      <c r="J4879" s="380">
        <v>7.3140835704105536</v>
      </c>
    </row>
    <row r="4880" spans="1:10" x14ac:dyDescent="0.35">
      <c r="A4880" s="5">
        <v>4876</v>
      </c>
      <c r="B4880" s="5">
        <v>204</v>
      </c>
      <c r="C4880" s="5">
        <v>7</v>
      </c>
      <c r="D4880" s="380">
        <v>75.126666666666665</v>
      </c>
      <c r="E4880" s="25">
        <v>24.84</v>
      </c>
      <c r="F4880" s="380">
        <v>10.300296822050697</v>
      </c>
      <c r="G4880" s="25">
        <v>39.770000000000003</v>
      </c>
      <c r="H4880" s="380">
        <v>10.334210270090948</v>
      </c>
      <c r="I4880" s="25">
        <v>51.2</v>
      </c>
      <c r="J4880" s="380">
        <v>7.3166965024038779</v>
      </c>
    </row>
    <row r="4881" spans="1:10" x14ac:dyDescent="0.35">
      <c r="A4881" s="5">
        <v>4877</v>
      </c>
      <c r="B4881" s="5">
        <v>204</v>
      </c>
      <c r="C4881" s="5">
        <v>7</v>
      </c>
      <c r="D4881" s="380">
        <v>73.478888888888889</v>
      </c>
      <c r="E4881" s="25">
        <v>24.84</v>
      </c>
      <c r="F4881" s="380">
        <v>10.446589787399201</v>
      </c>
      <c r="G4881" s="25">
        <v>39.770000000000003</v>
      </c>
      <c r="H4881" s="380">
        <v>10.167995773696173</v>
      </c>
      <c r="I4881" s="25">
        <v>51.72</v>
      </c>
      <c r="J4881" s="380">
        <v>7.1833596519783987</v>
      </c>
    </row>
    <row r="4882" spans="1:10" x14ac:dyDescent="0.35">
      <c r="A4882" s="5">
        <v>4878</v>
      </c>
      <c r="B4882" s="5">
        <v>204</v>
      </c>
      <c r="C4882" s="5">
        <v>7</v>
      </c>
      <c r="D4882" s="380">
        <v>75.87555555555555</v>
      </c>
      <c r="E4882" s="25">
        <v>24.84</v>
      </c>
      <c r="F4882" s="380">
        <v>9.2385893968351915</v>
      </c>
      <c r="G4882" s="25">
        <v>39.770000000000003</v>
      </c>
      <c r="H4882" s="380">
        <v>9.9001886565442998</v>
      </c>
      <c r="I4882" s="25">
        <v>53.27</v>
      </c>
      <c r="J4882" s="380">
        <v>7.0807495123473432</v>
      </c>
    </row>
    <row r="4883" spans="1:10" x14ac:dyDescent="0.35">
      <c r="A4883" s="5">
        <v>4879</v>
      </c>
      <c r="B4883" s="5">
        <v>204</v>
      </c>
      <c r="C4883" s="5">
        <v>7</v>
      </c>
      <c r="D4883" s="380">
        <v>75.873333333333335</v>
      </c>
      <c r="E4883" s="25">
        <v>24.84</v>
      </c>
      <c r="F4883" s="380">
        <v>9.1648035309146163</v>
      </c>
      <c r="G4883" s="25">
        <v>43.56</v>
      </c>
      <c r="H4883" s="380">
        <v>9.1877920921232104</v>
      </c>
      <c r="I4883" s="25">
        <v>60.46</v>
      </c>
      <c r="J4883" s="380">
        <v>6.654751020961446</v>
      </c>
    </row>
    <row r="4884" spans="1:10" x14ac:dyDescent="0.35">
      <c r="A4884" s="5">
        <v>4880</v>
      </c>
      <c r="B4884" s="5">
        <v>204</v>
      </c>
      <c r="C4884" s="5">
        <v>7</v>
      </c>
      <c r="D4884" s="380">
        <v>76.26444444444445</v>
      </c>
      <c r="E4884" s="25">
        <v>24.99</v>
      </c>
      <c r="F4884" s="380">
        <v>9.204084241619535</v>
      </c>
      <c r="G4884" s="25">
        <v>44.74</v>
      </c>
      <c r="H4884" s="380">
        <v>8.9764009418468973</v>
      </c>
      <c r="I4884" s="25">
        <v>60.46</v>
      </c>
      <c r="J4884" s="380">
        <v>5.8661957441833756</v>
      </c>
    </row>
    <row r="4885" spans="1:10" x14ac:dyDescent="0.35">
      <c r="A4885" s="5">
        <v>4881</v>
      </c>
      <c r="B4885" s="5">
        <v>204</v>
      </c>
      <c r="C4885" s="5">
        <v>7</v>
      </c>
      <c r="D4885" s="380">
        <v>74.862777777777765</v>
      </c>
      <c r="E4885" s="25">
        <v>24.99</v>
      </c>
      <c r="F4885" s="380">
        <v>8.3139970729766652</v>
      </c>
      <c r="G4885" s="25">
        <v>44.74</v>
      </c>
      <c r="H4885" s="380">
        <v>9.8260456565448155</v>
      </c>
      <c r="I4885" s="25">
        <v>53.71</v>
      </c>
      <c r="J4885" s="380">
        <v>4.0532764520202003</v>
      </c>
    </row>
    <row r="4886" spans="1:10" x14ac:dyDescent="0.35">
      <c r="A4886" s="5">
        <v>4882</v>
      </c>
      <c r="B4886" s="5">
        <v>204</v>
      </c>
      <c r="C4886" s="5">
        <v>7</v>
      </c>
      <c r="D4886" s="380">
        <v>72.173333333333318</v>
      </c>
      <c r="E4886" s="25">
        <v>24.99</v>
      </c>
      <c r="F4886" s="380">
        <v>8.1174834595959595</v>
      </c>
      <c r="G4886" s="25">
        <v>44.74</v>
      </c>
      <c r="H4886" s="380">
        <v>6.754921997886763</v>
      </c>
      <c r="I4886" s="25">
        <v>52.05</v>
      </c>
      <c r="J4886" s="380">
        <v>3.622415985238987</v>
      </c>
    </row>
    <row r="4887" spans="1:10" x14ac:dyDescent="0.35">
      <c r="A4887" s="5">
        <v>4883</v>
      </c>
      <c r="B4887" s="5">
        <v>204</v>
      </c>
      <c r="C4887" s="5">
        <v>7</v>
      </c>
      <c r="D4887" s="380">
        <v>67.799444444444433</v>
      </c>
      <c r="E4887" s="25">
        <v>24.99</v>
      </c>
      <c r="F4887" s="380">
        <v>5.3775661770383989</v>
      </c>
      <c r="G4887" s="25">
        <v>44.74</v>
      </c>
      <c r="H4887" s="380">
        <v>4.799693804694658</v>
      </c>
      <c r="I4887" s="25">
        <v>51.72</v>
      </c>
      <c r="J4887" s="380">
        <v>1.9380303535366601</v>
      </c>
    </row>
    <row r="4888" spans="1:10" x14ac:dyDescent="0.35">
      <c r="A4888" s="5">
        <v>4884</v>
      </c>
      <c r="B4888" s="5">
        <v>204</v>
      </c>
      <c r="C4888" s="5">
        <v>7</v>
      </c>
      <c r="D4888" s="380">
        <v>63.479444444444439</v>
      </c>
      <c r="E4888" s="25">
        <v>24.88</v>
      </c>
      <c r="F4888" s="380">
        <v>0.47222222222222221</v>
      </c>
      <c r="G4888" s="25">
        <v>42.37</v>
      </c>
      <c r="H4888" s="380">
        <v>4.799693804694658</v>
      </c>
      <c r="I4888" s="25">
        <v>51.72</v>
      </c>
      <c r="J4888" s="380">
        <v>1.7674690179621524</v>
      </c>
    </row>
    <row r="4889" spans="1:10" x14ac:dyDescent="0.35">
      <c r="A4889" s="5">
        <v>4885</v>
      </c>
      <c r="B4889" s="5">
        <v>204</v>
      </c>
      <c r="C4889" s="5">
        <v>7</v>
      </c>
      <c r="D4889" s="380">
        <v>56.349444444444444</v>
      </c>
      <c r="E4889" s="25">
        <v>24.84</v>
      </c>
      <c r="F4889" s="380">
        <v>0.47222222222222227</v>
      </c>
      <c r="G4889" s="25">
        <v>42.29</v>
      </c>
      <c r="H4889" s="380">
        <v>4.799693804694658</v>
      </c>
      <c r="I4889" s="25">
        <v>51.72</v>
      </c>
      <c r="J4889" s="380">
        <v>0.65349041415085773</v>
      </c>
    </row>
    <row r="4890" spans="1:10" x14ac:dyDescent="0.35">
      <c r="A4890" s="5">
        <v>4886</v>
      </c>
      <c r="B4890" s="5">
        <v>204</v>
      </c>
      <c r="C4890" s="5">
        <v>7</v>
      </c>
      <c r="D4890" s="380">
        <v>47.343333333333327</v>
      </c>
      <c r="E4890" s="25">
        <v>24.84</v>
      </c>
      <c r="F4890" s="380">
        <v>5.0643065312006845</v>
      </c>
      <c r="G4890" s="25">
        <v>42.17</v>
      </c>
      <c r="H4890" s="380">
        <v>4.799693804694658</v>
      </c>
      <c r="I4890" s="25">
        <v>51.53</v>
      </c>
      <c r="J4890" s="380">
        <v>0.24529462193459009</v>
      </c>
    </row>
    <row r="4891" spans="1:10" x14ac:dyDescent="0.35">
      <c r="A4891" s="5">
        <v>4887</v>
      </c>
      <c r="B4891" s="5">
        <v>204</v>
      </c>
      <c r="C4891" s="5">
        <v>7</v>
      </c>
      <c r="D4891" s="380">
        <v>47.061111111111117</v>
      </c>
      <c r="E4891" s="25">
        <v>24.84</v>
      </c>
      <c r="F4891" s="380">
        <v>0.47222222222222221</v>
      </c>
      <c r="G4891" s="25">
        <v>42.17</v>
      </c>
      <c r="H4891" s="380">
        <v>4.799693804694658</v>
      </c>
      <c r="I4891" s="25">
        <v>51.53</v>
      </c>
      <c r="J4891" s="380">
        <v>0.2194739714132154</v>
      </c>
    </row>
    <row r="4892" spans="1:10" x14ac:dyDescent="0.35">
      <c r="A4892" s="5">
        <v>4888</v>
      </c>
      <c r="B4892" s="5">
        <v>204</v>
      </c>
      <c r="C4892" s="5">
        <v>7</v>
      </c>
      <c r="D4892" s="380">
        <v>53.571666666666665</v>
      </c>
      <c r="E4892" s="25">
        <v>24.84</v>
      </c>
      <c r="F4892" s="380">
        <v>0.47222222222222221</v>
      </c>
      <c r="G4892" s="25">
        <v>43.56</v>
      </c>
      <c r="H4892" s="380">
        <v>4.799693804694658</v>
      </c>
      <c r="I4892" s="25">
        <v>52.05</v>
      </c>
      <c r="J4892" s="380">
        <v>0.20226022712256203</v>
      </c>
    </row>
    <row r="4893" spans="1:10" x14ac:dyDescent="0.35">
      <c r="A4893" s="5">
        <v>4889</v>
      </c>
      <c r="B4893" s="5">
        <v>204</v>
      </c>
      <c r="C4893" s="5">
        <v>7</v>
      </c>
      <c r="D4893" s="380">
        <v>67.001666666666665</v>
      </c>
      <c r="E4893" s="25">
        <v>24.84</v>
      </c>
      <c r="F4893" s="380">
        <v>7.6604522095959595</v>
      </c>
      <c r="G4893" s="25">
        <v>43.56</v>
      </c>
      <c r="H4893" s="380">
        <v>4.799693804694658</v>
      </c>
      <c r="I4893" s="25">
        <v>53.27</v>
      </c>
      <c r="J4893" s="380">
        <v>0.90275911776316509</v>
      </c>
    </row>
    <row r="4894" spans="1:10" x14ac:dyDescent="0.35">
      <c r="A4894" s="5">
        <v>4890</v>
      </c>
      <c r="B4894" s="5">
        <v>204</v>
      </c>
      <c r="C4894" s="5">
        <v>7</v>
      </c>
      <c r="D4894" s="380">
        <v>74.503888888888909</v>
      </c>
      <c r="E4894" s="25">
        <v>24.99</v>
      </c>
      <c r="F4894" s="380">
        <v>8.4648222634013148</v>
      </c>
      <c r="G4894" s="25">
        <v>44.74</v>
      </c>
      <c r="H4894" s="380">
        <v>8.0836993119039224</v>
      </c>
      <c r="I4894" s="25">
        <v>53.81</v>
      </c>
      <c r="J4894" s="380">
        <v>6.4238128966473749</v>
      </c>
    </row>
    <row r="4895" spans="1:10" x14ac:dyDescent="0.35">
      <c r="A4895" s="5">
        <v>4891</v>
      </c>
      <c r="B4895" s="5">
        <v>204</v>
      </c>
      <c r="C4895" s="5">
        <v>7</v>
      </c>
      <c r="D4895" s="380">
        <v>79.019444444444431</v>
      </c>
      <c r="E4895" s="25">
        <v>24.99</v>
      </c>
      <c r="F4895" s="380">
        <v>19.034365460207493</v>
      </c>
      <c r="G4895" s="25">
        <v>44.74</v>
      </c>
      <c r="H4895" s="380">
        <v>13.925926863071689</v>
      </c>
      <c r="I4895" s="25">
        <v>60.46</v>
      </c>
      <c r="J4895" s="380">
        <v>7.400858727896086</v>
      </c>
    </row>
    <row r="4896" spans="1:10" x14ac:dyDescent="0.35">
      <c r="A4896" s="5">
        <v>4892</v>
      </c>
      <c r="B4896" s="5">
        <v>204</v>
      </c>
      <c r="C4896" s="5">
        <v>7</v>
      </c>
      <c r="D4896" s="380">
        <v>78.271666666666661</v>
      </c>
      <c r="E4896" s="25">
        <v>24.99</v>
      </c>
      <c r="F4896" s="380">
        <v>20.198584572190477</v>
      </c>
      <c r="G4896" s="25">
        <v>44.74</v>
      </c>
      <c r="H4896" s="380">
        <v>20.580282040202317</v>
      </c>
      <c r="I4896" s="25">
        <v>61.82</v>
      </c>
      <c r="J4896" s="380">
        <v>7.5115366817161311</v>
      </c>
    </row>
    <row r="4897" spans="1:10" x14ac:dyDescent="0.35">
      <c r="A4897" s="5">
        <v>4893</v>
      </c>
      <c r="B4897" s="5">
        <v>204</v>
      </c>
      <c r="C4897" s="5">
        <v>7</v>
      </c>
      <c r="D4897" s="380">
        <v>78.11666666666666</v>
      </c>
      <c r="E4897" s="25">
        <v>24.99</v>
      </c>
      <c r="F4897" s="380">
        <v>19.091775782043232</v>
      </c>
      <c r="G4897" s="25">
        <v>44.74</v>
      </c>
      <c r="H4897" s="380">
        <v>19.734889659292211</v>
      </c>
      <c r="I4897" s="25">
        <v>62.27</v>
      </c>
      <c r="J4897" s="380">
        <v>7.4585587395965316</v>
      </c>
    </row>
    <row r="4898" spans="1:10" x14ac:dyDescent="0.35">
      <c r="A4898" s="5">
        <v>4894</v>
      </c>
      <c r="B4898" s="5">
        <v>204</v>
      </c>
      <c r="C4898" s="5">
        <v>7</v>
      </c>
      <c r="D4898" s="380">
        <v>72.079444444444434</v>
      </c>
      <c r="E4898" s="25">
        <v>25.59</v>
      </c>
      <c r="F4898" s="380">
        <v>19.717190547773967</v>
      </c>
      <c r="G4898" s="25">
        <v>44.74</v>
      </c>
      <c r="H4898" s="380">
        <v>20.759036711128299</v>
      </c>
      <c r="I4898" s="25">
        <v>65.58</v>
      </c>
      <c r="J4898" s="380">
        <v>7.4585587395965316</v>
      </c>
    </row>
    <row r="4899" spans="1:10" x14ac:dyDescent="0.35">
      <c r="A4899" s="5">
        <v>4895</v>
      </c>
      <c r="B4899" s="5">
        <v>204</v>
      </c>
      <c r="C4899" s="5">
        <v>7</v>
      </c>
      <c r="D4899" s="380">
        <v>72.194444444444443</v>
      </c>
      <c r="E4899" s="25">
        <v>24.84</v>
      </c>
      <c r="F4899" s="380">
        <v>20.416857030044998</v>
      </c>
      <c r="G4899" s="25">
        <v>44.74</v>
      </c>
      <c r="H4899" s="380">
        <v>20.106618813328257</v>
      </c>
      <c r="I4899" s="25">
        <v>60.46</v>
      </c>
      <c r="J4899" s="380">
        <v>7.4065573111886245</v>
      </c>
    </row>
    <row r="4900" spans="1:10" x14ac:dyDescent="0.35">
      <c r="A4900" s="5">
        <v>4896</v>
      </c>
      <c r="B4900" s="5">
        <v>204</v>
      </c>
      <c r="C4900" s="5">
        <v>7</v>
      </c>
      <c r="D4900" s="380">
        <v>82.13666666666667</v>
      </c>
      <c r="E4900" s="25">
        <v>24.84</v>
      </c>
      <c r="F4900" s="380">
        <v>20.307105750102476</v>
      </c>
      <c r="G4900" s="25">
        <v>44.74</v>
      </c>
      <c r="H4900" s="380">
        <v>18.670998387989179</v>
      </c>
      <c r="I4900" s="25">
        <v>54.87</v>
      </c>
      <c r="J4900" s="380">
        <v>7.3886716336094498</v>
      </c>
    </row>
    <row r="4901" spans="1:10" x14ac:dyDescent="0.35">
      <c r="A4901" s="5">
        <v>4897</v>
      </c>
      <c r="B4901" s="5">
        <v>205</v>
      </c>
      <c r="C4901" s="5">
        <v>7</v>
      </c>
      <c r="D4901" s="380">
        <v>78.73277777777777</v>
      </c>
      <c r="E4901" s="25">
        <v>24.84</v>
      </c>
      <c r="F4901" s="380">
        <v>19.746326464339834</v>
      </c>
      <c r="G4901" s="25">
        <v>42.29</v>
      </c>
      <c r="H4901" s="380">
        <v>18.940376593602046</v>
      </c>
      <c r="I4901" s="25">
        <v>54.87</v>
      </c>
      <c r="J4901" s="380">
        <v>7.4119853871991692</v>
      </c>
    </row>
    <row r="4902" spans="1:10" x14ac:dyDescent="0.35">
      <c r="A4902" s="5">
        <v>4898</v>
      </c>
      <c r="B4902" s="5">
        <v>205</v>
      </c>
      <c r="C4902" s="5">
        <v>7</v>
      </c>
      <c r="D4902" s="380">
        <v>74.373333333333335</v>
      </c>
      <c r="E4902" s="25">
        <v>24.84</v>
      </c>
      <c r="F4902" s="380">
        <v>18.386907485836797</v>
      </c>
      <c r="G4902" s="25">
        <v>42.29</v>
      </c>
      <c r="H4902" s="380">
        <v>18.438015528953319</v>
      </c>
      <c r="I4902" s="25">
        <v>51.02</v>
      </c>
      <c r="J4902" s="380">
        <v>7.4267431057920543</v>
      </c>
    </row>
    <row r="4903" spans="1:10" x14ac:dyDescent="0.35">
      <c r="A4903" s="5">
        <v>4899</v>
      </c>
      <c r="B4903" s="5">
        <v>205</v>
      </c>
      <c r="C4903" s="5">
        <v>7</v>
      </c>
      <c r="D4903" s="380">
        <v>69.233888888888899</v>
      </c>
      <c r="E4903" s="25">
        <v>24.84</v>
      </c>
      <c r="F4903" s="380">
        <v>18.363953185165013</v>
      </c>
      <c r="G4903" s="25">
        <v>39</v>
      </c>
      <c r="H4903" s="380">
        <v>18.792722332797542</v>
      </c>
      <c r="I4903" s="25">
        <v>49.53</v>
      </c>
      <c r="J4903" s="380">
        <v>7.4318227374791554</v>
      </c>
    </row>
    <row r="4904" spans="1:10" x14ac:dyDescent="0.35">
      <c r="A4904" s="5">
        <v>4900</v>
      </c>
      <c r="B4904" s="5">
        <v>205</v>
      </c>
      <c r="C4904" s="5">
        <v>7</v>
      </c>
      <c r="D4904" s="380">
        <v>66.334444444444443</v>
      </c>
      <c r="E4904" s="25">
        <v>24.84</v>
      </c>
      <c r="F4904" s="380">
        <v>19.426556900366698</v>
      </c>
      <c r="G4904" s="25">
        <v>39</v>
      </c>
      <c r="H4904" s="380">
        <v>14.940639277143829</v>
      </c>
      <c r="I4904" s="25">
        <v>49.53</v>
      </c>
      <c r="J4904" s="380">
        <v>7.391981539249354</v>
      </c>
    </row>
    <row r="4905" spans="1:10" x14ac:dyDescent="0.35">
      <c r="A4905" s="5">
        <v>4901</v>
      </c>
      <c r="B4905" s="5">
        <v>205</v>
      </c>
      <c r="C4905" s="5">
        <v>7</v>
      </c>
      <c r="D4905" s="380">
        <v>63.134444444444448</v>
      </c>
      <c r="E4905" s="25">
        <v>24.84</v>
      </c>
      <c r="F4905" s="380">
        <v>19.8148082389027</v>
      </c>
      <c r="G4905" s="25">
        <v>39.770000000000003</v>
      </c>
      <c r="H4905" s="380">
        <v>16.889415664378955</v>
      </c>
      <c r="I4905" s="25">
        <v>49.53</v>
      </c>
      <c r="J4905" s="380">
        <v>7.3886716336094498</v>
      </c>
    </row>
    <row r="4906" spans="1:10" x14ac:dyDescent="0.35">
      <c r="A4906" s="5">
        <v>4902</v>
      </c>
      <c r="B4906" s="5">
        <v>205</v>
      </c>
      <c r="C4906" s="5">
        <v>7</v>
      </c>
      <c r="D4906" s="380">
        <v>57.682222222222222</v>
      </c>
      <c r="E4906" s="25">
        <v>24.84</v>
      </c>
      <c r="F4906" s="380">
        <v>17.673288638706875</v>
      </c>
      <c r="G4906" s="25">
        <v>42.29</v>
      </c>
      <c r="H4906" s="380">
        <v>15.177975347685361</v>
      </c>
      <c r="I4906" s="25">
        <v>51.02</v>
      </c>
      <c r="J4906" s="380">
        <v>7.46895224227619</v>
      </c>
    </row>
    <row r="4907" spans="1:10" x14ac:dyDescent="0.35">
      <c r="A4907" s="5">
        <v>4903</v>
      </c>
      <c r="B4907" s="5">
        <v>205</v>
      </c>
      <c r="C4907" s="5">
        <v>7</v>
      </c>
      <c r="D4907" s="380">
        <v>56.12833333333333</v>
      </c>
      <c r="E4907" s="25">
        <v>24.84</v>
      </c>
      <c r="F4907" s="380">
        <v>19.098223403849381</v>
      </c>
      <c r="G4907" s="25">
        <v>42.29</v>
      </c>
      <c r="H4907" s="380">
        <v>20.382972354121804</v>
      </c>
      <c r="I4907" s="25">
        <v>52.55</v>
      </c>
      <c r="J4907" s="380">
        <v>7.4580832335206386</v>
      </c>
    </row>
    <row r="4908" spans="1:10" x14ac:dyDescent="0.35">
      <c r="A4908" s="5">
        <v>4904</v>
      </c>
      <c r="B4908" s="5">
        <v>205</v>
      </c>
      <c r="C4908" s="5">
        <v>7</v>
      </c>
      <c r="D4908" s="380">
        <v>49.608888888888892</v>
      </c>
      <c r="E4908" s="25">
        <v>24.84</v>
      </c>
      <c r="F4908" s="380">
        <v>17.91464889552697</v>
      </c>
      <c r="G4908" s="25">
        <v>43.56</v>
      </c>
      <c r="H4908" s="380">
        <v>16.644926396375162</v>
      </c>
      <c r="I4908" s="25">
        <v>51.72</v>
      </c>
      <c r="J4908" s="380">
        <v>7.401911613455729</v>
      </c>
    </row>
    <row r="4909" spans="1:10" x14ac:dyDescent="0.35">
      <c r="A4909" s="5">
        <v>4905</v>
      </c>
      <c r="B4909" s="5">
        <v>205</v>
      </c>
      <c r="C4909" s="5">
        <v>7</v>
      </c>
      <c r="D4909" s="380">
        <v>40.594444444444441</v>
      </c>
      <c r="E4909" s="25">
        <v>24.84</v>
      </c>
      <c r="F4909" s="380">
        <v>9.05834246305057</v>
      </c>
      <c r="G4909" s="25">
        <v>42.29</v>
      </c>
      <c r="H4909" s="380">
        <v>9.7641320267634466</v>
      </c>
      <c r="I4909" s="25">
        <v>47.31</v>
      </c>
      <c r="J4909" s="380">
        <v>6.4378088300429344</v>
      </c>
    </row>
    <row r="4910" spans="1:10" x14ac:dyDescent="0.35">
      <c r="A4910" s="5">
        <v>4906</v>
      </c>
      <c r="B4910" s="5">
        <v>205</v>
      </c>
      <c r="C4910" s="5">
        <v>7</v>
      </c>
      <c r="D4910" s="380">
        <v>39.770555555555553</v>
      </c>
      <c r="E4910" s="25">
        <v>24.84</v>
      </c>
      <c r="F4910" s="380">
        <v>8.1174834595959595</v>
      </c>
      <c r="G4910" s="25">
        <v>41.05</v>
      </c>
      <c r="H4910" s="380">
        <v>9.3079032613451265</v>
      </c>
      <c r="I4910" s="25">
        <v>44.6</v>
      </c>
      <c r="J4910" s="380">
        <v>6.2782298644025074</v>
      </c>
    </row>
    <row r="4911" spans="1:10" x14ac:dyDescent="0.35">
      <c r="A4911" s="5">
        <v>4907</v>
      </c>
      <c r="B4911" s="5">
        <v>205</v>
      </c>
      <c r="C4911" s="5">
        <v>7</v>
      </c>
      <c r="D4911" s="380">
        <v>31.351666666666663</v>
      </c>
      <c r="E4911" s="25">
        <v>24.84</v>
      </c>
      <c r="F4911" s="380">
        <v>8.5839816774886444</v>
      </c>
      <c r="G4911" s="25">
        <v>41.05</v>
      </c>
      <c r="H4911" s="380">
        <v>9.4676182529845416</v>
      </c>
      <c r="I4911" s="25">
        <v>36.869999999999997</v>
      </c>
      <c r="J4911" s="380">
        <v>6.624259264173201</v>
      </c>
    </row>
    <row r="4912" spans="1:10" x14ac:dyDescent="0.35">
      <c r="A4912" s="5">
        <v>4908</v>
      </c>
      <c r="B4912" s="5">
        <v>205</v>
      </c>
      <c r="C4912" s="5">
        <v>7</v>
      </c>
      <c r="D4912" s="380">
        <v>28.223888888888887</v>
      </c>
      <c r="E4912" s="25">
        <v>24.84</v>
      </c>
      <c r="F4912" s="380">
        <v>5.126905931337177</v>
      </c>
      <c r="G4912" s="25">
        <v>38.61</v>
      </c>
      <c r="H4912" s="380">
        <v>9.3497338754506707</v>
      </c>
      <c r="I4912" s="25">
        <v>36.869999999999997</v>
      </c>
      <c r="J4912" s="380">
        <v>6.5150225207863599</v>
      </c>
    </row>
    <row r="4913" spans="1:10" x14ac:dyDescent="0.35">
      <c r="A4913" s="5">
        <v>4909</v>
      </c>
      <c r="B4913" s="5">
        <v>205</v>
      </c>
      <c r="C4913" s="5">
        <v>7</v>
      </c>
      <c r="D4913" s="380">
        <v>12.831666666666667</v>
      </c>
      <c r="E4913" s="25">
        <v>24.84</v>
      </c>
      <c r="F4913" s="380">
        <v>4.1120117323846346</v>
      </c>
      <c r="G4913" s="25">
        <v>37.49</v>
      </c>
      <c r="H4913" s="380">
        <v>9.1804378225523831</v>
      </c>
      <c r="I4913" s="25">
        <v>36.869999999999997</v>
      </c>
      <c r="J4913" s="380">
        <v>6.4659374135448209</v>
      </c>
    </row>
    <row r="4914" spans="1:10" x14ac:dyDescent="0.35">
      <c r="A4914" s="5">
        <v>4910</v>
      </c>
      <c r="B4914" s="5">
        <v>205</v>
      </c>
      <c r="C4914" s="5">
        <v>7</v>
      </c>
      <c r="D4914" s="380">
        <v>12.059999999999999</v>
      </c>
      <c r="E4914" s="25">
        <v>24.84</v>
      </c>
      <c r="F4914" s="380">
        <v>8.5004945491908916</v>
      </c>
      <c r="G4914" s="25">
        <v>37.49</v>
      </c>
      <c r="H4914" s="380">
        <v>9.3049661817006903</v>
      </c>
      <c r="I4914" s="25">
        <v>36.869999999999997</v>
      </c>
      <c r="J4914" s="380">
        <v>6.511959770651119</v>
      </c>
    </row>
    <row r="4915" spans="1:10" x14ac:dyDescent="0.35">
      <c r="A4915" s="5">
        <v>4911</v>
      </c>
      <c r="B4915" s="5">
        <v>205</v>
      </c>
      <c r="C4915" s="5">
        <v>7</v>
      </c>
      <c r="D4915" s="380">
        <v>18.319444444444446</v>
      </c>
      <c r="E4915" s="25">
        <v>24.84</v>
      </c>
      <c r="F4915" s="380">
        <v>8.7878119290530403</v>
      </c>
      <c r="G4915" s="25">
        <v>37.49</v>
      </c>
      <c r="H4915" s="380">
        <v>9.3751733267633863</v>
      </c>
      <c r="I4915" s="25">
        <v>36.869999999999997</v>
      </c>
      <c r="J4915" s="380">
        <v>6.5522608512612077</v>
      </c>
    </row>
    <row r="4916" spans="1:10" x14ac:dyDescent="0.35">
      <c r="A4916" s="5">
        <v>4912</v>
      </c>
      <c r="B4916" s="5">
        <v>205</v>
      </c>
      <c r="C4916" s="5">
        <v>7</v>
      </c>
      <c r="D4916" s="380">
        <v>36.767777777777773</v>
      </c>
      <c r="E4916" s="25">
        <v>24.84</v>
      </c>
      <c r="F4916" s="380">
        <v>8.934785011851778</v>
      </c>
      <c r="G4916" s="25">
        <v>38.229999999999997</v>
      </c>
      <c r="H4916" s="380">
        <v>9.9609161358008773</v>
      </c>
      <c r="I4916" s="25">
        <v>37.24</v>
      </c>
      <c r="J4916" s="380">
        <v>6.5418764894511376</v>
      </c>
    </row>
    <row r="4917" spans="1:10" x14ac:dyDescent="0.35">
      <c r="A4917" s="5">
        <v>4913</v>
      </c>
      <c r="B4917" s="5">
        <v>205</v>
      </c>
      <c r="C4917" s="5">
        <v>7</v>
      </c>
      <c r="D4917" s="380">
        <v>62.393888888888888</v>
      </c>
      <c r="E4917" s="25">
        <v>24.84</v>
      </c>
      <c r="F4917" s="380">
        <v>9.92448348232573</v>
      </c>
      <c r="G4917" s="25">
        <v>42.29</v>
      </c>
      <c r="H4917" s="380">
        <v>10.158784144211326</v>
      </c>
      <c r="I4917" s="25">
        <v>37.6</v>
      </c>
      <c r="J4917" s="380">
        <v>7.201684078314746</v>
      </c>
    </row>
    <row r="4918" spans="1:10" x14ac:dyDescent="0.35">
      <c r="A4918" s="5">
        <v>4914</v>
      </c>
      <c r="B4918" s="5">
        <v>205</v>
      </c>
      <c r="C4918" s="5">
        <v>7</v>
      </c>
      <c r="D4918" s="380">
        <v>76.617222222222225</v>
      </c>
      <c r="E4918" s="25">
        <v>24.84</v>
      </c>
      <c r="F4918" s="380">
        <v>11.367220400807932</v>
      </c>
      <c r="G4918" s="25">
        <v>42.29</v>
      </c>
      <c r="H4918" s="380">
        <v>10.030987613166351</v>
      </c>
      <c r="I4918" s="25">
        <v>43.38</v>
      </c>
      <c r="J4918" s="380">
        <v>7.0219444878348147</v>
      </c>
    </row>
    <row r="4919" spans="1:10" x14ac:dyDescent="0.35">
      <c r="A4919" s="5">
        <v>4915</v>
      </c>
      <c r="B4919" s="5">
        <v>205</v>
      </c>
      <c r="C4919" s="5">
        <v>7</v>
      </c>
      <c r="D4919" s="380">
        <v>81.343888888888884</v>
      </c>
      <c r="E4919" s="25">
        <v>24.84</v>
      </c>
      <c r="F4919" s="380">
        <v>12.877354899171648</v>
      </c>
      <c r="G4919" s="25">
        <v>42.29</v>
      </c>
      <c r="H4919" s="380">
        <v>9.8275641810558998</v>
      </c>
      <c r="I4919" s="25">
        <v>37.979999999999997</v>
      </c>
      <c r="J4919" s="380">
        <v>6.6151207289538512</v>
      </c>
    </row>
    <row r="4920" spans="1:10" x14ac:dyDescent="0.35">
      <c r="A4920" s="5">
        <v>4916</v>
      </c>
      <c r="B4920" s="5">
        <v>205</v>
      </c>
      <c r="C4920" s="5">
        <v>7</v>
      </c>
      <c r="D4920" s="380">
        <v>82.006666666666661</v>
      </c>
      <c r="E4920" s="25">
        <v>24.84</v>
      </c>
      <c r="F4920" s="380">
        <v>13.311827067776157</v>
      </c>
      <c r="G4920" s="25">
        <v>37.869999999999997</v>
      </c>
      <c r="H4920" s="380">
        <v>9.8143707636270268</v>
      </c>
      <c r="I4920" s="25">
        <v>37.979999999999997</v>
      </c>
      <c r="J4920" s="380">
        <v>6.5138091911171703</v>
      </c>
    </row>
    <row r="4921" spans="1:10" x14ac:dyDescent="0.35">
      <c r="A4921" s="5">
        <v>4917</v>
      </c>
      <c r="B4921" s="5">
        <v>205</v>
      </c>
      <c r="C4921" s="5">
        <v>7</v>
      </c>
      <c r="D4921" s="380">
        <v>84.346111111111114</v>
      </c>
      <c r="E4921" s="25">
        <v>24.84</v>
      </c>
      <c r="F4921" s="380">
        <v>10.865557922996983</v>
      </c>
      <c r="G4921" s="25">
        <v>37.49</v>
      </c>
      <c r="H4921" s="380">
        <v>9.8448287805113015</v>
      </c>
      <c r="I4921" s="25">
        <v>37.979999999999997</v>
      </c>
      <c r="J4921" s="380">
        <v>6.5138091911171703</v>
      </c>
    </row>
    <row r="4922" spans="1:10" x14ac:dyDescent="0.35">
      <c r="A4922" s="5">
        <v>4918</v>
      </c>
      <c r="B4922" s="5">
        <v>205</v>
      </c>
      <c r="C4922" s="5">
        <v>7</v>
      </c>
      <c r="D4922" s="380">
        <v>80.930555555555557</v>
      </c>
      <c r="E4922" s="25">
        <v>24.84</v>
      </c>
      <c r="F4922" s="380">
        <v>8.5057689601636355</v>
      </c>
      <c r="G4922" s="25">
        <v>37.49</v>
      </c>
      <c r="H4922" s="380">
        <v>9.3308342642882298</v>
      </c>
      <c r="I4922" s="25">
        <v>44.6</v>
      </c>
      <c r="J4922" s="380">
        <v>6.50506738574735</v>
      </c>
    </row>
    <row r="4923" spans="1:10" x14ac:dyDescent="0.35">
      <c r="A4923" s="5">
        <v>4919</v>
      </c>
      <c r="B4923" s="5">
        <v>205</v>
      </c>
      <c r="C4923" s="5">
        <v>7</v>
      </c>
      <c r="D4923" s="380">
        <v>75.161666666666662</v>
      </c>
      <c r="E4923" s="25">
        <v>24.84</v>
      </c>
      <c r="F4923" s="380">
        <v>8.1174834595959613</v>
      </c>
      <c r="G4923" s="25">
        <v>35.94</v>
      </c>
      <c r="H4923" s="380">
        <v>7.0410835040071014</v>
      </c>
      <c r="I4923" s="25">
        <v>36.869999999999997</v>
      </c>
      <c r="J4923" s="380">
        <v>5.8752107083960761</v>
      </c>
    </row>
    <row r="4924" spans="1:10" x14ac:dyDescent="0.35">
      <c r="A4924" s="5">
        <v>4920</v>
      </c>
      <c r="B4924" s="5">
        <v>205</v>
      </c>
      <c r="C4924" s="5">
        <v>7</v>
      </c>
      <c r="D4924" s="380">
        <v>63.919999999999995</v>
      </c>
      <c r="E4924" s="25">
        <v>24</v>
      </c>
      <c r="F4924" s="380">
        <v>8.1174834595959595</v>
      </c>
      <c r="G4924" s="25">
        <v>31.84</v>
      </c>
      <c r="H4924" s="380">
        <v>1.0377759139885867</v>
      </c>
      <c r="I4924" s="25">
        <v>35.44</v>
      </c>
      <c r="J4924" s="380">
        <v>5.7556865260784509</v>
      </c>
    </row>
    <row r="4925" spans="1:10" x14ac:dyDescent="0.35">
      <c r="A4925" s="5">
        <v>4921</v>
      </c>
      <c r="B4925" s="5">
        <v>206</v>
      </c>
      <c r="C4925" s="5">
        <v>7</v>
      </c>
      <c r="D4925" s="380">
        <v>55.827777777777783</v>
      </c>
      <c r="E4925" s="25">
        <v>24</v>
      </c>
      <c r="F4925" s="380">
        <v>6.3939234410506529</v>
      </c>
      <c r="G4925" s="25">
        <v>30.03</v>
      </c>
      <c r="H4925" s="380">
        <v>1.1214916585387293</v>
      </c>
      <c r="I4925" s="25">
        <v>33.67</v>
      </c>
      <c r="J4925" s="380">
        <v>5.6514421835810609</v>
      </c>
    </row>
    <row r="4926" spans="1:10" x14ac:dyDescent="0.35">
      <c r="A4926" s="5">
        <v>4922</v>
      </c>
      <c r="B4926" s="5">
        <v>206</v>
      </c>
      <c r="C4926" s="5">
        <v>7</v>
      </c>
      <c r="D4926" s="380">
        <v>51.643333333333331</v>
      </c>
      <c r="E4926" s="25">
        <v>24</v>
      </c>
      <c r="F4926" s="380">
        <v>6.1409413691442101</v>
      </c>
      <c r="G4926" s="25">
        <v>30.03</v>
      </c>
      <c r="H4926" s="380">
        <v>0.86676342263995954</v>
      </c>
      <c r="I4926" s="25">
        <v>33.67</v>
      </c>
      <c r="J4926" s="380">
        <v>5.7082271331392569</v>
      </c>
    </row>
    <row r="4927" spans="1:10" x14ac:dyDescent="0.35">
      <c r="A4927" s="5">
        <v>4923</v>
      </c>
      <c r="B4927" s="5">
        <v>206</v>
      </c>
      <c r="C4927" s="5">
        <v>7</v>
      </c>
      <c r="D4927" s="380">
        <v>48.662777777777769</v>
      </c>
      <c r="E4927" s="25">
        <v>23.59</v>
      </c>
      <c r="F4927" s="380">
        <v>7.5442697698664354</v>
      </c>
      <c r="G4927" s="25">
        <v>30.03</v>
      </c>
      <c r="H4927" s="380">
        <v>1.0151900819945978</v>
      </c>
      <c r="I4927" s="25">
        <v>33.67</v>
      </c>
      <c r="J4927" s="380">
        <v>4.9437330397551351</v>
      </c>
    </row>
    <row r="4928" spans="1:10" x14ac:dyDescent="0.35">
      <c r="A4928" s="5">
        <v>4924</v>
      </c>
      <c r="B4928" s="5">
        <v>206</v>
      </c>
      <c r="C4928" s="5">
        <v>7</v>
      </c>
      <c r="D4928" s="380">
        <v>47.635555555555555</v>
      </c>
      <c r="E4928" s="25">
        <v>21.12</v>
      </c>
      <c r="F4928" s="380">
        <v>8.1174834595959595</v>
      </c>
      <c r="G4928" s="25">
        <v>30.03</v>
      </c>
      <c r="H4928" s="380">
        <v>1.1281995445133222</v>
      </c>
      <c r="I4928" s="25">
        <v>33.67</v>
      </c>
      <c r="J4928" s="380">
        <v>4.1238000158632433</v>
      </c>
    </row>
    <row r="4929" spans="1:10" x14ac:dyDescent="0.35">
      <c r="A4929" s="5">
        <v>4925</v>
      </c>
      <c r="B4929" s="5">
        <v>206</v>
      </c>
      <c r="C4929" s="5">
        <v>7</v>
      </c>
      <c r="D4929" s="380">
        <v>52.668888888888894</v>
      </c>
      <c r="E4929" s="25">
        <v>21.12</v>
      </c>
      <c r="F4929" s="380">
        <v>8.1174834595959595</v>
      </c>
      <c r="G4929" s="25">
        <v>30.03</v>
      </c>
      <c r="H4929" s="380">
        <v>0.65808670058311347</v>
      </c>
      <c r="I4929" s="25">
        <v>33.67</v>
      </c>
      <c r="J4929" s="380">
        <v>4.4552625887150548</v>
      </c>
    </row>
    <row r="4930" spans="1:10" x14ac:dyDescent="0.35">
      <c r="A4930" s="5">
        <v>4926</v>
      </c>
      <c r="B4930" s="5">
        <v>206</v>
      </c>
      <c r="C4930" s="5">
        <v>7</v>
      </c>
      <c r="D4930" s="380">
        <v>61.131111111111117</v>
      </c>
      <c r="E4930" s="25">
        <v>21.12</v>
      </c>
      <c r="F4930" s="380">
        <v>8.1174834595959577</v>
      </c>
      <c r="G4930" s="25">
        <v>30.03</v>
      </c>
      <c r="H4930" s="380">
        <v>0.65808670058311358</v>
      </c>
      <c r="I4930" s="25">
        <v>33.67</v>
      </c>
      <c r="J4930" s="380">
        <v>3.1584077366687158</v>
      </c>
    </row>
    <row r="4931" spans="1:10" x14ac:dyDescent="0.35">
      <c r="A4931" s="5">
        <v>4927</v>
      </c>
      <c r="B4931" s="5">
        <v>206</v>
      </c>
      <c r="C4931" s="5">
        <v>7</v>
      </c>
      <c r="D4931" s="380">
        <v>70.796666666666667</v>
      </c>
      <c r="E4931" s="25">
        <v>22.73</v>
      </c>
      <c r="F4931" s="380">
        <v>8.1174834595959595</v>
      </c>
      <c r="G4931" s="25">
        <v>30.03</v>
      </c>
      <c r="H4931" s="380">
        <v>0.65808670058311347</v>
      </c>
      <c r="I4931" s="25">
        <v>33.67</v>
      </c>
      <c r="J4931" s="380">
        <v>0.32979576367589486</v>
      </c>
    </row>
    <row r="4932" spans="1:10" x14ac:dyDescent="0.35">
      <c r="A4932" s="5">
        <v>4928</v>
      </c>
      <c r="B4932" s="5">
        <v>206</v>
      </c>
      <c r="C4932" s="5">
        <v>7</v>
      </c>
      <c r="D4932" s="380">
        <v>88.414444444444456</v>
      </c>
      <c r="E4932" s="25">
        <v>23.59</v>
      </c>
      <c r="F4932" s="380">
        <v>3.6817978326295431</v>
      </c>
      <c r="G4932" s="25">
        <v>30.03</v>
      </c>
      <c r="H4932" s="380">
        <v>3.5498029152869108</v>
      </c>
      <c r="I4932" s="25">
        <v>33.67</v>
      </c>
      <c r="J4932" s="380">
        <v>4.0984226902725053E-2</v>
      </c>
    </row>
    <row r="4933" spans="1:10" x14ac:dyDescent="0.35">
      <c r="A4933" s="5">
        <v>4929</v>
      </c>
      <c r="B4933" s="5">
        <v>206</v>
      </c>
      <c r="C4933" s="5">
        <v>7</v>
      </c>
      <c r="D4933" s="380">
        <v>79.043333333333322</v>
      </c>
      <c r="E4933" s="25">
        <v>23.84</v>
      </c>
      <c r="F4933" s="380">
        <v>2.1850550359420526</v>
      </c>
      <c r="G4933" s="25">
        <v>30.03</v>
      </c>
      <c r="H4933" s="380">
        <v>1.9910596753606291</v>
      </c>
      <c r="I4933" s="25">
        <v>33.409999999999997</v>
      </c>
      <c r="J4933" s="380">
        <v>4.0984226902725053E-2</v>
      </c>
    </row>
    <row r="4934" spans="1:10" x14ac:dyDescent="0.35">
      <c r="A4934" s="5">
        <v>4930</v>
      </c>
      <c r="B4934" s="5">
        <v>206</v>
      </c>
      <c r="C4934" s="5">
        <v>7</v>
      </c>
      <c r="D4934" s="380">
        <v>67.717777777777783</v>
      </c>
      <c r="E4934" s="25">
        <v>23.63</v>
      </c>
      <c r="F4934" s="380">
        <v>0.54679326505314629</v>
      </c>
      <c r="G4934" s="25">
        <v>30.03</v>
      </c>
      <c r="H4934" s="380">
        <v>0.55202334447126611</v>
      </c>
      <c r="I4934" s="25">
        <v>33.08</v>
      </c>
      <c r="J4934" s="380">
        <v>4.0984226902725053E-2</v>
      </c>
    </row>
    <row r="4935" spans="1:10" x14ac:dyDescent="0.35">
      <c r="A4935" s="5">
        <v>4931</v>
      </c>
      <c r="B4935" s="5">
        <v>206</v>
      </c>
      <c r="C4935" s="5">
        <v>7</v>
      </c>
      <c r="D4935" s="380">
        <v>62.271666666666654</v>
      </c>
      <c r="E4935" s="25">
        <v>23.15</v>
      </c>
      <c r="F4935" s="380">
        <v>2.6347907990726998</v>
      </c>
      <c r="G4935" s="25">
        <v>30.03</v>
      </c>
      <c r="H4935" s="380">
        <v>0.55202334447126611</v>
      </c>
      <c r="I4935" s="25">
        <v>33.08</v>
      </c>
      <c r="J4935" s="380">
        <v>4.0984226902725053E-2</v>
      </c>
    </row>
    <row r="4936" spans="1:10" x14ac:dyDescent="0.35">
      <c r="A4936" s="5">
        <v>4932</v>
      </c>
      <c r="B4936" s="5">
        <v>206</v>
      </c>
      <c r="C4936" s="5">
        <v>7</v>
      </c>
      <c r="D4936" s="380">
        <v>58.248333333333335</v>
      </c>
      <c r="E4936" s="25">
        <v>21.12</v>
      </c>
      <c r="F4936" s="380">
        <v>1.0332752605494309</v>
      </c>
      <c r="G4936" s="25">
        <v>30.03</v>
      </c>
      <c r="H4936" s="380">
        <v>0.55202334447126611</v>
      </c>
      <c r="I4936" s="25">
        <v>33.08</v>
      </c>
      <c r="J4936" s="380">
        <v>4.0984226902725053E-2</v>
      </c>
    </row>
    <row r="4937" spans="1:10" x14ac:dyDescent="0.35">
      <c r="A4937" s="5">
        <v>4933</v>
      </c>
      <c r="B4937" s="5">
        <v>206</v>
      </c>
      <c r="C4937" s="5">
        <v>7</v>
      </c>
      <c r="D4937" s="380">
        <v>54.765000000000001</v>
      </c>
      <c r="E4937" s="25">
        <v>21.12</v>
      </c>
      <c r="F4937" s="380">
        <v>1.4851830465492433</v>
      </c>
      <c r="G4937" s="25">
        <v>30.03</v>
      </c>
      <c r="H4937" s="380">
        <v>0.55202334447126611</v>
      </c>
      <c r="I4937" s="25">
        <v>33.08</v>
      </c>
      <c r="J4937" s="380">
        <v>4.0984226902725053E-2</v>
      </c>
    </row>
    <row r="4938" spans="1:10" x14ac:dyDescent="0.35">
      <c r="A4938" s="5">
        <v>4934</v>
      </c>
      <c r="B4938" s="5">
        <v>206</v>
      </c>
      <c r="C4938" s="5">
        <v>7</v>
      </c>
      <c r="D4938" s="380">
        <v>52.105555555555547</v>
      </c>
      <c r="E4938" s="25">
        <v>20.5</v>
      </c>
      <c r="F4938" s="380">
        <v>1.4537799974727863</v>
      </c>
      <c r="G4938" s="25">
        <v>30.03</v>
      </c>
      <c r="H4938" s="380">
        <v>0.55202334447126611</v>
      </c>
      <c r="I4938" s="25">
        <v>32.75</v>
      </c>
      <c r="J4938" s="380">
        <v>4.0984226902725053E-2</v>
      </c>
    </row>
    <row r="4939" spans="1:10" x14ac:dyDescent="0.35">
      <c r="A4939" s="5">
        <v>4935</v>
      </c>
      <c r="B4939" s="5">
        <v>206</v>
      </c>
      <c r="C4939" s="5">
        <v>7</v>
      </c>
      <c r="D4939" s="380">
        <v>47.019444444444439</v>
      </c>
      <c r="E4939" s="25">
        <v>20.5</v>
      </c>
      <c r="F4939" s="380">
        <v>0.90883551166400633</v>
      </c>
      <c r="G4939" s="25">
        <v>30.03</v>
      </c>
      <c r="H4939" s="380">
        <v>0.55202334447126611</v>
      </c>
      <c r="I4939" s="25">
        <v>32.75</v>
      </c>
      <c r="J4939" s="380">
        <v>4.0984226902725053E-2</v>
      </c>
    </row>
    <row r="4940" spans="1:10" x14ac:dyDescent="0.35">
      <c r="A4940" s="5">
        <v>4936</v>
      </c>
      <c r="B4940" s="5">
        <v>206</v>
      </c>
      <c r="C4940" s="5">
        <v>7</v>
      </c>
      <c r="D4940" s="380">
        <v>54.663888888888891</v>
      </c>
      <c r="E4940" s="25">
        <v>21.12</v>
      </c>
      <c r="F4940" s="380">
        <v>5.0217212752743734</v>
      </c>
      <c r="G4940" s="25">
        <v>30.03</v>
      </c>
      <c r="H4940" s="380">
        <v>0.60222126726734138</v>
      </c>
      <c r="I4940" s="25">
        <v>32.75</v>
      </c>
      <c r="J4940" s="380">
        <v>4.0984226902725053E-2</v>
      </c>
    </row>
    <row r="4941" spans="1:10" x14ac:dyDescent="0.35">
      <c r="A4941" s="5">
        <v>4937</v>
      </c>
      <c r="B4941" s="5">
        <v>206</v>
      </c>
      <c r="C4941" s="5">
        <v>7</v>
      </c>
      <c r="D4941" s="380">
        <v>61.489444444444445</v>
      </c>
      <c r="E4941" s="25">
        <v>21.12</v>
      </c>
      <c r="F4941" s="380">
        <v>1.2068211967516993</v>
      </c>
      <c r="G4941" s="25">
        <v>30.03</v>
      </c>
      <c r="H4941" s="380">
        <v>1.8842722814278901</v>
      </c>
      <c r="I4941" s="25">
        <v>33.08</v>
      </c>
      <c r="J4941" s="380">
        <v>4.0984226902725053E-2</v>
      </c>
    </row>
    <row r="4942" spans="1:10" x14ac:dyDescent="0.35">
      <c r="A4942" s="5">
        <v>4938</v>
      </c>
      <c r="B4942" s="5">
        <v>206</v>
      </c>
      <c r="C4942" s="5">
        <v>7</v>
      </c>
      <c r="D4942" s="380">
        <v>73.699444444444453</v>
      </c>
      <c r="E4942" s="25">
        <v>23.59</v>
      </c>
      <c r="F4942" s="380">
        <v>5.3411245155230764</v>
      </c>
      <c r="G4942" s="25">
        <v>30.03</v>
      </c>
      <c r="H4942" s="380">
        <v>2.5711971003476233</v>
      </c>
      <c r="I4942" s="25">
        <v>33.08</v>
      </c>
      <c r="J4942" s="380">
        <v>4.0984226902725053E-2</v>
      </c>
    </row>
    <row r="4943" spans="1:10" x14ac:dyDescent="0.35">
      <c r="A4943" s="5">
        <v>4939</v>
      </c>
      <c r="B4943" s="5">
        <v>206</v>
      </c>
      <c r="C4943" s="5">
        <v>7</v>
      </c>
      <c r="D4943" s="380">
        <v>83.081666666666663</v>
      </c>
      <c r="E4943" s="25">
        <v>23.84</v>
      </c>
      <c r="F4943" s="380">
        <v>5.3837097714493884</v>
      </c>
      <c r="G4943" s="25">
        <v>30.03</v>
      </c>
      <c r="H4943" s="380">
        <v>4.4126322548374919</v>
      </c>
      <c r="I4943" s="25">
        <v>33.67</v>
      </c>
      <c r="J4943" s="380">
        <v>0.17361914951525889</v>
      </c>
    </row>
    <row r="4944" spans="1:10" x14ac:dyDescent="0.35">
      <c r="A4944" s="5">
        <v>4940</v>
      </c>
      <c r="B4944" s="5">
        <v>206</v>
      </c>
      <c r="C4944" s="5">
        <v>7</v>
      </c>
      <c r="D4944" s="380">
        <v>82.855000000000004</v>
      </c>
      <c r="E4944" s="25">
        <v>24.12</v>
      </c>
      <c r="F4944" s="380">
        <v>5.3837097714493884</v>
      </c>
      <c r="G4944" s="25">
        <v>31.11</v>
      </c>
      <c r="H4944" s="380">
        <v>4.4271698245461106</v>
      </c>
      <c r="I4944" s="25">
        <v>34.25</v>
      </c>
      <c r="J4944" s="380">
        <v>3.4998397622570461</v>
      </c>
    </row>
    <row r="4945" spans="1:10" x14ac:dyDescent="0.35">
      <c r="A4945" s="5">
        <v>4941</v>
      </c>
      <c r="B4945" s="5">
        <v>206</v>
      </c>
      <c r="C4945" s="5">
        <v>7</v>
      </c>
      <c r="D4945" s="380">
        <v>84.655555555555566</v>
      </c>
      <c r="E4945" s="25">
        <v>24.84</v>
      </c>
      <c r="F4945" s="380">
        <v>5.3837097714493884</v>
      </c>
      <c r="G4945" s="25">
        <v>31.49</v>
      </c>
      <c r="H4945" s="380">
        <v>4.6528169298648905</v>
      </c>
      <c r="I4945" s="25">
        <v>40.450000000000003</v>
      </c>
      <c r="J4945" s="380">
        <v>3.7650665077140748</v>
      </c>
    </row>
    <row r="4946" spans="1:10" x14ac:dyDescent="0.35">
      <c r="A4946" s="5">
        <v>4942</v>
      </c>
      <c r="B4946" s="5">
        <v>206</v>
      </c>
      <c r="C4946" s="5">
        <v>7</v>
      </c>
      <c r="D4946" s="380">
        <v>82.451111111111118</v>
      </c>
      <c r="E4946" s="25">
        <v>24.84</v>
      </c>
      <c r="F4946" s="380">
        <v>5.3837097714493884</v>
      </c>
      <c r="G4946" s="25">
        <v>35.53</v>
      </c>
      <c r="H4946" s="380">
        <v>4.896645552783597</v>
      </c>
      <c r="I4946" s="25">
        <v>44.11</v>
      </c>
      <c r="J4946" s="380">
        <v>3.9872757942071435</v>
      </c>
    </row>
    <row r="4947" spans="1:10" x14ac:dyDescent="0.35">
      <c r="A4947" s="5">
        <v>4943</v>
      </c>
      <c r="B4947" s="5">
        <v>206</v>
      </c>
      <c r="C4947" s="5">
        <v>7</v>
      </c>
      <c r="D4947" s="380">
        <v>70.569999999999993</v>
      </c>
      <c r="E4947" s="25">
        <v>24.84</v>
      </c>
      <c r="F4947" s="380">
        <v>5.3837097714493884</v>
      </c>
      <c r="G4947" s="25">
        <v>31.11</v>
      </c>
      <c r="H4947" s="380">
        <v>4.896645552783597</v>
      </c>
      <c r="I4947" s="25">
        <v>37.979999999999997</v>
      </c>
      <c r="J4947" s="380">
        <v>3.9872757942071435</v>
      </c>
    </row>
    <row r="4948" spans="1:10" x14ac:dyDescent="0.35">
      <c r="A4948" s="5">
        <v>4944</v>
      </c>
      <c r="B4948" s="5">
        <v>206</v>
      </c>
      <c r="C4948" s="5">
        <v>7</v>
      </c>
      <c r="D4948" s="380">
        <v>58.83</v>
      </c>
      <c r="E4948" s="25">
        <v>24.84</v>
      </c>
      <c r="F4948" s="380">
        <v>1.9275974446416164</v>
      </c>
      <c r="G4948" s="25">
        <v>30.91</v>
      </c>
      <c r="H4948" s="380">
        <v>2.8008001657974546</v>
      </c>
      <c r="I4948" s="25">
        <v>35.72</v>
      </c>
      <c r="J4948" s="380">
        <v>1.6165595134342772</v>
      </c>
    </row>
    <row r="4949" spans="1:10" x14ac:dyDescent="0.35">
      <c r="A4949" s="5">
        <v>4945</v>
      </c>
      <c r="B4949" s="5">
        <v>207</v>
      </c>
      <c r="C4949" s="5">
        <v>7</v>
      </c>
      <c r="D4949" s="380">
        <v>56.920555555555566</v>
      </c>
      <c r="E4949" s="25">
        <v>24.84</v>
      </c>
      <c r="F4949" s="380">
        <v>0.17973441596887421</v>
      </c>
      <c r="G4949" s="25">
        <v>31.11</v>
      </c>
      <c r="H4949" s="380">
        <v>2.6982856571891256</v>
      </c>
      <c r="I4949" s="25">
        <v>35.72</v>
      </c>
      <c r="J4949" s="380">
        <v>0.14480167642852412</v>
      </c>
    </row>
    <row r="4950" spans="1:10" x14ac:dyDescent="0.35">
      <c r="A4950" s="5">
        <v>4946</v>
      </c>
      <c r="B4950" s="5">
        <v>207</v>
      </c>
      <c r="C4950" s="5">
        <v>7</v>
      </c>
      <c r="D4950" s="380">
        <v>54.744999999999997</v>
      </c>
      <c r="E4950" s="25">
        <v>24.84</v>
      </c>
      <c r="F4950" s="380">
        <v>3.8898570249751385</v>
      </c>
      <c r="G4950" s="25">
        <v>31.11</v>
      </c>
      <c r="H4950" s="380">
        <v>2.6943668348435437</v>
      </c>
      <c r="I4950" s="25">
        <v>35.72</v>
      </c>
      <c r="J4950" s="380">
        <v>1.5421165289402525</v>
      </c>
    </row>
    <row r="4951" spans="1:10" x14ac:dyDescent="0.35">
      <c r="A4951" s="5">
        <v>4947</v>
      </c>
      <c r="B4951" s="5">
        <v>207</v>
      </c>
      <c r="C4951" s="5">
        <v>7</v>
      </c>
      <c r="D4951" s="380">
        <v>58.241111111111103</v>
      </c>
      <c r="E4951" s="25">
        <v>24.84</v>
      </c>
      <c r="F4951" s="380">
        <v>0.27171531122656173</v>
      </c>
      <c r="G4951" s="25">
        <v>30.95</v>
      </c>
      <c r="H4951" s="380">
        <v>2.777777777777778E-2</v>
      </c>
      <c r="I4951" s="25">
        <v>35.72</v>
      </c>
      <c r="J4951" s="380">
        <v>0.14480167642852412</v>
      </c>
    </row>
    <row r="4952" spans="1:10" x14ac:dyDescent="0.35">
      <c r="A4952" s="5">
        <v>4948</v>
      </c>
      <c r="B4952" s="5">
        <v>207</v>
      </c>
      <c r="C4952" s="5">
        <v>7</v>
      </c>
      <c r="D4952" s="380">
        <v>59.371111111111112</v>
      </c>
      <c r="E4952" s="25">
        <v>24.84</v>
      </c>
      <c r="F4952" s="380">
        <v>0.10797415289923006</v>
      </c>
      <c r="G4952" s="25">
        <v>31.11</v>
      </c>
      <c r="H4952" s="380">
        <v>0.14480167642852412</v>
      </c>
      <c r="I4952" s="25">
        <v>35.72</v>
      </c>
      <c r="J4952" s="380">
        <v>0.27777777777777779</v>
      </c>
    </row>
    <row r="4953" spans="1:10" x14ac:dyDescent="0.35">
      <c r="A4953" s="5">
        <v>4949</v>
      </c>
      <c r="B4953" s="5">
        <v>207</v>
      </c>
      <c r="C4953" s="5">
        <v>7</v>
      </c>
      <c r="D4953" s="380">
        <v>55.621111111111112</v>
      </c>
      <c r="E4953" s="25">
        <v>24.84</v>
      </c>
      <c r="F4953" s="380">
        <v>0.3071480359408581</v>
      </c>
      <c r="G4953" s="25">
        <v>31.11</v>
      </c>
      <c r="H4953" s="380">
        <v>9.3263630677863515E-2</v>
      </c>
      <c r="I4953" s="25">
        <v>35.72</v>
      </c>
      <c r="J4953" s="380">
        <v>9.4917436863749524E-2</v>
      </c>
    </row>
    <row r="4954" spans="1:10" x14ac:dyDescent="0.35">
      <c r="A4954" s="5">
        <v>4950</v>
      </c>
      <c r="B4954" s="5">
        <v>207</v>
      </c>
      <c r="C4954" s="5">
        <v>7</v>
      </c>
      <c r="D4954" s="380">
        <v>63.029999999999994</v>
      </c>
      <c r="E4954" s="25">
        <v>24.84</v>
      </c>
      <c r="F4954" s="380">
        <v>3.6514228379617384</v>
      </c>
      <c r="G4954" s="25">
        <v>32.19</v>
      </c>
      <c r="H4954" s="380">
        <v>7.797470282722932E-2</v>
      </c>
      <c r="I4954" s="25">
        <v>42.03</v>
      </c>
      <c r="J4954" s="380">
        <v>6.8871042346534225E-2</v>
      </c>
    </row>
    <row r="4955" spans="1:10" x14ac:dyDescent="0.35">
      <c r="A4955" s="5">
        <v>4951</v>
      </c>
      <c r="B4955" s="5">
        <v>207</v>
      </c>
      <c r="C4955" s="5">
        <v>7</v>
      </c>
      <c r="D4955" s="380">
        <v>66.557777777777773</v>
      </c>
      <c r="E4955" s="25">
        <v>24.84</v>
      </c>
      <c r="F4955" s="380">
        <v>3.6964029883386025</v>
      </c>
      <c r="G4955" s="25">
        <v>35.94</v>
      </c>
      <c r="H4955" s="380">
        <v>0.14480167642852412</v>
      </c>
      <c r="I4955" s="25">
        <v>44.11</v>
      </c>
      <c r="J4955" s="380">
        <v>0.52173914678546029</v>
      </c>
    </row>
    <row r="4956" spans="1:10" x14ac:dyDescent="0.35">
      <c r="A4956" s="5">
        <v>4952</v>
      </c>
      <c r="B4956" s="5">
        <v>207</v>
      </c>
      <c r="C4956" s="5">
        <v>7</v>
      </c>
      <c r="D4956" s="380">
        <v>72.16</v>
      </c>
      <c r="E4956" s="25">
        <v>24.84</v>
      </c>
      <c r="F4956" s="380">
        <v>0.28155553074936834</v>
      </c>
      <c r="G4956" s="25">
        <v>39.770000000000003</v>
      </c>
      <c r="H4956" s="380">
        <v>0.515408343691513</v>
      </c>
      <c r="I4956" s="25">
        <v>45.05</v>
      </c>
      <c r="J4956" s="380">
        <v>1.6967729408781238</v>
      </c>
    </row>
    <row r="4957" spans="1:10" x14ac:dyDescent="0.35">
      <c r="A4957" s="5">
        <v>4953</v>
      </c>
      <c r="B4957" s="5">
        <v>207</v>
      </c>
      <c r="C4957" s="5">
        <v>7</v>
      </c>
      <c r="D4957" s="380">
        <v>68.374444444444435</v>
      </c>
      <c r="E4957" s="25">
        <v>24.84</v>
      </c>
      <c r="F4957" s="380">
        <v>3.2727733956087586</v>
      </c>
      <c r="G4957" s="25">
        <v>39.770000000000003</v>
      </c>
      <c r="H4957" s="380">
        <v>1.8457190916956596</v>
      </c>
      <c r="I4957" s="25">
        <v>41.22</v>
      </c>
      <c r="J4957" s="380">
        <v>2.777777777777778E-2</v>
      </c>
    </row>
    <row r="4958" spans="1:10" x14ac:dyDescent="0.35">
      <c r="A4958" s="5">
        <v>4954</v>
      </c>
      <c r="B4958" s="5">
        <v>207</v>
      </c>
      <c r="C4958" s="5">
        <v>7</v>
      </c>
      <c r="D4958" s="380">
        <v>63.270555555555546</v>
      </c>
      <c r="E4958" s="25">
        <v>24.84</v>
      </c>
      <c r="F4958" s="380">
        <v>3.2727733956087586</v>
      </c>
      <c r="G4958" s="25">
        <v>39.770000000000003</v>
      </c>
      <c r="H4958" s="380">
        <v>1.8457190916956596</v>
      </c>
      <c r="I4958" s="25">
        <v>35.799999999999997</v>
      </c>
      <c r="J4958" s="380">
        <v>2.777777777777778E-2</v>
      </c>
    </row>
    <row r="4959" spans="1:10" x14ac:dyDescent="0.35">
      <c r="A4959" s="5">
        <v>4955</v>
      </c>
      <c r="B4959" s="5">
        <v>207</v>
      </c>
      <c r="C4959" s="5">
        <v>7</v>
      </c>
      <c r="D4959" s="380">
        <v>62.658333333333331</v>
      </c>
      <c r="E4959" s="25">
        <v>24.84</v>
      </c>
      <c r="F4959" s="380">
        <v>3.2727733956087586</v>
      </c>
      <c r="G4959" s="25">
        <v>39.770000000000003</v>
      </c>
      <c r="H4959" s="380">
        <v>1.8457190916956596</v>
      </c>
      <c r="I4959" s="25">
        <v>35.03</v>
      </c>
      <c r="J4959" s="380">
        <v>2.777777777777778E-2</v>
      </c>
    </row>
    <row r="4960" spans="1:10" x14ac:dyDescent="0.35">
      <c r="A4960" s="5">
        <v>4956</v>
      </c>
      <c r="B4960" s="5">
        <v>207</v>
      </c>
      <c r="C4960" s="5">
        <v>7</v>
      </c>
      <c r="D4960" s="380">
        <v>58.661666666666655</v>
      </c>
      <c r="E4960" s="25">
        <v>24.84</v>
      </c>
      <c r="F4960" s="380">
        <v>3.2727733956087586</v>
      </c>
      <c r="G4960" s="25">
        <v>39.770000000000003</v>
      </c>
      <c r="H4960" s="380">
        <v>1.8457190916956596</v>
      </c>
      <c r="I4960" s="25">
        <v>34.29</v>
      </c>
      <c r="J4960" s="380">
        <v>2.777777777777778E-2</v>
      </c>
    </row>
    <row r="4961" spans="1:10" x14ac:dyDescent="0.35">
      <c r="A4961" s="5">
        <v>4957</v>
      </c>
      <c r="B4961" s="5">
        <v>207</v>
      </c>
      <c r="C4961" s="5">
        <v>7</v>
      </c>
      <c r="D4961" s="380">
        <v>55.083333333333336</v>
      </c>
      <c r="E4961" s="25">
        <v>24.84</v>
      </c>
      <c r="F4961" s="380">
        <v>2.8903304435981778</v>
      </c>
      <c r="G4961" s="25">
        <v>39.770000000000003</v>
      </c>
      <c r="H4961" s="380">
        <v>1.8457190916956596</v>
      </c>
      <c r="I4961" s="25">
        <v>34.29</v>
      </c>
      <c r="J4961" s="380">
        <v>2.777777777777778E-2</v>
      </c>
    </row>
    <row r="4962" spans="1:10" x14ac:dyDescent="0.35">
      <c r="A4962" s="5">
        <v>4958</v>
      </c>
      <c r="B4962" s="5">
        <v>207</v>
      </c>
      <c r="C4962" s="5">
        <v>7</v>
      </c>
      <c r="D4962" s="380">
        <v>50.796666666666667</v>
      </c>
      <c r="E4962" s="25">
        <v>24.84</v>
      </c>
      <c r="F4962" s="380">
        <v>3.3169199579821713</v>
      </c>
      <c r="G4962" s="25">
        <v>39.770000000000003</v>
      </c>
      <c r="H4962" s="380">
        <v>1.8457190916956596</v>
      </c>
      <c r="I4962" s="25">
        <v>34.68</v>
      </c>
      <c r="J4962" s="380">
        <v>2.777777777777778E-2</v>
      </c>
    </row>
    <row r="4963" spans="1:10" x14ac:dyDescent="0.35">
      <c r="A4963" s="5">
        <v>4959</v>
      </c>
      <c r="B4963" s="5">
        <v>207</v>
      </c>
      <c r="C4963" s="5">
        <v>7</v>
      </c>
      <c r="D4963" s="380">
        <v>52.749444444444443</v>
      </c>
      <c r="E4963" s="25">
        <v>24.84</v>
      </c>
      <c r="F4963" s="380">
        <v>2.9309207866838571</v>
      </c>
      <c r="G4963" s="25">
        <v>39.770000000000003</v>
      </c>
      <c r="H4963" s="380">
        <v>0.36547134330078218</v>
      </c>
      <c r="I4963" s="25">
        <v>35.369999999999997</v>
      </c>
      <c r="J4963" s="380">
        <v>2.777777777777778E-2</v>
      </c>
    </row>
    <row r="4964" spans="1:10" x14ac:dyDescent="0.35">
      <c r="A4964" s="5">
        <v>4960</v>
      </c>
      <c r="B4964" s="5">
        <v>207</v>
      </c>
      <c r="C4964" s="5">
        <v>7</v>
      </c>
      <c r="D4964" s="380">
        <v>52.129444444444445</v>
      </c>
      <c r="E4964" s="25">
        <v>24.84</v>
      </c>
      <c r="F4964" s="380">
        <v>2.4550282345516239</v>
      </c>
      <c r="G4964" s="25">
        <v>39.770000000000003</v>
      </c>
      <c r="H4964" s="380">
        <v>2.2689885713959508</v>
      </c>
      <c r="I4964" s="25">
        <v>36.049999999999997</v>
      </c>
      <c r="J4964" s="380">
        <v>2.777777777777778E-2</v>
      </c>
    </row>
    <row r="4965" spans="1:10" x14ac:dyDescent="0.35">
      <c r="A4965" s="5">
        <v>4961</v>
      </c>
      <c r="B4965" s="5">
        <v>207</v>
      </c>
      <c r="C4965" s="5">
        <v>7</v>
      </c>
      <c r="D4965" s="380">
        <v>57.621111111111112</v>
      </c>
      <c r="E4965" s="25">
        <v>24.84</v>
      </c>
      <c r="F4965" s="380">
        <v>2.5884085476945677</v>
      </c>
      <c r="G4965" s="25">
        <v>39.770000000000003</v>
      </c>
      <c r="H4965" s="380">
        <v>1.0777717510196243</v>
      </c>
      <c r="I4965" s="25">
        <v>37.979999999999997</v>
      </c>
      <c r="J4965" s="380">
        <v>4.2106809329671613</v>
      </c>
    </row>
    <row r="4966" spans="1:10" x14ac:dyDescent="0.35">
      <c r="A4966" s="5">
        <v>4962</v>
      </c>
      <c r="B4966" s="5">
        <v>207</v>
      </c>
      <c r="C4966" s="5">
        <v>7</v>
      </c>
      <c r="D4966" s="380">
        <v>67.936111111111117</v>
      </c>
      <c r="E4966" s="25">
        <v>24.84</v>
      </c>
      <c r="F4966" s="380">
        <v>6.6249304675403931</v>
      </c>
      <c r="G4966" s="25">
        <v>39.770000000000003</v>
      </c>
      <c r="H4966" s="380">
        <v>4.358148305657882</v>
      </c>
      <c r="I4966" s="25">
        <v>42.03</v>
      </c>
      <c r="J4966" s="380">
        <v>1.9181078581287467</v>
      </c>
    </row>
    <row r="4967" spans="1:10" x14ac:dyDescent="0.35">
      <c r="A4967" s="5">
        <v>4963</v>
      </c>
      <c r="B4967" s="5">
        <v>207</v>
      </c>
      <c r="C4967" s="5">
        <v>7</v>
      </c>
      <c r="D4967" s="380">
        <v>70.00833333333334</v>
      </c>
      <c r="E4967" s="25">
        <v>24.84</v>
      </c>
      <c r="F4967" s="380">
        <v>5.8034247445980069</v>
      </c>
      <c r="G4967" s="25">
        <v>39.770000000000003</v>
      </c>
      <c r="H4967" s="380">
        <v>4.3601111168185165</v>
      </c>
      <c r="I4967" s="25">
        <v>47.31</v>
      </c>
      <c r="J4967" s="380">
        <v>0.19478110643444801</v>
      </c>
    </row>
    <row r="4968" spans="1:10" x14ac:dyDescent="0.35">
      <c r="A4968" s="5">
        <v>4964</v>
      </c>
      <c r="B4968" s="5">
        <v>207</v>
      </c>
      <c r="C4968" s="5">
        <v>7</v>
      </c>
      <c r="D4968" s="380">
        <v>72.260000000000005</v>
      </c>
      <c r="E4968" s="25">
        <v>24.84</v>
      </c>
      <c r="F4968" s="380">
        <v>6.4603616940517306</v>
      </c>
      <c r="G4968" s="25">
        <v>33.799999999999997</v>
      </c>
      <c r="H4968" s="380">
        <v>5.2397968557999093</v>
      </c>
      <c r="I4968" s="25">
        <v>41.22</v>
      </c>
      <c r="J4968" s="380">
        <v>1.7647422949412068</v>
      </c>
    </row>
    <row r="4969" spans="1:10" x14ac:dyDescent="0.35">
      <c r="A4969" s="5">
        <v>4965</v>
      </c>
      <c r="B4969" s="5">
        <v>207</v>
      </c>
      <c r="C4969" s="5">
        <v>7</v>
      </c>
      <c r="D4969" s="380">
        <v>71.317222222222227</v>
      </c>
      <c r="E4969" s="25">
        <v>24.84</v>
      </c>
      <c r="F4969" s="380">
        <v>7.1499297195790721</v>
      </c>
      <c r="G4969" s="25">
        <v>37.700000000000003</v>
      </c>
      <c r="H4969" s="380">
        <v>4.3480140396543971</v>
      </c>
      <c r="I4969" s="25">
        <v>44.11</v>
      </c>
      <c r="J4969" s="380">
        <v>2.3886476693608452</v>
      </c>
    </row>
    <row r="4970" spans="1:10" x14ac:dyDescent="0.35">
      <c r="A4970" s="5">
        <v>4966</v>
      </c>
      <c r="B4970" s="5">
        <v>207</v>
      </c>
      <c r="C4970" s="5">
        <v>7</v>
      </c>
      <c r="D4970" s="380">
        <v>67.820555555555558</v>
      </c>
      <c r="E4970" s="25">
        <v>24.84</v>
      </c>
      <c r="F4970" s="380">
        <v>7.4807229005768994</v>
      </c>
      <c r="G4970" s="25">
        <v>39.770000000000003</v>
      </c>
      <c r="H4970" s="380">
        <v>4.1273373240902771</v>
      </c>
      <c r="I4970" s="25">
        <v>41.22</v>
      </c>
      <c r="J4970" s="380">
        <v>1.8322702501950741</v>
      </c>
    </row>
    <row r="4971" spans="1:10" x14ac:dyDescent="0.35">
      <c r="A4971" s="5">
        <v>4967</v>
      </c>
      <c r="B4971" s="5">
        <v>207</v>
      </c>
      <c r="C4971" s="5">
        <v>7</v>
      </c>
      <c r="D4971" s="380">
        <v>64.133888888888876</v>
      </c>
      <c r="E4971" s="25">
        <v>24.84</v>
      </c>
      <c r="F4971" s="380">
        <v>5.455910051834107</v>
      </c>
      <c r="G4971" s="25">
        <v>37.49</v>
      </c>
      <c r="H4971" s="380">
        <v>4.242932631363793</v>
      </c>
      <c r="I4971" s="25">
        <v>35.369999999999997</v>
      </c>
      <c r="J4971" s="380">
        <v>1.9181078581287467</v>
      </c>
    </row>
    <row r="4972" spans="1:10" x14ac:dyDescent="0.35">
      <c r="A4972" s="5">
        <v>4968</v>
      </c>
      <c r="B4972" s="5">
        <v>207</v>
      </c>
      <c r="C4972" s="5">
        <v>7</v>
      </c>
      <c r="D4972" s="380">
        <v>67.349444444444444</v>
      </c>
      <c r="E4972" s="25">
        <v>23.76</v>
      </c>
      <c r="F4972" s="380">
        <v>4.8834263043784452</v>
      </c>
      <c r="G4972" s="25">
        <v>31.11</v>
      </c>
      <c r="H4972" s="380">
        <v>4.0135269639452957</v>
      </c>
      <c r="I4972" s="25">
        <v>33.67</v>
      </c>
      <c r="J4972" s="380">
        <v>1.7198482935020301</v>
      </c>
    </row>
    <row r="4973" spans="1:10" x14ac:dyDescent="0.35">
      <c r="A4973" s="5">
        <v>4969</v>
      </c>
      <c r="B4973" s="5">
        <v>208</v>
      </c>
      <c r="C4973" s="5">
        <v>7</v>
      </c>
      <c r="D4973" s="380">
        <v>60.698333333333323</v>
      </c>
      <c r="E4973" s="25">
        <v>23.41</v>
      </c>
      <c r="F4973" s="380">
        <v>4.4796721071311989</v>
      </c>
      <c r="G4973" s="25">
        <v>31.11</v>
      </c>
      <c r="H4973" s="380">
        <v>5.6051724369864369</v>
      </c>
      <c r="I4973" s="25">
        <v>33.67</v>
      </c>
      <c r="J4973" s="380">
        <v>1.4809749695436807</v>
      </c>
    </row>
    <row r="4974" spans="1:10" x14ac:dyDescent="0.35">
      <c r="A4974" s="5">
        <v>4970</v>
      </c>
      <c r="B4974" s="5">
        <v>208</v>
      </c>
      <c r="C4974" s="5">
        <v>7</v>
      </c>
      <c r="D4974" s="380">
        <v>56.305</v>
      </c>
      <c r="E4974" s="25">
        <v>22.73</v>
      </c>
      <c r="F4974" s="380">
        <v>4.1631829079248366</v>
      </c>
      <c r="G4974" s="25">
        <v>31.11</v>
      </c>
      <c r="H4974" s="380">
        <v>5.118375543223455</v>
      </c>
      <c r="I4974" s="25">
        <v>33.67</v>
      </c>
      <c r="J4974" s="380">
        <v>1.5925624829819318</v>
      </c>
    </row>
    <row r="4975" spans="1:10" x14ac:dyDescent="0.35">
      <c r="A4975" s="5">
        <v>4971</v>
      </c>
      <c r="B4975" s="5">
        <v>208</v>
      </c>
      <c r="C4975" s="5">
        <v>7</v>
      </c>
      <c r="D4975" s="380">
        <v>56.687222222222225</v>
      </c>
      <c r="E4975" s="25">
        <v>22.73</v>
      </c>
      <c r="F4975" s="380">
        <v>3.6604370123519532</v>
      </c>
      <c r="G4975" s="25">
        <v>31.11</v>
      </c>
      <c r="H4975" s="380">
        <v>3.6068769710370359</v>
      </c>
      <c r="I4975" s="25">
        <v>33.67</v>
      </c>
      <c r="J4975" s="380">
        <v>1.9853507261375414</v>
      </c>
    </row>
    <row r="4976" spans="1:10" x14ac:dyDescent="0.35">
      <c r="A4976" s="5">
        <v>4972</v>
      </c>
      <c r="B4976" s="5">
        <v>208</v>
      </c>
      <c r="C4976" s="5">
        <v>7</v>
      </c>
      <c r="D4976" s="380">
        <v>56.972222222222221</v>
      </c>
      <c r="E4976" s="25">
        <v>22.73</v>
      </c>
      <c r="F4976" s="380">
        <v>4.3546401161028188</v>
      </c>
      <c r="G4976" s="25">
        <v>31.11</v>
      </c>
      <c r="H4976" s="380">
        <v>3.8690109299601865</v>
      </c>
      <c r="I4976" s="25">
        <v>33.67</v>
      </c>
      <c r="J4976" s="380">
        <v>1.9782915159458387</v>
      </c>
    </row>
    <row r="4977" spans="1:10" x14ac:dyDescent="0.35">
      <c r="A4977" s="5">
        <v>4973</v>
      </c>
      <c r="B4977" s="5">
        <v>208</v>
      </c>
      <c r="C4977" s="5">
        <v>7</v>
      </c>
      <c r="D4977" s="380">
        <v>57.724444444444444</v>
      </c>
      <c r="E4977" s="25">
        <v>22.73</v>
      </c>
      <c r="F4977" s="380">
        <v>4.5519709590413653</v>
      </c>
      <c r="G4977" s="25">
        <v>31.11</v>
      </c>
      <c r="H4977" s="380">
        <v>2.7455989763931461</v>
      </c>
      <c r="I4977" s="25">
        <v>33.67</v>
      </c>
      <c r="J4977" s="380">
        <v>2.7173423462237691</v>
      </c>
    </row>
    <row r="4978" spans="1:10" x14ac:dyDescent="0.35">
      <c r="A4978" s="5">
        <v>4974</v>
      </c>
      <c r="B4978" s="5">
        <v>208</v>
      </c>
      <c r="C4978" s="5">
        <v>7</v>
      </c>
      <c r="D4978" s="380">
        <v>69.091666666666654</v>
      </c>
      <c r="E4978" s="25">
        <v>23.84</v>
      </c>
      <c r="F4978" s="380">
        <v>3.3611454949889517</v>
      </c>
      <c r="G4978" s="25">
        <v>31.11</v>
      </c>
      <c r="H4978" s="380">
        <v>3.4504482104586351</v>
      </c>
      <c r="I4978" s="25">
        <v>33.67</v>
      </c>
      <c r="J4978" s="380">
        <v>3.1841538478402369</v>
      </c>
    </row>
    <row r="4979" spans="1:10" x14ac:dyDescent="0.35">
      <c r="A4979" s="5">
        <v>4975</v>
      </c>
      <c r="B4979" s="5">
        <v>208</v>
      </c>
      <c r="C4979" s="5">
        <v>7</v>
      </c>
      <c r="D4979" s="380">
        <v>80.890555555555565</v>
      </c>
      <c r="E4979" s="25">
        <v>24.12</v>
      </c>
      <c r="F4979" s="380">
        <v>7.7657976181648252</v>
      </c>
      <c r="G4979" s="25">
        <v>31.11</v>
      </c>
      <c r="H4979" s="380">
        <v>4.671927481670604</v>
      </c>
      <c r="I4979" s="25">
        <v>33.67</v>
      </c>
      <c r="J4979" s="380">
        <v>3.0354179434203883</v>
      </c>
    </row>
    <row r="4980" spans="1:10" x14ac:dyDescent="0.35">
      <c r="A4980" s="5">
        <v>4976</v>
      </c>
      <c r="B4980" s="5">
        <v>208</v>
      </c>
      <c r="C4980" s="5">
        <v>7</v>
      </c>
      <c r="D4980" s="380">
        <v>77.509444444444441</v>
      </c>
      <c r="E4980" s="25">
        <v>24.84</v>
      </c>
      <c r="F4980" s="380">
        <v>8.1174834595959613</v>
      </c>
      <c r="G4980" s="25">
        <v>33.11</v>
      </c>
      <c r="H4980" s="380">
        <v>5.0621452149715154</v>
      </c>
      <c r="I4980" s="25">
        <v>33.67</v>
      </c>
      <c r="J4980" s="380">
        <v>4.9069225419596583</v>
      </c>
    </row>
    <row r="4981" spans="1:10" x14ac:dyDescent="0.35">
      <c r="A4981" s="5">
        <v>4977</v>
      </c>
      <c r="B4981" s="5">
        <v>208</v>
      </c>
      <c r="C4981" s="5">
        <v>7</v>
      </c>
      <c r="D4981" s="380">
        <v>74.667222222222222</v>
      </c>
      <c r="E4981" s="25">
        <v>24.84</v>
      </c>
      <c r="F4981" s="380">
        <v>8.1174834595959613</v>
      </c>
      <c r="G4981" s="25">
        <v>36.6</v>
      </c>
      <c r="H4981" s="380">
        <v>0.56830235530197526</v>
      </c>
      <c r="I4981" s="25">
        <v>33.67</v>
      </c>
      <c r="J4981" s="380">
        <v>1.0957758909976998</v>
      </c>
    </row>
    <row r="4982" spans="1:10" x14ac:dyDescent="0.35">
      <c r="A4982" s="5">
        <v>4978</v>
      </c>
      <c r="B4982" s="5">
        <v>208</v>
      </c>
      <c r="C4982" s="5">
        <v>7</v>
      </c>
      <c r="D4982" s="380">
        <v>74.593888888888884</v>
      </c>
      <c r="E4982" s="25">
        <v>24.84</v>
      </c>
      <c r="F4982" s="380">
        <v>0.47222222222222221</v>
      </c>
      <c r="G4982" s="25">
        <v>32.79</v>
      </c>
      <c r="H4982" s="380">
        <v>0.32749562167190754</v>
      </c>
      <c r="I4982" s="25">
        <v>33.67</v>
      </c>
      <c r="J4982" s="380">
        <v>1.6817536353239952</v>
      </c>
    </row>
    <row r="4983" spans="1:10" x14ac:dyDescent="0.35">
      <c r="A4983" s="5">
        <v>4979</v>
      </c>
      <c r="B4983" s="5">
        <v>208</v>
      </c>
      <c r="C4983" s="5">
        <v>7</v>
      </c>
      <c r="D4983" s="380">
        <v>75.546666666666667</v>
      </c>
      <c r="E4983" s="25">
        <v>24.84</v>
      </c>
      <c r="F4983" s="380">
        <v>3.3522000169186907</v>
      </c>
      <c r="G4983" s="25">
        <v>32.79</v>
      </c>
      <c r="H4983" s="380">
        <v>0.91104755725846909</v>
      </c>
      <c r="I4983" s="25">
        <v>33.67</v>
      </c>
      <c r="J4983" s="380">
        <v>0.2666485090424332</v>
      </c>
    </row>
    <row r="4984" spans="1:10" x14ac:dyDescent="0.35">
      <c r="A4984" s="5">
        <v>4980</v>
      </c>
      <c r="B4984" s="5">
        <v>208</v>
      </c>
      <c r="C4984" s="5">
        <v>7</v>
      </c>
      <c r="D4984" s="380">
        <v>68.653888888888886</v>
      </c>
      <c r="E4984" s="25">
        <v>24</v>
      </c>
      <c r="F4984" s="380">
        <v>0.59793442707526179</v>
      </c>
      <c r="G4984" s="25">
        <v>32.79</v>
      </c>
      <c r="H4984" s="380">
        <v>3.0126042854447151E-2</v>
      </c>
      <c r="I4984" s="25">
        <v>33.67</v>
      </c>
      <c r="J4984" s="380">
        <v>1.9013974740283732</v>
      </c>
    </row>
    <row r="4985" spans="1:10" x14ac:dyDescent="0.35">
      <c r="A4985" s="5">
        <v>4981</v>
      </c>
      <c r="B4985" s="5">
        <v>208</v>
      </c>
      <c r="C4985" s="5">
        <v>7</v>
      </c>
      <c r="D4985" s="380">
        <v>72.51111111111112</v>
      </c>
      <c r="E4985" s="25">
        <v>23.84</v>
      </c>
      <c r="F4985" s="380">
        <v>0.22899088703937531</v>
      </c>
      <c r="G4985" s="25">
        <v>31.42</v>
      </c>
      <c r="H4985" s="380">
        <v>3.1854021159180755E-2</v>
      </c>
      <c r="I4985" s="25">
        <v>33.67</v>
      </c>
      <c r="J4985" s="380">
        <v>1.9013974740283732</v>
      </c>
    </row>
    <row r="4986" spans="1:10" x14ac:dyDescent="0.35">
      <c r="A4986" s="5">
        <v>4982</v>
      </c>
      <c r="B4986" s="5">
        <v>208</v>
      </c>
      <c r="C4986" s="5">
        <v>7</v>
      </c>
      <c r="D4986" s="380">
        <v>70.61722222222221</v>
      </c>
      <c r="E4986" s="25">
        <v>23.84</v>
      </c>
      <c r="F4986" s="380">
        <v>4.9930545642271413</v>
      </c>
      <c r="G4986" s="25">
        <v>31.11</v>
      </c>
      <c r="H4986" s="380">
        <v>2.3852622371862329</v>
      </c>
      <c r="I4986" s="25">
        <v>33.67</v>
      </c>
      <c r="J4986" s="380">
        <v>1.9013974740283732</v>
      </c>
    </row>
    <row r="4987" spans="1:10" x14ac:dyDescent="0.35">
      <c r="A4987" s="5">
        <v>4983</v>
      </c>
      <c r="B4987" s="5">
        <v>208</v>
      </c>
      <c r="C4987" s="5">
        <v>7</v>
      </c>
      <c r="D4987" s="380">
        <v>74.373888888888885</v>
      </c>
      <c r="E4987" s="25">
        <v>23.84</v>
      </c>
      <c r="F4987" s="380">
        <v>5.0356398201534533</v>
      </c>
      <c r="G4987" s="25">
        <v>31.11</v>
      </c>
      <c r="H4987" s="380">
        <v>0.34931785639882584</v>
      </c>
      <c r="I4987" s="25">
        <v>33.340000000000003</v>
      </c>
      <c r="J4987" s="380">
        <v>1.9013974740283732</v>
      </c>
    </row>
    <row r="4988" spans="1:10" x14ac:dyDescent="0.35">
      <c r="A4988" s="5">
        <v>4984</v>
      </c>
      <c r="B4988" s="5">
        <v>208</v>
      </c>
      <c r="C4988" s="5">
        <v>7</v>
      </c>
      <c r="D4988" s="380">
        <v>79.431111111111107</v>
      </c>
      <c r="E4988" s="25">
        <v>23.84</v>
      </c>
      <c r="F4988" s="380">
        <v>5.0356398201534533</v>
      </c>
      <c r="G4988" s="25">
        <v>31.11</v>
      </c>
      <c r="H4988" s="380">
        <v>2.4098852937403716</v>
      </c>
      <c r="I4988" s="25">
        <v>33.340000000000003</v>
      </c>
      <c r="J4988" s="380">
        <v>1.9013974740283732</v>
      </c>
    </row>
    <row r="4989" spans="1:10" x14ac:dyDescent="0.35">
      <c r="A4989" s="5">
        <v>4985</v>
      </c>
      <c r="B4989" s="5">
        <v>208</v>
      </c>
      <c r="C4989" s="5">
        <v>7</v>
      </c>
      <c r="D4989" s="380">
        <v>82.267222222222216</v>
      </c>
      <c r="E4989" s="25">
        <v>23.84</v>
      </c>
      <c r="F4989" s="380">
        <v>2.777777777777778E-2</v>
      </c>
      <c r="G4989" s="25">
        <v>31.11</v>
      </c>
      <c r="H4989" s="380">
        <v>2.4707557302388365</v>
      </c>
      <c r="I4989" s="25">
        <v>33.67</v>
      </c>
      <c r="J4989" s="380">
        <v>1.9013974740283732</v>
      </c>
    </row>
    <row r="4990" spans="1:10" x14ac:dyDescent="0.35">
      <c r="A4990" s="5">
        <v>4986</v>
      </c>
      <c r="B4990" s="5">
        <v>208</v>
      </c>
      <c r="C4990" s="5">
        <v>7</v>
      </c>
      <c r="D4990" s="380">
        <v>85.539444444444442</v>
      </c>
      <c r="E4990" s="25">
        <v>24.12</v>
      </c>
      <c r="F4990" s="380">
        <v>3.5041280132050923</v>
      </c>
      <c r="G4990" s="25">
        <v>31.11</v>
      </c>
      <c r="H4990" s="380">
        <v>3.7436114057847765</v>
      </c>
      <c r="I4990" s="25">
        <v>33.67</v>
      </c>
      <c r="J4990" s="380">
        <v>1.901397474028373</v>
      </c>
    </row>
    <row r="4991" spans="1:10" x14ac:dyDescent="0.35">
      <c r="A4991" s="5">
        <v>4987</v>
      </c>
      <c r="B4991" s="5">
        <v>208</v>
      </c>
      <c r="C4991" s="5">
        <v>7</v>
      </c>
      <c r="D4991" s="380">
        <v>92.384999999999991</v>
      </c>
      <c r="E4991" s="25">
        <v>23.84</v>
      </c>
      <c r="F4991" s="380">
        <v>3.089628314994656</v>
      </c>
      <c r="G4991" s="25">
        <v>31.11</v>
      </c>
      <c r="H4991" s="380">
        <v>0.23757446098400789</v>
      </c>
      <c r="I4991" s="25">
        <v>33.67</v>
      </c>
      <c r="J4991" s="380">
        <v>1.901397474028373</v>
      </c>
    </row>
    <row r="4992" spans="1:10" x14ac:dyDescent="0.35">
      <c r="A4992" s="5">
        <v>4988</v>
      </c>
      <c r="B4992" s="5">
        <v>208</v>
      </c>
      <c r="C4992" s="5">
        <v>7</v>
      </c>
      <c r="D4992" s="380">
        <v>103.0811111111111</v>
      </c>
      <c r="E4992" s="25">
        <v>24.12</v>
      </c>
      <c r="F4992" s="380">
        <v>3.2660632043676392</v>
      </c>
      <c r="G4992" s="25">
        <v>31.11</v>
      </c>
      <c r="H4992" s="380">
        <v>0.79196436176294416</v>
      </c>
      <c r="I4992" s="25">
        <v>33.67</v>
      </c>
      <c r="J4992" s="380">
        <v>0.14480167642852412</v>
      </c>
    </row>
    <row r="4993" spans="1:10" x14ac:dyDescent="0.35">
      <c r="A4993" s="5">
        <v>4989</v>
      </c>
      <c r="B4993" s="5">
        <v>208</v>
      </c>
      <c r="C4993" s="5">
        <v>7</v>
      </c>
      <c r="D4993" s="380">
        <v>99.963888888888889</v>
      </c>
      <c r="E4993" s="25">
        <v>24.12</v>
      </c>
      <c r="F4993" s="380">
        <v>3.2861362895644537</v>
      </c>
      <c r="G4993" s="25">
        <v>31.42</v>
      </c>
      <c r="H4993" s="380">
        <v>0.77841204778932349</v>
      </c>
      <c r="I4993" s="25">
        <v>33.67</v>
      </c>
      <c r="J4993" s="380">
        <v>0.14480167642852412</v>
      </c>
    </row>
    <row r="4994" spans="1:10" x14ac:dyDescent="0.35">
      <c r="A4994" s="5">
        <v>4990</v>
      </c>
      <c r="B4994" s="5">
        <v>208</v>
      </c>
      <c r="C4994" s="5">
        <v>7</v>
      </c>
      <c r="D4994" s="380">
        <v>92.209444444444443</v>
      </c>
      <c r="E4994" s="25">
        <v>24.26</v>
      </c>
      <c r="F4994" s="380">
        <v>3.4679827679921491</v>
      </c>
      <c r="G4994" s="25">
        <v>36.6</v>
      </c>
      <c r="H4994" s="380">
        <v>0.66689029214535889</v>
      </c>
      <c r="I4994" s="25">
        <v>33.67</v>
      </c>
      <c r="J4994" s="380">
        <v>0.14480167642852412</v>
      </c>
    </row>
    <row r="4995" spans="1:10" x14ac:dyDescent="0.35">
      <c r="A4995" s="5">
        <v>4991</v>
      </c>
      <c r="B4995" s="5">
        <v>208</v>
      </c>
      <c r="C4995" s="5">
        <v>7</v>
      </c>
      <c r="D4995" s="380">
        <v>88.409999999999982</v>
      </c>
      <c r="E4995" s="25">
        <v>23.41</v>
      </c>
      <c r="F4995" s="380">
        <v>3.1182462701753311</v>
      </c>
      <c r="G4995" s="25">
        <v>32.79</v>
      </c>
      <c r="H4995" s="380">
        <v>0.97681115611506075</v>
      </c>
      <c r="I4995" s="25">
        <v>33.67</v>
      </c>
      <c r="J4995" s="380">
        <v>0.1448016764285241</v>
      </c>
    </row>
    <row r="4996" spans="1:10" x14ac:dyDescent="0.35">
      <c r="A4996" s="5">
        <v>4992</v>
      </c>
      <c r="B4996" s="5">
        <v>208</v>
      </c>
      <c r="C4996" s="5">
        <v>7</v>
      </c>
      <c r="D4996" s="380">
        <v>95.599444444444444</v>
      </c>
      <c r="E4996" s="25">
        <v>23.41</v>
      </c>
      <c r="F4996" s="380">
        <v>2.5142828639595489</v>
      </c>
      <c r="G4996" s="25">
        <v>31.11</v>
      </c>
      <c r="H4996" s="380">
        <v>0.54024502367598803</v>
      </c>
      <c r="I4996" s="25">
        <v>33.67</v>
      </c>
      <c r="J4996" s="380">
        <v>0.14480167642852412</v>
      </c>
    </row>
    <row r="4997" spans="1:10" x14ac:dyDescent="0.35">
      <c r="A4997" s="5">
        <v>4993</v>
      </c>
      <c r="B4997" s="5">
        <v>209</v>
      </c>
      <c r="C4997" s="5">
        <v>7</v>
      </c>
      <c r="D4997" s="380">
        <v>88.968333333333334</v>
      </c>
      <c r="E4997" s="25">
        <v>22.87</v>
      </c>
      <c r="F4997" s="380">
        <v>2.8578358361301901</v>
      </c>
      <c r="G4997" s="25">
        <v>31.11</v>
      </c>
      <c r="H4997" s="380">
        <v>0.1989256616347605</v>
      </c>
      <c r="I4997" s="25">
        <v>33.67</v>
      </c>
      <c r="J4997" s="380">
        <v>3.4726405387351833</v>
      </c>
    </row>
    <row r="4998" spans="1:10" x14ac:dyDescent="0.35">
      <c r="A4998" s="5">
        <v>4994</v>
      </c>
      <c r="B4998" s="5">
        <v>209</v>
      </c>
      <c r="C4998" s="5">
        <v>7</v>
      </c>
      <c r="D4998" s="380">
        <v>88.33</v>
      </c>
      <c r="E4998" s="25">
        <v>22.87</v>
      </c>
      <c r="F4998" s="380">
        <v>2.3952188845032332</v>
      </c>
      <c r="G4998" s="25">
        <v>31.11</v>
      </c>
      <c r="H4998" s="380">
        <v>0.31624148292838239</v>
      </c>
      <c r="I4998" s="25">
        <v>33.67</v>
      </c>
      <c r="J4998" s="380">
        <v>3.4726405387351833</v>
      </c>
    </row>
    <row r="4999" spans="1:10" x14ac:dyDescent="0.35">
      <c r="A4999" s="5">
        <v>4995</v>
      </c>
      <c r="B4999" s="5">
        <v>209</v>
      </c>
      <c r="C4999" s="5">
        <v>7</v>
      </c>
      <c r="D4999" s="380">
        <v>87.836666666666659</v>
      </c>
      <c r="E4999" s="25">
        <v>22.07</v>
      </c>
      <c r="F4999" s="380">
        <v>2.6317708068498864</v>
      </c>
      <c r="G4999" s="25">
        <v>31.11</v>
      </c>
      <c r="H4999" s="380">
        <v>0.40541019812989554</v>
      </c>
      <c r="I4999" s="25">
        <v>33.67</v>
      </c>
      <c r="J4999" s="380">
        <v>0.4861894896512286</v>
      </c>
    </row>
    <row r="5000" spans="1:10" x14ac:dyDescent="0.35">
      <c r="A5000" s="5">
        <v>4996</v>
      </c>
      <c r="B5000" s="5">
        <v>209</v>
      </c>
      <c r="C5000" s="5">
        <v>7</v>
      </c>
      <c r="D5000" s="380">
        <v>88.576666666666668</v>
      </c>
      <c r="E5000" s="25">
        <v>22.07</v>
      </c>
      <c r="F5000" s="380">
        <v>2.4817836494718493</v>
      </c>
      <c r="G5000" s="25">
        <v>31.11</v>
      </c>
      <c r="H5000" s="380">
        <v>0.54024502367598803</v>
      </c>
      <c r="I5000" s="25">
        <v>33.67</v>
      </c>
      <c r="J5000" s="380">
        <v>0.14480167642852412</v>
      </c>
    </row>
    <row r="5001" spans="1:10" x14ac:dyDescent="0.35">
      <c r="A5001" s="5">
        <v>4997</v>
      </c>
      <c r="B5001" s="5">
        <v>209</v>
      </c>
      <c r="C5001" s="5">
        <v>7</v>
      </c>
      <c r="D5001" s="380">
        <v>88.709444444444443</v>
      </c>
      <c r="E5001" s="25">
        <v>22.87</v>
      </c>
      <c r="F5001" s="380">
        <v>2.6705921951932989</v>
      </c>
      <c r="G5001" s="25">
        <v>31.11</v>
      </c>
      <c r="H5001" s="380">
        <v>0.15300918545179515</v>
      </c>
      <c r="I5001" s="25">
        <v>33.67</v>
      </c>
      <c r="J5001" s="380">
        <v>0.14480167642852412</v>
      </c>
    </row>
    <row r="5002" spans="1:10" x14ac:dyDescent="0.35">
      <c r="A5002" s="5">
        <v>4998</v>
      </c>
      <c r="B5002" s="5">
        <v>209</v>
      </c>
      <c r="C5002" s="5">
        <v>7</v>
      </c>
      <c r="D5002" s="380">
        <v>100.6722222222222</v>
      </c>
      <c r="E5002" s="25">
        <v>23.41</v>
      </c>
      <c r="F5002" s="380">
        <v>1.7838519440871472</v>
      </c>
      <c r="G5002" s="25">
        <v>31.11</v>
      </c>
      <c r="H5002" s="380">
        <v>0.54024502367598803</v>
      </c>
      <c r="I5002" s="25">
        <v>33.67</v>
      </c>
      <c r="J5002" s="380">
        <v>0.14480167642852412</v>
      </c>
    </row>
    <row r="5003" spans="1:10" x14ac:dyDescent="0.35">
      <c r="A5003" s="5">
        <v>4999</v>
      </c>
      <c r="B5003" s="5">
        <v>209</v>
      </c>
      <c r="C5003" s="5">
        <v>7</v>
      </c>
      <c r="D5003" s="380">
        <v>101.77111111111111</v>
      </c>
      <c r="E5003" s="25">
        <v>23.84</v>
      </c>
      <c r="F5003" s="380">
        <v>5.2140994449840878</v>
      </c>
      <c r="G5003" s="25">
        <v>33.880000000000003</v>
      </c>
      <c r="H5003" s="380">
        <v>4.3284426230751896</v>
      </c>
      <c r="I5003" s="25">
        <v>33.67</v>
      </c>
      <c r="J5003" s="380">
        <v>3.3930785717522274</v>
      </c>
    </row>
    <row r="5004" spans="1:10" x14ac:dyDescent="0.35">
      <c r="A5004" s="5">
        <v>5000</v>
      </c>
      <c r="B5004" s="5">
        <v>209</v>
      </c>
      <c r="C5004" s="5">
        <v>7</v>
      </c>
      <c r="D5004" s="380">
        <v>96.874444444444435</v>
      </c>
      <c r="E5004" s="25">
        <v>24.11</v>
      </c>
      <c r="F5004" s="380">
        <v>5.2140994449840878</v>
      </c>
      <c r="G5004" s="25">
        <v>38.6</v>
      </c>
      <c r="H5004" s="380">
        <v>2.777777777777778E-2</v>
      </c>
      <c r="I5004" s="25">
        <v>33.67</v>
      </c>
      <c r="J5004" s="380">
        <v>3.3630472672792835</v>
      </c>
    </row>
    <row r="5005" spans="1:10" x14ac:dyDescent="0.35">
      <c r="A5005" s="5">
        <v>5001</v>
      </c>
      <c r="B5005" s="5">
        <v>209</v>
      </c>
      <c r="C5005" s="5">
        <v>7</v>
      </c>
      <c r="D5005" s="380">
        <v>97.415000000000006</v>
      </c>
      <c r="E5005" s="25">
        <v>24.11</v>
      </c>
      <c r="F5005" s="380">
        <v>5.2140994449840878</v>
      </c>
      <c r="G5005" s="25">
        <v>38.58</v>
      </c>
      <c r="H5005" s="380">
        <v>3.5431434815899459</v>
      </c>
      <c r="I5005" s="25">
        <v>33.67</v>
      </c>
      <c r="J5005" s="380">
        <v>2.9321882269255175</v>
      </c>
    </row>
    <row r="5006" spans="1:10" x14ac:dyDescent="0.35">
      <c r="A5006" s="5">
        <v>5002</v>
      </c>
      <c r="B5006" s="5">
        <v>209</v>
      </c>
      <c r="C5006" s="5">
        <v>7</v>
      </c>
      <c r="D5006" s="380">
        <v>93.726666666666659</v>
      </c>
      <c r="E5006" s="25">
        <v>24.11</v>
      </c>
      <c r="F5006" s="380">
        <v>5.0356398201534533</v>
      </c>
      <c r="G5006" s="25">
        <v>37.46</v>
      </c>
      <c r="H5006" s="380">
        <v>0.32691237993686717</v>
      </c>
      <c r="I5006" s="25">
        <v>33.67</v>
      </c>
      <c r="J5006" s="380">
        <v>2.0024923202719629</v>
      </c>
    </row>
    <row r="5007" spans="1:10" x14ac:dyDescent="0.35">
      <c r="A5007" s="5">
        <v>5003</v>
      </c>
      <c r="B5007" s="5">
        <v>209</v>
      </c>
      <c r="C5007" s="5">
        <v>7</v>
      </c>
      <c r="D5007" s="380">
        <v>87.470555555555549</v>
      </c>
      <c r="E5007" s="25">
        <v>24.11</v>
      </c>
      <c r="F5007" s="380">
        <v>0.70386518827317102</v>
      </c>
      <c r="G5007" s="25">
        <v>34.81</v>
      </c>
      <c r="H5007" s="380">
        <v>0.52428742796318761</v>
      </c>
      <c r="I5007" s="25">
        <v>33.67</v>
      </c>
      <c r="J5007" s="380">
        <v>2.0024923202719629</v>
      </c>
    </row>
    <row r="5008" spans="1:10" x14ac:dyDescent="0.35">
      <c r="A5008" s="5">
        <v>5004</v>
      </c>
      <c r="B5008" s="5">
        <v>209</v>
      </c>
      <c r="C5008" s="5">
        <v>7</v>
      </c>
      <c r="D5008" s="380">
        <v>87.890000000000015</v>
      </c>
      <c r="E5008" s="25">
        <v>24.11</v>
      </c>
      <c r="F5008" s="380">
        <v>4.5939353139396379</v>
      </c>
      <c r="G5008" s="25">
        <v>32.79</v>
      </c>
      <c r="H5008" s="380">
        <v>3.4786566253956201</v>
      </c>
      <c r="I5008" s="25">
        <v>33.67</v>
      </c>
      <c r="J5008" s="380">
        <v>2.0024923202719629</v>
      </c>
    </row>
    <row r="5009" spans="1:10" x14ac:dyDescent="0.35">
      <c r="A5009" s="5">
        <v>5005</v>
      </c>
      <c r="B5009" s="5">
        <v>209</v>
      </c>
      <c r="C5009" s="5">
        <v>7</v>
      </c>
      <c r="D5009" s="380">
        <v>90.873888888888871</v>
      </c>
      <c r="E5009" s="25">
        <v>23.84</v>
      </c>
      <c r="F5009" s="380">
        <v>4.5939353139396379</v>
      </c>
      <c r="G5009" s="25">
        <v>32.79</v>
      </c>
      <c r="H5009" s="380">
        <v>3.4786566253956201</v>
      </c>
      <c r="I5009" s="25">
        <v>33.67</v>
      </c>
      <c r="J5009" s="380">
        <v>2.0024923202719629</v>
      </c>
    </row>
    <row r="5010" spans="1:10" x14ac:dyDescent="0.35">
      <c r="A5010" s="5">
        <v>5006</v>
      </c>
      <c r="B5010" s="5">
        <v>209</v>
      </c>
      <c r="C5010" s="5">
        <v>7</v>
      </c>
      <c r="D5010" s="380">
        <v>89.974444444444444</v>
      </c>
      <c r="E5010" s="25">
        <v>23.84</v>
      </c>
      <c r="F5010" s="380">
        <v>4.5939353139396379</v>
      </c>
      <c r="G5010" s="25">
        <v>32.79</v>
      </c>
      <c r="H5010" s="380">
        <v>3.4786566253956201</v>
      </c>
      <c r="I5010" s="25">
        <v>33.67</v>
      </c>
      <c r="J5010" s="380">
        <v>2.0024923202719629</v>
      </c>
    </row>
    <row r="5011" spans="1:10" x14ac:dyDescent="0.35">
      <c r="A5011" s="5">
        <v>5007</v>
      </c>
      <c r="B5011" s="5">
        <v>209</v>
      </c>
      <c r="C5011" s="5">
        <v>7</v>
      </c>
      <c r="D5011" s="380">
        <v>86.077222222222233</v>
      </c>
      <c r="E5011" s="25">
        <v>23.84</v>
      </c>
      <c r="F5011" s="380">
        <v>4.5939353139396379</v>
      </c>
      <c r="G5011" s="25">
        <v>32.79</v>
      </c>
      <c r="H5011" s="380">
        <v>3.5395270618940851</v>
      </c>
      <c r="I5011" s="25">
        <v>33.67</v>
      </c>
      <c r="J5011" s="380">
        <v>2.0024923202719629</v>
      </c>
    </row>
    <row r="5012" spans="1:10" x14ac:dyDescent="0.35">
      <c r="A5012" s="5">
        <v>5008</v>
      </c>
      <c r="B5012" s="5">
        <v>209</v>
      </c>
      <c r="C5012" s="5">
        <v>7</v>
      </c>
      <c r="D5012" s="380">
        <v>100.03444444444445</v>
      </c>
      <c r="E5012" s="25">
        <v>23.84</v>
      </c>
      <c r="F5012" s="380">
        <v>4.4669863276648476</v>
      </c>
      <c r="G5012" s="25">
        <v>32.79</v>
      </c>
      <c r="H5012" s="380">
        <v>3.5395270618940851</v>
      </c>
      <c r="I5012" s="25">
        <v>33.67</v>
      </c>
      <c r="J5012" s="380">
        <v>2.0024923202719629</v>
      </c>
    </row>
    <row r="5013" spans="1:10" x14ac:dyDescent="0.35">
      <c r="A5013" s="5">
        <v>5009</v>
      </c>
      <c r="B5013" s="5">
        <v>209</v>
      </c>
      <c r="C5013" s="5">
        <v>7</v>
      </c>
      <c r="D5013" s="380">
        <v>110.69777777777779</v>
      </c>
      <c r="E5013" s="25">
        <v>23.84</v>
      </c>
      <c r="F5013" s="380">
        <v>5.0356398201534533</v>
      </c>
      <c r="G5013" s="25">
        <v>33.799999999999997</v>
      </c>
      <c r="H5013" s="380">
        <v>3.9968036014750261</v>
      </c>
      <c r="I5013" s="25">
        <v>33.67</v>
      </c>
      <c r="J5013" s="380">
        <v>1.901397474028373</v>
      </c>
    </row>
    <row r="5014" spans="1:10" x14ac:dyDescent="0.35">
      <c r="A5014" s="5">
        <v>5010</v>
      </c>
      <c r="B5014" s="5">
        <v>209</v>
      </c>
      <c r="C5014" s="5">
        <v>7</v>
      </c>
      <c r="D5014" s="380">
        <v>115.57888888888888</v>
      </c>
      <c r="E5014" s="25">
        <v>24.12</v>
      </c>
      <c r="F5014" s="380">
        <v>5.0356398201534533</v>
      </c>
      <c r="G5014" s="25">
        <v>37.79</v>
      </c>
      <c r="H5014" s="380">
        <v>4.0175726387045581</v>
      </c>
      <c r="I5014" s="25">
        <v>33.67</v>
      </c>
      <c r="J5014" s="380">
        <v>3.3630472672792835</v>
      </c>
    </row>
    <row r="5015" spans="1:10" x14ac:dyDescent="0.35">
      <c r="A5015" s="5">
        <v>5011</v>
      </c>
      <c r="B5015" s="5">
        <v>209</v>
      </c>
      <c r="C5015" s="5">
        <v>7</v>
      </c>
      <c r="D5015" s="380">
        <v>121.61</v>
      </c>
      <c r="E5015" s="25">
        <v>24.26</v>
      </c>
      <c r="F5015" s="380">
        <v>0.66471653688176191</v>
      </c>
      <c r="G5015" s="25">
        <v>38.93</v>
      </c>
      <c r="H5015" s="380">
        <v>2.777777777777778E-2</v>
      </c>
      <c r="I5015" s="25">
        <v>33.67</v>
      </c>
      <c r="J5015" s="380">
        <v>3.2619524210356938</v>
      </c>
    </row>
    <row r="5016" spans="1:10" x14ac:dyDescent="0.35">
      <c r="A5016" s="5">
        <v>5012</v>
      </c>
      <c r="B5016" s="5">
        <v>209</v>
      </c>
      <c r="C5016" s="5">
        <v>7</v>
      </c>
      <c r="D5016" s="380">
        <v>118.57555555555555</v>
      </c>
      <c r="E5016" s="25">
        <v>24.26</v>
      </c>
      <c r="F5016" s="380">
        <v>1.8164079293720532</v>
      </c>
      <c r="G5016" s="25">
        <v>39.770000000000003</v>
      </c>
      <c r="H5016" s="380">
        <v>0.18063872773818873</v>
      </c>
      <c r="I5016" s="25">
        <v>33.74</v>
      </c>
      <c r="J5016" s="380">
        <v>0.14480167642852412</v>
      </c>
    </row>
    <row r="5017" spans="1:10" x14ac:dyDescent="0.35">
      <c r="A5017" s="5">
        <v>5013</v>
      </c>
      <c r="B5017" s="5">
        <v>209</v>
      </c>
      <c r="C5017" s="5">
        <v>7</v>
      </c>
      <c r="D5017" s="380">
        <v>114.39277777777777</v>
      </c>
      <c r="E5017" s="25">
        <v>24.26</v>
      </c>
      <c r="F5017" s="380">
        <v>1.9529183051312917</v>
      </c>
      <c r="G5017" s="25">
        <v>39.770000000000003</v>
      </c>
      <c r="H5017" s="380">
        <v>0.14480167642852412</v>
      </c>
      <c r="I5017" s="25">
        <v>37.340000000000003</v>
      </c>
      <c r="J5017" s="380">
        <v>0.17704823435702974</v>
      </c>
    </row>
    <row r="5018" spans="1:10" x14ac:dyDescent="0.35">
      <c r="A5018" s="5">
        <v>5014</v>
      </c>
      <c r="B5018" s="5">
        <v>209</v>
      </c>
      <c r="C5018" s="5">
        <v>7</v>
      </c>
      <c r="D5018" s="380">
        <v>106.94777777777777</v>
      </c>
      <c r="E5018" s="25">
        <v>24.84</v>
      </c>
      <c r="F5018" s="380">
        <v>1.9010358939155179</v>
      </c>
      <c r="G5018" s="25">
        <v>39.76</v>
      </c>
      <c r="H5018" s="380">
        <v>0.14480167642852412</v>
      </c>
      <c r="I5018" s="25">
        <v>34.25</v>
      </c>
      <c r="J5018" s="380">
        <v>0.18646283754168635</v>
      </c>
    </row>
    <row r="5019" spans="1:10" x14ac:dyDescent="0.35">
      <c r="A5019" s="5">
        <v>5015</v>
      </c>
      <c r="B5019" s="5">
        <v>209</v>
      </c>
      <c r="C5019" s="5">
        <v>7</v>
      </c>
      <c r="D5019" s="380">
        <v>92.869444444444454</v>
      </c>
      <c r="E5019" s="25">
        <v>24.26</v>
      </c>
      <c r="F5019" s="380">
        <v>3.3903371663846955</v>
      </c>
      <c r="G5019" s="25">
        <v>34.9</v>
      </c>
      <c r="H5019" s="380">
        <v>0.14480167642852412</v>
      </c>
      <c r="I5019" s="25">
        <v>33.67</v>
      </c>
      <c r="J5019" s="380">
        <v>0.14770435125501105</v>
      </c>
    </row>
    <row r="5020" spans="1:10" x14ac:dyDescent="0.35">
      <c r="A5020" s="5">
        <v>5016</v>
      </c>
      <c r="B5020" s="5">
        <v>209</v>
      </c>
      <c r="C5020" s="5">
        <v>7</v>
      </c>
      <c r="D5020" s="380">
        <v>85.857222222222219</v>
      </c>
      <c r="E5020" s="25">
        <v>24</v>
      </c>
      <c r="F5020" s="380">
        <v>3.3215008388747584</v>
      </c>
      <c r="G5020" s="25">
        <v>33.090000000000003</v>
      </c>
      <c r="H5020" s="380">
        <v>3.388582079616866</v>
      </c>
      <c r="I5020" s="25">
        <v>33.67</v>
      </c>
      <c r="J5020" s="380">
        <v>0.14480167642852412</v>
      </c>
    </row>
    <row r="5021" spans="1:10" x14ac:dyDescent="0.35">
      <c r="A5021" s="5">
        <v>5017</v>
      </c>
      <c r="B5021" s="5">
        <v>210</v>
      </c>
      <c r="C5021" s="5">
        <v>7</v>
      </c>
      <c r="D5021" s="380">
        <v>84.700555555555567</v>
      </c>
      <c r="E5021" s="25">
        <v>24</v>
      </c>
      <c r="F5021" s="380">
        <v>1.1567733196281926</v>
      </c>
      <c r="G5021" s="25">
        <v>33.090000000000003</v>
      </c>
      <c r="H5021" s="380">
        <v>2.61684819957018</v>
      </c>
      <c r="I5021" s="25">
        <v>33.67</v>
      </c>
      <c r="J5021" s="380">
        <v>0.14480167642852412</v>
      </c>
    </row>
    <row r="5022" spans="1:10" x14ac:dyDescent="0.35">
      <c r="A5022" s="5">
        <v>5018</v>
      </c>
      <c r="B5022" s="5">
        <v>210</v>
      </c>
      <c r="C5022" s="5">
        <v>7</v>
      </c>
      <c r="D5022" s="380">
        <v>83.898888888888905</v>
      </c>
      <c r="E5022" s="25">
        <v>23.84</v>
      </c>
      <c r="F5022" s="380">
        <v>0.29640215595810671</v>
      </c>
      <c r="G5022" s="25">
        <v>32.79</v>
      </c>
      <c r="H5022" s="380">
        <v>2.4343747585611974</v>
      </c>
      <c r="I5022" s="25">
        <v>33.67</v>
      </c>
      <c r="J5022" s="380">
        <v>0.14480167642852412</v>
      </c>
    </row>
    <row r="5023" spans="1:10" x14ac:dyDescent="0.35">
      <c r="A5023" s="5">
        <v>5019</v>
      </c>
      <c r="B5023" s="5">
        <v>210</v>
      </c>
      <c r="C5023" s="5">
        <v>7</v>
      </c>
      <c r="D5023" s="380">
        <v>87.852777777777774</v>
      </c>
      <c r="E5023" s="25">
        <v>23.84</v>
      </c>
      <c r="F5023" s="380">
        <v>2.777777777777778E-2</v>
      </c>
      <c r="G5023" s="25">
        <v>32.79</v>
      </c>
      <c r="H5023" s="380">
        <v>2.4343747585611974</v>
      </c>
      <c r="I5023" s="25">
        <v>33.67</v>
      </c>
      <c r="J5023" s="380">
        <v>0.1448016764285241</v>
      </c>
    </row>
    <row r="5024" spans="1:10" x14ac:dyDescent="0.35">
      <c r="A5024" s="5">
        <v>5020</v>
      </c>
      <c r="B5024" s="5">
        <v>210</v>
      </c>
      <c r="C5024" s="5">
        <v>7</v>
      </c>
      <c r="D5024" s="380">
        <v>85.936666666666667</v>
      </c>
      <c r="E5024" s="25">
        <v>24</v>
      </c>
      <c r="F5024" s="380">
        <v>9.0142437745295068E-2</v>
      </c>
      <c r="G5024" s="25">
        <v>32.79</v>
      </c>
      <c r="H5024" s="380">
        <v>2.4930855452494614</v>
      </c>
      <c r="I5024" s="25">
        <v>33.67</v>
      </c>
      <c r="J5024" s="380">
        <v>0.14480167642852418</v>
      </c>
    </row>
    <row r="5025" spans="1:10" x14ac:dyDescent="0.35">
      <c r="A5025" s="5">
        <v>5021</v>
      </c>
      <c r="B5025" s="5">
        <v>210</v>
      </c>
      <c r="C5025" s="5">
        <v>7</v>
      </c>
      <c r="D5025" s="380">
        <v>93.527777777777771</v>
      </c>
      <c r="E5025" s="25">
        <v>24</v>
      </c>
      <c r="F5025" s="380">
        <v>2.777777777777778E-2</v>
      </c>
      <c r="G5025" s="25">
        <v>33.090000000000003</v>
      </c>
      <c r="H5025" s="380">
        <v>2.4738885987587125</v>
      </c>
      <c r="I5025" s="25">
        <v>33.67</v>
      </c>
      <c r="J5025" s="380">
        <v>1.5004806631824681</v>
      </c>
    </row>
    <row r="5026" spans="1:10" x14ac:dyDescent="0.35">
      <c r="A5026" s="5">
        <v>5022</v>
      </c>
      <c r="B5026" s="5">
        <v>210</v>
      </c>
      <c r="C5026" s="5">
        <v>7</v>
      </c>
      <c r="D5026" s="380">
        <v>107.55555555555557</v>
      </c>
      <c r="E5026" s="25">
        <v>24.84</v>
      </c>
      <c r="F5026" s="380">
        <v>8.3653735219733072E-2</v>
      </c>
      <c r="G5026" s="25">
        <v>33.159999999999997</v>
      </c>
      <c r="H5026" s="380">
        <v>2.0996726931440155</v>
      </c>
      <c r="I5026" s="25">
        <v>34.01</v>
      </c>
      <c r="J5026" s="380">
        <v>0.14480167642852412</v>
      </c>
    </row>
    <row r="5027" spans="1:10" x14ac:dyDescent="0.35">
      <c r="A5027" s="5">
        <v>5023</v>
      </c>
      <c r="B5027" s="5">
        <v>210</v>
      </c>
      <c r="C5027" s="5">
        <v>7</v>
      </c>
      <c r="D5027" s="380">
        <v>115.85888888888888</v>
      </c>
      <c r="E5027" s="25">
        <v>24.84</v>
      </c>
      <c r="F5027" s="380">
        <v>3.1512364416311915</v>
      </c>
      <c r="G5027" s="25">
        <v>39.770000000000003</v>
      </c>
      <c r="H5027" s="380">
        <v>1.875552840195911</v>
      </c>
      <c r="I5027" s="25">
        <v>36.909999999999997</v>
      </c>
      <c r="J5027" s="380">
        <v>1.4170761341955558</v>
      </c>
    </row>
    <row r="5028" spans="1:10" x14ac:dyDescent="0.35">
      <c r="A5028" s="5">
        <v>5024</v>
      </c>
      <c r="B5028" s="5">
        <v>210</v>
      </c>
      <c r="C5028" s="5">
        <v>7</v>
      </c>
      <c r="D5028" s="380">
        <v>117.18499999999999</v>
      </c>
      <c r="E5028" s="25">
        <v>24.84</v>
      </c>
      <c r="F5028" s="380">
        <v>3.1512364416311915</v>
      </c>
      <c r="G5028" s="25">
        <v>39.770000000000003</v>
      </c>
      <c r="H5028" s="380">
        <v>1.875552840195911</v>
      </c>
      <c r="I5028" s="25">
        <v>36.869999999999997</v>
      </c>
      <c r="J5028" s="380">
        <v>1.4170761341955558</v>
      </c>
    </row>
    <row r="5029" spans="1:10" x14ac:dyDescent="0.35">
      <c r="A5029" s="5">
        <v>5025</v>
      </c>
      <c r="B5029" s="5">
        <v>210</v>
      </c>
      <c r="C5029" s="5">
        <v>7</v>
      </c>
      <c r="D5029" s="380">
        <v>113.095</v>
      </c>
      <c r="E5029" s="25">
        <v>24.84</v>
      </c>
      <c r="F5029" s="380">
        <v>3.2727733956087586</v>
      </c>
      <c r="G5029" s="25">
        <v>39.76</v>
      </c>
      <c r="H5029" s="380">
        <v>1.875552840195911</v>
      </c>
      <c r="I5029" s="25">
        <v>33.67</v>
      </c>
      <c r="J5029" s="380">
        <v>1.3605549470073204</v>
      </c>
    </row>
    <row r="5030" spans="1:10" x14ac:dyDescent="0.35">
      <c r="A5030" s="5">
        <v>5026</v>
      </c>
      <c r="B5030" s="5">
        <v>210</v>
      </c>
      <c r="C5030" s="5">
        <v>7</v>
      </c>
      <c r="D5030" s="380">
        <v>105.08722222222221</v>
      </c>
      <c r="E5030" s="25">
        <v>24.84</v>
      </c>
      <c r="F5030" s="380">
        <v>3.2727733956087586</v>
      </c>
      <c r="G5030" s="25">
        <v>39.76</v>
      </c>
      <c r="H5030" s="380">
        <v>1.8457190916956596</v>
      </c>
      <c r="I5030" s="25">
        <v>33.67</v>
      </c>
      <c r="J5030" s="380">
        <v>1.3605549470073204</v>
      </c>
    </row>
    <row r="5031" spans="1:10" x14ac:dyDescent="0.35">
      <c r="A5031" s="5">
        <v>5027</v>
      </c>
      <c r="B5031" s="5">
        <v>210</v>
      </c>
      <c r="C5031" s="5">
        <v>7</v>
      </c>
      <c r="D5031" s="380">
        <v>99.326666666666668</v>
      </c>
      <c r="E5031" s="25">
        <v>24.84</v>
      </c>
      <c r="F5031" s="380">
        <v>3.1512364416311915</v>
      </c>
      <c r="G5031" s="25">
        <v>37.49</v>
      </c>
      <c r="H5031" s="380">
        <v>1.8457190916956596</v>
      </c>
      <c r="I5031" s="25">
        <v>33.67</v>
      </c>
      <c r="J5031" s="380">
        <v>2.777777777777778E-2</v>
      </c>
    </row>
    <row r="5032" spans="1:10" x14ac:dyDescent="0.35">
      <c r="A5032" s="5">
        <v>5028</v>
      </c>
      <c r="B5032" s="5">
        <v>210</v>
      </c>
      <c r="C5032" s="5">
        <v>7</v>
      </c>
      <c r="D5032" s="380">
        <v>86.49</v>
      </c>
      <c r="E5032" s="25">
        <v>24.73</v>
      </c>
      <c r="F5032" s="380">
        <v>3.1512364416311915</v>
      </c>
      <c r="G5032" s="25">
        <v>33.880000000000003</v>
      </c>
      <c r="H5032" s="380">
        <v>1.8457190916956596</v>
      </c>
      <c r="I5032" s="25">
        <v>33.67</v>
      </c>
      <c r="J5032" s="380">
        <v>2.777777777777778E-2</v>
      </c>
    </row>
    <row r="5033" spans="1:10" x14ac:dyDescent="0.35">
      <c r="A5033" s="5">
        <v>5029</v>
      </c>
      <c r="B5033" s="5">
        <v>210</v>
      </c>
      <c r="C5033" s="5">
        <v>7</v>
      </c>
      <c r="D5033" s="380">
        <v>87.816111111111098</v>
      </c>
      <c r="E5033" s="25">
        <v>24.26</v>
      </c>
      <c r="F5033" s="380">
        <v>3.1512364416311915</v>
      </c>
      <c r="G5033" s="25">
        <v>33.799999999999997</v>
      </c>
      <c r="H5033" s="380">
        <v>1.8457190916956596</v>
      </c>
      <c r="I5033" s="25">
        <v>33.67</v>
      </c>
      <c r="J5033" s="380">
        <v>2.777777777777778E-2</v>
      </c>
    </row>
    <row r="5034" spans="1:10" x14ac:dyDescent="0.35">
      <c r="A5034" s="5">
        <v>5030</v>
      </c>
      <c r="B5034" s="5">
        <v>210</v>
      </c>
      <c r="C5034" s="5">
        <v>7</v>
      </c>
      <c r="D5034" s="380">
        <v>86.379999999999981</v>
      </c>
      <c r="E5034" s="25">
        <v>24.26</v>
      </c>
      <c r="F5034" s="380">
        <v>3.1512364416311915</v>
      </c>
      <c r="G5034" s="25">
        <v>33.46</v>
      </c>
      <c r="H5034" s="380">
        <v>1.8457190916956596</v>
      </c>
      <c r="I5034" s="25">
        <v>33.67</v>
      </c>
      <c r="J5034" s="380">
        <v>2.777777777777778E-2</v>
      </c>
    </row>
    <row r="5035" spans="1:10" x14ac:dyDescent="0.35">
      <c r="A5035" s="5">
        <v>5031</v>
      </c>
      <c r="B5035" s="5">
        <v>210</v>
      </c>
      <c r="C5035" s="5">
        <v>7</v>
      </c>
      <c r="D5035" s="380">
        <v>93.141666666666666</v>
      </c>
      <c r="E5035" s="25">
        <v>24.11</v>
      </c>
      <c r="F5035" s="380">
        <v>3.1512364416311915</v>
      </c>
      <c r="G5035" s="25">
        <v>33.46</v>
      </c>
      <c r="H5035" s="380">
        <v>1.8457190916956596</v>
      </c>
      <c r="I5035" s="25">
        <v>33.67</v>
      </c>
      <c r="J5035" s="380">
        <v>2.777777777777778E-2</v>
      </c>
    </row>
    <row r="5036" spans="1:10" x14ac:dyDescent="0.35">
      <c r="A5036" s="5">
        <v>5032</v>
      </c>
      <c r="B5036" s="5">
        <v>210</v>
      </c>
      <c r="C5036" s="5">
        <v>7</v>
      </c>
      <c r="D5036" s="380">
        <v>94.013888888888886</v>
      </c>
      <c r="E5036" s="25">
        <v>24.11</v>
      </c>
      <c r="F5036" s="380">
        <v>3.1512364416311915</v>
      </c>
      <c r="G5036" s="25">
        <v>33.46</v>
      </c>
      <c r="H5036" s="380">
        <v>1.875552840195911</v>
      </c>
      <c r="I5036" s="25">
        <v>33.67</v>
      </c>
      <c r="J5036" s="380">
        <v>2.777777777777778E-2</v>
      </c>
    </row>
    <row r="5037" spans="1:10" x14ac:dyDescent="0.35">
      <c r="A5037" s="5">
        <v>5033</v>
      </c>
      <c r="B5037" s="5">
        <v>210</v>
      </c>
      <c r="C5037" s="5">
        <v>7</v>
      </c>
      <c r="D5037" s="380">
        <v>106.39166666666668</v>
      </c>
      <c r="E5037" s="25">
        <v>24.84</v>
      </c>
      <c r="F5037" s="380">
        <v>3.2727733956087586</v>
      </c>
      <c r="G5037" s="25">
        <v>34.81</v>
      </c>
      <c r="H5037" s="380">
        <v>1.875552840195911</v>
      </c>
      <c r="I5037" s="25">
        <v>33.67</v>
      </c>
      <c r="J5037" s="380">
        <v>2.777777777777778E-2</v>
      </c>
    </row>
    <row r="5038" spans="1:10" x14ac:dyDescent="0.35">
      <c r="A5038" s="5">
        <v>5034</v>
      </c>
      <c r="B5038" s="5">
        <v>210</v>
      </c>
      <c r="C5038" s="5">
        <v>7</v>
      </c>
      <c r="D5038" s="380">
        <v>111.61555555555555</v>
      </c>
      <c r="E5038" s="25">
        <v>24.84</v>
      </c>
      <c r="F5038" s="380">
        <v>3.2727733956087586</v>
      </c>
      <c r="G5038" s="25">
        <v>39.76</v>
      </c>
      <c r="H5038" s="380">
        <v>2.4738885987587125</v>
      </c>
      <c r="I5038" s="25">
        <v>34.29</v>
      </c>
      <c r="J5038" s="380">
        <v>0.13701027336860824</v>
      </c>
    </row>
    <row r="5039" spans="1:10" x14ac:dyDescent="0.35">
      <c r="A5039" s="5">
        <v>5035</v>
      </c>
      <c r="B5039" s="5">
        <v>210</v>
      </c>
      <c r="C5039" s="5">
        <v>7</v>
      </c>
      <c r="D5039" s="380">
        <v>112.10277777777777</v>
      </c>
      <c r="E5039" s="25">
        <v>24.84</v>
      </c>
      <c r="F5039" s="380">
        <v>3.4481525187613222</v>
      </c>
      <c r="G5039" s="25">
        <v>39.770000000000003</v>
      </c>
      <c r="H5039" s="380">
        <v>2.5668752067022482</v>
      </c>
      <c r="I5039" s="25">
        <v>35.799999999999997</v>
      </c>
      <c r="J5039" s="380">
        <v>1.4527016560790804</v>
      </c>
    </row>
    <row r="5040" spans="1:10" x14ac:dyDescent="0.35">
      <c r="A5040" s="5">
        <v>5036</v>
      </c>
      <c r="B5040" s="5">
        <v>210</v>
      </c>
      <c r="C5040" s="5">
        <v>7</v>
      </c>
      <c r="D5040" s="380">
        <v>113.67333333333333</v>
      </c>
      <c r="E5040" s="25">
        <v>24.84</v>
      </c>
      <c r="F5040" s="380">
        <v>2.0247584800008442</v>
      </c>
      <c r="G5040" s="25">
        <v>39.770000000000003</v>
      </c>
      <c r="H5040" s="380">
        <v>3.902538577447193</v>
      </c>
      <c r="I5040" s="25">
        <v>35.869999999999997</v>
      </c>
      <c r="J5040" s="380">
        <v>1.6064568834660409</v>
      </c>
    </row>
    <row r="5041" spans="1:10" x14ac:dyDescent="0.35">
      <c r="A5041" s="5">
        <v>5037</v>
      </c>
      <c r="B5041" s="5">
        <v>210</v>
      </c>
      <c r="C5041" s="5">
        <v>7</v>
      </c>
      <c r="D5041" s="380">
        <v>107.95055555555554</v>
      </c>
      <c r="E5041" s="25">
        <v>24.84</v>
      </c>
      <c r="F5041" s="380">
        <v>0.14480167642852412</v>
      </c>
      <c r="G5041" s="25">
        <v>39.770000000000003</v>
      </c>
      <c r="H5041" s="380">
        <v>4.896645552783597</v>
      </c>
      <c r="I5041" s="25">
        <v>36.869999999999997</v>
      </c>
      <c r="J5041" s="380">
        <v>3.9711239687761961</v>
      </c>
    </row>
    <row r="5042" spans="1:10" x14ac:dyDescent="0.35">
      <c r="A5042" s="5">
        <v>5038</v>
      </c>
      <c r="B5042" s="5">
        <v>210</v>
      </c>
      <c r="C5042" s="5">
        <v>7</v>
      </c>
      <c r="D5042" s="380">
        <v>99.911111111111097</v>
      </c>
      <c r="E5042" s="25">
        <v>24.84</v>
      </c>
      <c r="F5042" s="380">
        <v>0.30042727351247522</v>
      </c>
      <c r="G5042" s="25">
        <v>39.76</v>
      </c>
      <c r="H5042" s="380">
        <v>4.896645552783597</v>
      </c>
      <c r="I5042" s="25">
        <v>40.799999999999997</v>
      </c>
      <c r="J5042" s="380">
        <v>3.9673644812728313</v>
      </c>
    </row>
    <row r="5043" spans="1:10" x14ac:dyDescent="0.35">
      <c r="A5043" s="5">
        <v>5039</v>
      </c>
      <c r="B5043" s="5">
        <v>210</v>
      </c>
      <c r="C5043" s="5">
        <v>7</v>
      </c>
      <c r="D5043" s="380">
        <v>93.166666666666657</v>
      </c>
      <c r="E5043" s="25">
        <v>24.84</v>
      </c>
      <c r="F5043" s="380">
        <v>1.6367985402930731</v>
      </c>
      <c r="G5043" s="25">
        <v>34.81</v>
      </c>
      <c r="H5043" s="380">
        <v>4.896645552783597</v>
      </c>
      <c r="I5043" s="25">
        <v>40.799999999999997</v>
      </c>
      <c r="J5043" s="380">
        <v>3.9673644812728313</v>
      </c>
    </row>
    <row r="5044" spans="1:10" x14ac:dyDescent="0.35">
      <c r="A5044" s="5">
        <v>5040</v>
      </c>
      <c r="B5044" s="5">
        <v>210</v>
      </c>
      <c r="C5044" s="5">
        <v>7</v>
      </c>
      <c r="D5044" s="380">
        <v>95.907777777777781</v>
      </c>
      <c r="E5044" s="25">
        <v>24.84</v>
      </c>
      <c r="F5044" s="380">
        <v>1.2431436156225255</v>
      </c>
      <c r="G5044" s="25">
        <v>33.090000000000003</v>
      </c>
      <c r="H5044" s="380">
        <v>4.896645552783597</v>
      </c>
      <c r="I5044" s="25">
        <v>34.68</v>
      </c>
      <c r="J5044" s="380">
        <v>3.7327779032588913</v>
      </c>
    </row>
    <row r="5045" spans="1:10" x14ac:dyDescent="0.35">
      <c r="A5045" s="5">
        <v>5041</v>
      </c>
      <c r="B5045" s="5">
        <v>211</v>
      </c>
      <c r="C5045" s="5">
        <v>7</v>
      </c>
      <c r="D5045" s="380">
        <v>90.607222222222219</v>
      </c>
      <c r="E5045" s="25">
        <v>24.84</v>
      </c>
      <c r="F5045" s="380">
        <v>1.0302832313175994</v>
      </c>
      <c r="G5045" s="25">
        <v>33.090000000000003</v>
      </c>
      <c r="H5045" s="380">
        <v>4.896645552783597</v>
      </c>
      <c r="I5045" s="25">
        <v>34.68</v>
      </c>
      <c r="J5045" s="380">
        <v>3.9673644812728313</v>
      </c>
    </row>
    <row r="5046" spans="1:10" x14ac:dyDescent="0.35">
      <c r="A5046" s="5">
        <v>5042</v>
      </c>
      <c r="B5046" s="5">
        <v>211</v>
      </c>
      <c r="C5046" s="5">
        <v>7</v>
      </c>
      <c r="D5046" s="380">
        <v>89.286111111111111</v>
      </c>
      <c r="E5046" s="25">
        <v>24.84</v>
      </c>
      <c r="F5046" s="380">
        <v>1.5355261510029976</v>
      </c>
      <c r="G5046" s="25">
        <v>31.49</v>
      </c>
      <c r="H5046" s="380">
        <v>4.896645552783597</v>
      </c>
      <c r="I5046" s="25">
        <v>34.68</v>
      </c>
      <c r="J5046" s="380">
        <v>0.14480167642852412</v>
      </c>
    </row>
    <row r="5047" spans="1:10" x14ac:dyDescent="0.35">
      <c r="A5047" s="5">
        <v>5043</v>
      </c>
      <c r="B5047" s="5">
        <v>211</v>
      </c>
      <c r="C5047" s="5">
        <v>7</v>
      </c>
      <c r="D5047" s="380">
        <v>86.846666666666678</v>
      </c>
      <c r="E5047" s="25">
        <v>24.84</v>
      </c>
      <c r="F5047" s="380">
        <v>1.6518588381824417</v>
      </c>
      <c r="G5047" s="25">
        <v>31.11</v>
      </c>
      <c r="H5047" s="380">
        <v>4.896645552783597</v>
      </c>
      <c r="I5047" s="25">
        <v>34.68</v>
      </c>
      <c r="J5047" s="380">
        <v>4.07733382262382</v>
      </c>
    </row>
    <row r="5048" spans="1:10" x14ac:dyDescent="0.35">
      <c r="A5048" s="5">
        <v>5044</v>
      </c>
      <c r="B5048" s="5">
        <v>211</v>
      </c>
      <c r="C5048" s="5">
        <v>7</v>
      </c>
      <c r="D5048" s="380">
        <v>84.004999999999995</v>
      </c>
      <c r="E5048" s="25">
        <v>24.84</v>
      </c>
      <c r="F5048" s="380">
        <v>1.462055366121213</v>
      </c>
      <c r="G5048" s="25">
        <v>31.49</v>
      </c>
      <c r="H5048" s="380">
        <v>4.896645552783597</v>
      </c>
      <c r="I5048" s="25">
        <v>34.68</v>
      </c>
      <c r="J5048" s="380">
        <v>0.14480167642852412</v>
      </c>
    </row>
    <row r="5049" spans="1:10" x14ac:dyDescent="0.35">
      <c r="A5049" s="5">
        <v>5045</v>
      </c>
      <c r="B5049" s="5">
        <v>211</v>
      </c>
      <c r="C5049" s="5">
        <v>7</v>
      </c>
      <c r="D5049" s="380">
        <v>85.264444444444436</v>
      </c>
      <c r="E5049" s="25">
        <v>24.84</v>
      </c>
      <c r="F5049" s="380">
        <v>1.881367798582664</v>
      </c>
      <c r="G5049" s="25">
        <v>33.090000000000003</v>
      </c>
      <c r="H5049" s="380">
        <v>4.896645552783597</v>
      </c>
      <c r="I5049" s="25">
        <v>34.68</v>
      </c>
      <c r="J5049" s="380">
        <v>4.1491425772984263</v>
      </c>
    </row>
    <row r="5050" spans="1:10" x14ac:dyDescent="0.35">
      <c r="A5050" s="5">
        <v>5046</v>
      </c>
      <c r="B5050" s="5">
        <v>211</v>
      </c>
      <c r="C5050" s="5">
        <v>7</v>
      </c>
      <c r="D5050" s="380">
        <v>90.605000000000004</v>
      </c>
      <c r="E5050" s="25">
        <v>24.84</v>
      </c>
      <c r="F5050" s="380">
        <v>0.93351913491060956</v>
      </c>
      <c r="G5050" s="25">
        <v>33.090000000000003</v>
      </c>
      <c r="H5050" s="380">
        <v>0.14480167642852412</v>
      </c>
      <c r="I5050" s="25">
        <v>35.090000000000003</v>
      </c>
      <c r="J5050" s="380">
        <v>4.1844575927350327</v>
      </c>
    </row>
    <row r="5051" spans="1:10" x14ac:dyDescent="0.35">
      <c r="A5051" s="5">
        <v>5047</v>
      </c>
      <c r="B5051" s="5">
        <v>211</v>
      </c>
      <c r="C5051" s="5">
        <v>7</v>
      </c>
      <c r="D5051" s="380">
        <v>94.783888888888882</v>
      </c>
      <c r="E5051" s="25">
        <v>24.84</v>
      </c>
      <c r="F5051" s="380">
        <v>0.47222222222222221</v>
      </c>
      <c r="G5051" s="25">
        <v>39.770000000000003</v>
      </c>
      <c r="H5051" s="380">
        <v>4.896645552783597</v>
      </c>
      <c r="I5051" s="25">
        <v>44.9</v>
      </c>
      <c r="J5051" s="380">
        <v>4.2253438911376708</v>
      </c>
    </row>
    <row r="5052" spans="1:10" x14ac:dyDescent="0.35">
      <c r="A5052" s="5">
        <v>5048</v>
      </c>
      <c r="B5052" s="5">
        <v>211</v>
      </c>
      <c r="C5052" s="5">
        <v>7</v>
      </c>
      <c r="D5052" s="380">
        <v>93.865555555555559</v>
      </c>
      <c r="E5052" s="25">
        <v>24.84</v>
      </c>
      <c r="F5052" s="380">
        <v>5.3837097714493884</v>
      </c>
      <c r="G5052" s="25">
        <v>40.96</v>
      </c>
      <c r="H5052" s="380">
        <v>4.839322350996035</v>
      </c>
      <c r="I5052" s="25">
        <v>44.9</v>
      </c>
      <c r="J5052" s="380">
        <v>4.1714465576847823</v>
      </c>
    </row>
    <row r="5053" spans="1:10" x14ac:dyDescent="0.35">
      <c r="A5053" s="5">
        <v>5049</v>
      </c>
      <c r="B5053" s="5">
        <v>211</v>
      </c>
      <c r="C5053" s="5">
        <v>7</v>
      </c>
      <c r="D5053" s="380">
        <v>88.204444444444434</v>
      </c>
      <c r="E5053" s="25">
        <v>24.84</v>
      </c>
      <c r="F5053" s="380">
        <v>2.3781617026441113</v>
      </c>
      <c r="G5053" s="25">
        <v>40.96</v>
      </c>
      <c r="H5053" s="380">
        <v>4.6528169298648905</v>
      </c>
      <c r="I5053" s="25">
        <v>42.03</v>
      </c>
      <c r="J5053" s="380">
        <v>3.9424673193591064</v>
      </c>
    </row>
    <row r="5054" spans="1:10" x14ac:dyDescent="0.35">
      <c r="A5054" s="5">
        <v>5050</v>
      </c>
      <c r="B5054" s="5">
        <v>211</v>
      </c>
      <c r="C5054" s="5">
        <v>7</v>
      </c>
      <c r="D5054" s="380">
        <v>76.489999999999995</v>
      </c>
      <c r="E5054" s="25">
        <v>24.84</v>
      </c>
      <c r="F5054" s="380">
        <v>1.180913355058314</v>
      </c>
      <c r="G5054" s="25">
        <v>40.96</v>
      </c>
      <c r="H5054" s="380">
        <v>4.5534192895957988</v>
      </c>
      <c r="I5054" s="25">
        <v>35.799999999999997</v>
      </c>
      <c r="J5054" s="380">
        <v>3.2015085808931638</v>
      </c>
    </row>
    <row r="5055" spans="1:10" x14ac:dyDescent="0.35">
      <c r="A5055" s="5">
        <v>5051</v>
      </c>
      <c r="B5055" s="5">
        <v>211</v>
      </c>
      <c r="C5055" s="5">
        <v>7</v>
      </c>
      <c r="D5055" s="380">
        <v>72.786666666666676</v>
      </c>
      <c r="E5055" s="25">
        <v>24.84</v>
      </c>
      <c r="F5055" s="380">
        <v>1.09952617570403</v>
      </c>
      <c r="G5055" s="25">
        <v>40.96</v>
      </c>
      <c r="H5055" s="380">
        <v>4.328757106539185</v>
      </c>
      <c r="I5055" s="25">
        <v>35.090000000000003</v>
      </c>
      <c r="J5055" s="380">
        <v>2.2606168329021838</v>
      </c>
    </row>
    <row r="5056" spans="1:10" x14ac:dyDescent="0.35">
      <c r="A5056" s="5">
        <v>5052</v>
      </c>
      <c r="B5056" s="5">
        <v>211</v>
      </c>
      <c r="C5056" s="5">
        <v>7</v>
      </c>
      <c r="D5056" s="380">
        <v>67.033333333333331</v>
      </c>
      <c r="E5056" s="25">
        <v>24.84</v>
      </c>
      <c r="F5056" s="380">
        <v>5.1688738485194472</v>
      </c>
      <c r="G5056" s="25">
        <v>39.770000000000003</v>
      </c>
      <c r="H5056" s="380">
        <v>4.328757106539185</v>
      </c>
      <c r="I5056" s="25">
        <v>34.68</v>
      </c>
      <c r="J5056" s="380">
        <v>2.2606168329021838</v>
      </c>
    </row>
    <row r="5057" spans="1:10" x14ac:dyDescent="0.35">
      <c r="A5057" s="5">
        <v>5053</v>
      </c>
      <c r="B5057" s="5">
        <v>211</v>
      </c>
      <c r="C5057" s="5">
        <v>7</v>
      </c>
      <c r="D5057" s="380">
        <v>59.382777777777768</v>
      </c>
      <c r="E5057" s="25">
        <v>24.84</v>
      </c>
      <c r="F5057" s="380">
        <v>1.5633410141594792</v>
      </c>
      <c r="G5057" s="25">
        <v>38.229999999999997</v>
      </c>
      <c r="H5057" s="380">
        <v>4.3248382841936026</v>
      </c>
      <c r="I5057" s="25">
        <v>34.68</v>
      </c>
      <c r="J5057" s="380">
        <v>2.2311766326474101</v>
      </c>
    </row>
    <row r="5058" spans="1:10" x14ac:dyDescent="0.35">
      <c r="A5058" s="5">
        <v>5054</v>
      </c>
      <c r="B5058" s="5">
        <v>211</v>
      </c>
      <c r="C5058" s="5">
        <v>7</v>
      </c>
      <c r="D5058" s="380">
        <v>62.452777777777783</v>
      </c>
      <c r="E5058" s="25">
        <v>24.84</v>
      </c>
      <c r="F5058" s="380">
        <v>1.550456711822948</v>
      </c>
      <c r="G5058" s="25">
        <v>34.82</v>
      </c>
      <c r="H5058" s="380">
        <v>4.3248382841936026</v>
      </c>
      <c r="I5058" s="25">
        <v>34.68</v>
      </c>
      <c r="J5058" s="380">
        <v>2.2196326059994589</v>
      </c>
    </row>
    <row r="5059" spans="1:10" x14ac:dyDescent="0.35">
      <c r="A5059" s="5">
        <v>5055</v>
      </c>
      <c r="B5059" s="5">
        <v>211</v>
      </c>
      <c r="C5059" s="5">
        <v>7</v>
      </c>
      <c r="D5059" s="380">
        <v>71.168888888888873</v>
      </c>
      <c r="E5059" s="25">
        <v>24.84</v>
      </c>
      <c r="F5059" s="380">
        <v>0.84895455568948275</v>
      </c>
      <c r="G5059" s="25">
        <v>34.82</v>
      </c>
      <c r="H5059" s="380">
        <v>4.328757106539185</v>
      </c>
      <c r="I5059" s="25">
        <v>34.68</v>
      </c>
      <c r="J5059" s="380">
        <v>2.2196326059994589</v>
      </c>
    </row>
    <row r="5060" spans="1:10" x14ac:dyDescent="0.35">
      <c r="A5060" s="5">
        <v>5056</v>
      </c>
      <c r="B5060" s="5">
        <v>211</v>
      </c>
      <c r="C5060" s="5">
        <v>7</v>
      </c>
      <c r="D5060" s="380">
        <v>76.691666666666677</v>
      </c>
      <c r="E5060" s="25">
        <v>24.84</v>
      </c>
      <c r="F5060" s="380">
        <v>5.3411245155230764</v>
      </c>
      <c r="G5060" s="25">
        <v>35.85</v>
      </c>
      <c r="H5060" s="380">
        <v>4.3366938559883863</v>
      </c>
      <c r="I5060" s="25">
        <v>34.68</v>
      </c>
      <c r="J5060" s="380">
        <v>2.2196326059994589</v>
      </c>
    </row>
    <row r="5061" spans="1:10" x14ac:dyDescent="0.35">
      <c r="A5061" s="5">
        <v>5057</v>
      </c>
      <c r="B5061" s="5">
        <v>211</v>
      </c>
      <c r="C5061" s="5">
        <v>7</v>
      </c>
      <c r="D5061" s="380">
        <v>90.402777777777786</v>
      </c>
      <c r="E5061" s="25">
        <v>24.84</v>
      </c>
      <c r="F5061" s="380">
        <v>5.3411245155230764</v>
      </c>
      <c r="G5061" s="25">
        <v>39.770000000000003</v>
      </c>
      <c r="H5061" s="380">
        <v>4.3366938559883863</v>
      </c>
      <c r="I5061" s="25">
        <v>35.03</v>
      </c>
      <c r="J5061" s="380">
        <v>2.2606168329021838</v>
      </c>
    </row>
    <row r="5062" spans="1:10" x14ac:dyDescent="0.35">
      <c r="A5062" s="5">
        <v>5058</v>
      </c>
      <c r="B5062" s="5">
        <v>211</v>
      </c>
      <c r="C5062" s="5">
        <v>7</v>
      </c>
      <c r="D5062" s="380">
        <v>99.853333333333339</v>
      </c>
      <c r="E5062" s="25">
        <v>24.84</v>
      </c>
      <c r="F5062" s="380">
        <v>1.3251109451453547</v>
      </c>
      <c r="G5062" s="25">
        <v>40.96</v>
      </c>
      <c r="H5062" s="380">
        <v>4.6528169298648905</v>
      </c>
      <c r="I5062" s="25">
        <v>37.979999999999997</v>
      </c>
      <c r="J5062" s="380">
        <v>2.2606168329021838</v>
      </c>
    </row>
    <row r="5063" spans="1:10" x14ac:dyDescent="0.35">
      <c r="A5063" s="5">
        <v>5059</v>
      </c>
      <c r="B5063" s="5">
        <v>211</v>
      </c>
      <c r="C5063" s="5">
        <v>7</v>
      </c>
      <c r="D5063" s="380">
        <v>104.875</v>
      </c>
      <c r="E5063" s="25">
        <v>24.84</v>
      </c>
      <c r="F5063" s="380">
        <v>8.1174834595959577</v>
      </c>
      <c r="G5063" s="25">
        <v>40.96</v>
      </c>
      <c r="H5063" s="380">
        <v>7.6674349223558043</v>
      </c>
      <c r="I5063" s="25">
        <v>42.2</v>
      </c>
      <c r="J5063" s="380">
        <v>5.4992506445308393</v>
      </c>
    </row>
    <row r="5064" spans="1:10" x14ac:dyDescent="0.35">
      <c r="A5064" s="5">
        <v>5060</v>
      </c>
      <c r="B5064" s="5">
        <v>211</v>
      </c>
      <c r="C5064" s="5">
        <v>7</v>
      </c>
      <c r="D5064" s="380">
        <v>107.00944444444445</v>
      </c>
      <c r="E5064" s="25">
        <v>24.84</v>
      </c>
      <c r="F5064" s="380">
        <v>8.430191288514246</v>
      </c>
      <c r="G5064" s="25">
        <v>40.96</v>
      </c>
      <c r="H5064" s="380">
        <v>7.8043321843694438</v>
      </c>
      <c r="I5064" s="25">
        <v>49.53</v>
      </c>
      <c r="J5064" s="380">
        <v>6.0521438700728174</v>
      </c>
    </row>
    <row r="5065" spans="1:10" x14ac:dyDescent="0.35">
      <c r="A5065" s="5">
        <v>5061</v>
      </c>
      <c r="B5065" s="5">
        <v>211</v>
      </c>
      <c r="C5065" s="5">
        <v>7</v>
      </c>
      <c r="D5065" s="380">
        <v>108.22055555555555</v>
      </c>
      <c r="E5065" s="25">
        <v>24.84</v>
      </c>
      <c r="F5065" s="380">
        <v>8.3679085763032646</v>
      </c>
      <c r="G5065" s="25">
        <v>40.96</v>
      </c>
      <c r="H5065" s="380">
        <v>7.7351833764473508</v>
      </c>
      <c r="I5065" s="25">
        <v>51.64</v>
      </c>
      <c r="J5065" s="380">
        <v>6.0686367578487319</v>
      </c>
    </row>
    <row r="5066" spans="1:10" x14ac:dyDescent="0.35">
      <c r="A5066" s="5">
        <v>5062</v>
      </c>
      <c r="B5066" s="5">
        <v>211</v>
      </c>
      <c r="C5066" s="5">
        <v>7</v>
      </c>
      <c r="D5066" s="380">
        <v>105.4211111111111</v>
      </c>
      <c r="E5066" s="25">
        <v>24.84</v>
      </c>
      <c r="F5066" s="380">
        <v>8.4149290498325247</v>
      </c>
      <c r="G5066" s="25">
        <v>42.17</v>
      </c>
      <c r="H5066" s="380">
        <v>7.8018742923022968</v>
      </c>
      <c r="I5066" s="25">
        <v>51.76</v>
      </c>
      <c r="J5066" s="380">
        <v>6.3354519592508849</v>
      </c>
    </row>
    <row r="5067" spans="1:10" x14ac:dyDescent="0.35">
      <c r="A5067" s="5">
        <v>5063</v>
      </c>
      <c r="B5067" s="5">
        <v>211</v>
      </c>
      <c r="C5067" s="5">
        <v>7</v>
      </c>
      <c r="D5067" s="380">
        <v>100.43166666666666</v>
      </c>
      <c r="E5067" s="25">
        <v>24.84</v>
      </c>
      <c r="F5067" s="380">
        <v>8.4249856188809247</v>
      </c>
      <c r="G5067" s="25">
        <v>40.950000000000003</v>
      </c>
      <c r="H5067" s="380">
        <v>7.8113402810981238</v>
      </c>
      <c r="I5067" s="25">
        <v>48.86</v>
      </c>
      <c r="J5067" s="380">
        <v>5.5725401443729519</v>
      </c>
    </row>
    <row r="5068" spans="1:10" x14ac:dyDescent="0.35">
      <c r="A5068" s="5">
        <v>5064</v>
      </c>
      <c r="B5068" s="5">
        <v>211</v>
      </c>
      <c r="C5068" s="5">
        <v>7</v>
      </c>
      <c r="D5068" s="380">
        <v>90.129444444444445</v>
      </c>
      <c r="E5068" s="25">
        <v>24.84</v>
      </c>
      <c r="F5068" s="380">
        <v>8.4423347720528312</v>
      </c>
      <c r="G5068" s="25">
        <v>34.81</v>
      </c>
      <c r="H5068" s="380">
        <v>7.8567442134080583</v>
      </c>
      <c r="I5068" s="25">
        <v>37.979999999999997</v>
      </c>
      <c r="J5068" s="380">
        <v>6.1759348895984312</v>
      </c>
    </row>
    <row r="5069" spans="1:10" x14ac:dyDescent="0.35">
      <c r="A5069" s="5">
        <v>5065</v>
      </c>
      <c r="B5069" s="5">
        <v>212</v>
      </c>
      <c r="C5069" s="5">
        <v>7</v>
      </c>
      <c r="D5069" s="380">
        <v>81.865000000000009</v>
      </c>
      <c r="E5069" s="25">
        <v>24.84</v>
      </c>
      <c r="F5069" s="380">
        <v>7.9016430228628387</v>
      </c>
      <c r="G5069" s="25">
        <v>31.54</v>
      </c>
      <c r="H5069" s="380">
        <v>7.8455770282750423</v>
      </c>
      <c r="I5069" s="25">
        <v>34.68</v>
      </c>
      <c r="J5069" s="380">
        <v>6.0844056315331079</v>
      </c>
    </row>
    <row r="5070" spans="1:10" x14ac:dyDescent="0.35">
      <c r="A5070" s="5">
        <v>5066</v>
      </c>
      <c r="B5070" s="5">
        <v>212</v>
      </c>
      <c r="C5070" s="5">
        <v>7</v>
      </c>
      <c r="D5070" s="380">
        <v>74.681111111111107</v>
      </c>
      <c r="E5070" s="25">
        <v>24.84</v>
      </c>
      <c r="F5070" s="380">
        <v>8.320540522163304</v>
      </c>
      <c r="G5070" s="25">
        <v>31.12</v>
      </c>
      <c r="H5070" s="380">
        <v>7.8529331453249398</v>
      </c>
      <c r="I5070" s="25">
        <v>34.25</v>
      </c>
      <c r="J5070" s="380">
        <v>5.9208833864203756</v>
      </c>
    </row>
    <row r="5071" spans="1:10" x14ac:dyDescent="0.35">
      <c r="A5071" s="5">
        <v>5067</v>
      </c>
      <c r="B5071" s="5">
        <v>212</v>
      </c>
      <c r="C5071" s="5">
        <v>7</v>
      </c>
      <c r="D5071" s="380">
        <v>73.166111111111121</v>
      </c>
      <c r="E5071" s="25">
        <v>24.84</v>
      </c>
      <c r="F5071" s="380">
        <v>8.3205801664463301</v>
      </c>
      <c r="G5071" s="25">
        <v>31.12</v>
      </c>
      <c r="H5071" s="380">
        <v>7.7709905497067204</v>
      </c>
      <c r="I5071" s="25">
        <v>34.25</v>
      </c>
      <c r="J5071" s="380">
        <v>5.8450555908587551</v>
      </c>
    </row>
    <row r="5072" spans="1:10" x14ac:dyDescent="0.35">
      <c r="A5072" s="5">
        <v>5068</v>
      </c>
      <c r="B5072" s="5">
        <v>212</v>
      </c>
      <c r="C5072" s="5">
        <v>7</v>
      </c>
      <c r="D5072" s="380">
        <v>68.899444444444441</v>
      </c>
      <c r="E5072" s="25">
        <v>24.84</v>
      </c>
      <c r="F5072" s="380">
        <v>8.2734862723330398</v>
      </c>
      <c r="G5072" s="25">
        <v>31.12</v>
      </c>
      <c r="H5072" s="380">
        <v>7.7155408914213632</v>
      </c>
      <c r="I5072" s="25">
        <v>34.25</v>
      </c>
      <c r="J5072" s="380">
        <v>6.0643159220194907</v>
      </c>
    </row>
    <row r="5073" spans="1:10" x14ac:dyDescent="0.35">
      <c r="A5073" s="5">
        <v>5069</v>
      </c>
      <c r="B5073" s="5">
        <v>212</v>
      </c>
      <c r="C5073" s="5">
        <v>7</v>
      </c>
      <c r="D5073" s="380">
        <v>67.327777777777783</v>
      </c>
      <c r="E5073" s="25">
        <v>24.84</v>
      </c>
      <c r="F5073" s="380">
        <v>8.2383703895303348</v>
      </c>
      <c r="G5073" s="25">
        <v>31.42</v>
      </c>
      <c r="H5073" s="380">
        <v>7.7685065972221121</v>
      </c>
      <c r="I5073" s="25">
        <v>34.25</v>
      </c>
      <c r="J5073" s="380">
        <v>6.4037752832185326</v>
      </c>
    </row>
    <row r="5074" spans="1:10" x14ac:dyDescent="0.35">
      <c r="A5074" s="5">
        <v>5070</v>
      </c>
      <c r="B5074" s="5">
        <v>212</v>
      </c>
      <c r="C5074" s="5">
        <v>7</v>
      </c>
      <c r="D5074" s="380">
        <v>65.800000000000011</v>
      </c>
      <c r="E5074" s="25">
        <v>24.84</v>
      </c>
      <c r="F5074" s="380">
        <v>8.144864763919216</v>
      </c>
      <c r="G5074" s="25">
        <v>31.84</v>
      </c>
      <c r="H5074" s="380">
        <v>7.6403270311854579</v>
      </c>
      <c r="I5074" s="25">
        <v>34.29</v>
      </c>
      <c r="J5074" s="380">
        <v>4.886818405607527</v>
      </c>
    </row>
    <row r="5075" spans="1:10" x14ac:dyDescent="0.35">
      <c r="A5075" s="5">
        <v>5071</v>
      </c>
      <c r="B5075" s="5">
        <v>212</v>
      </c>
      <c r="C5075" s="5">
        <v>7</v>
      </c>
      <c r="D5075" s="380">
        <v>66.017777777777766</v>
      </c>
      <c r="E5075" s="25">
        <v>24.84</v>
      </c>
      <c r="F5075" s="380">
        <v>8.3805036892757823</v>
      </c>
      <c r="G5075" s="25">
        <v>31.84</v>
      </c>
      <c r="H5075" s="380">
        <v>7.5237796390257845</v>
      </c>
      <c r="I5075" s="25">
        <v>34.68</v>
      </c>
      <c r="J5075" s="380">
        <v>3.6632764520202015</v>
      </c>
    </row>
    <row r="5076" spans="1:10" x14ac:dyDescent="0.35">
      <c r="A5076" s="5">
        <v>5072</v>
      </c>
      <c r="B5076" s="5">
        <v>212</v>
      </c>
      <c r="C5076" s="5">
        <v>7</v>
      </c>
      <c r="D5076" s="380">
        <v>71.62555555555555</v>
      </c>
      <c r="E5076" s="25">
        <v>24.84</v>
      </c>
      <c r="F5076" s="380">
        <v>8.1174834595959595</v>
      </c>
      <c r="G5076" s="25">
        <v>31.84</v>
      </c>
      <c r="H5076" s="380">
        <v>7.0677962506694634</v>
      </c>
      <c r="I5076" s="25">
        <v>34.25</v>
      </c>
      <c r="J5076" s="380">
        <v>0.93111632331396244</v>
      </c>
    </row>
    <row r="5077" spans="1:10" x14ac:dyDescent="0.35">
      <c r="A5077" s="5">
        <v>5073</v>
      </c>
      <c r="B5077" s="5">
        <v>212</v>
      </c>
      <c r="C5077" s="5">
        <v>7</v>
      </c>
      <c r="D5077" s="380">
        <v>68.554999999999993</v>
      </c>
      <c r="E5077" s="25">
        <v>24.84</v>
      </c>
      <c r="F5077" s="380">
        <v>8.1174834595959595</v>
      </c>
      <c r="G5077" s="25">
        <v>31.84</v>
      </c>
      <c r="H5077" s="380">
        <v>6.6757229610303099</v>
      </c>
      <c r="I5077" s="25">
        <v>34.01</v>
      </c>
      <c r="J5077" s="380">
        <v>2.5479219867937188</v>
      </c>
    </row>
    <row r="5078" spans="1:10" x14ac:dyDescent="0.35">
      <c r="A5078" s="5">
        <v>5074</v>
      </c>
      <c r="B5078" s="5">
        <v>212</v>
      </c>
      <c r="C5078" s="5">
        <v>7</v>
      </c>
      <c r="D5078" s="380">
        <v>64.13388888888889</v>
      </c>
      <c r="E5078" s="25">
        <v>24.84</v>
      </c>
      <c r="F5078" s="380">
        <v>0.47222222222222221</v>
      </c>
      <c r="G5078" s="25">
        <v>31.42</v>
      </c>
      <c r="H5078" s="380">
        <v>6.7041599505263783</v>
      </c>
      <c r="I5078" s="25">
        <v>33.67</v>
      </c>
      <c r="J5078" s="380">
        <v>0.63394140924201448</v>
      </c>
    </row>
    <row r="5079" spans="1:10" x14ac:dyDescent="0.35">
      <c r="A5079" s="5">
        <v>5075</v>
      </c>
      <c r="B5079" s="5">
        <v>212</v>
      </c>
      <c r="C5079" s="5">
        <v>7</v>
      </c>
      <c r="D5079" s="380">
        <v>63.463333333333331</v>
      </c>
      <c r="E5079" s="25">
        <v>24.84</v>
      </c>
      <c r="F5079" s="380">
        <v>5.0754688575764222</v>
      </c>
      <c r="G5079" s="25">
        <v>31.11</v>
      </c>
      <c r="H5079" s="380">
        <v>5.7050963028108459</v>
      </c>
      <c r="I5079" s="25">
        <v>33.67</v>
      </c>
      <c r="J5079" s="380">
        <v>1.3521453772317615</v>
      </c>
    </row>
    <row r="5080" spans="1:10" x14ac:dyDescent="0.35">
      <c r="A5080" s="5">
        <v>5076</v>
      </c>
      <c r="B5080" s="5">
        <v>212</v>
      </c>
      <c r="C5080" s="5">
        <v>7</v>
      </c>
      <c r="D5080" s="380">
        <v>63.97999999999999</v>
      </c>
      <c r="E5080" s="25">
        <v>24.84</v>
      </c>
      <c r="F5080" s="380">
        <v>5.1490960645752182</v>
      </c>
      <c r="G5080" s="25">
        <v>31.11</v>
      </c>
      <c r="H5080" s="380">
        <v>6.0229394091343735</v>
      </c>
      <c r="I5080" s="25">
        <v>33.67</v>
      </c>
      <c r="J5080" s="380">
        <v>2.684777752831502</v>
      </c>
    </row>
    <row r="5081" spans="1:10" x14ac:dyDescent="0.35">
      <c r="A5081" s="5">
        <v>5077</v>
      </c>
      <c r="B5081" s="5">
        <v>212</v>
      </c>
      <c r="C5081" s="5">
        <v>7</v>
      </c>
      <c r="D5081" s="380">
        <v>55.418888888888887</v>
      </c>
      <c r="E5081" s="25">
        <v>23.21</v>
      </c>
      <c r="F5081" s="380">
        <v>5.0222894371686007</v>
      </c>
      <c r="G5081" s="25">
        <v>31.11</v>
      </c>
      <c r="H5081" s="380">
        <v>5.4127338946324777</v>
      </c>
      <c r="I5081" s="25">
        <v>33.67</v>
      </c>
      <c r="J5081" s="380">
        <v>1.9699690690477352</v>
      </c>
    </row>
    <row r="5082" spans="1:10" x14ac:dyDescent="0.35">
      <c r="A5082" s="5">
        <v>5078</v>
      </c>
      <c r="B5082" s="5">
        <v>212</v>
      </c>
      <c r="C5082" s="5">
        <v>7</v>
      </c>
      <c r="D5082" s="380">
        <v>53.862222222222222</v>
      </c>
      <c r="E5082" s="25">
        <v>23.21</v>
      </c>
      <c r="F5082" s="380">
        <v>0.11231714933372318</v>
      </c>
      <c r="G5082" s="25">
        <v>31.11</v>
      </c>
      <c r="H5082" s="380">
        <v>5.0682227023949329</v>
      </c>
      <c r="I5082" s="25">
        <v>33.67</v>
      </c>
      <c r="J5082" s="380">
        <v>1.8818204562842318</v>
      </c>
    </row>
    <row r="5083" spans="1:10" x14ac:dyDescent="0.35">
      <c r="A5083" s="5">
        <v>5079</v>
      </c>
      <c r="B5083" s="5">
        <v>212</v>
      </c>
      <c r="C5083" s="5">
        <v>7</v>
      </c>
      <c r="D5083" s="380">
        <v>57.245000000000005</v>
      </c>
      <c r="E5083" s="25">
        <v>23.21</v>
      </c>
      <c r="F5083" s="380">
        <v>5.0643065312006845</v>
      </c>
      <c r="G5083" s="25">
        <v>31.11</v>
      </c>
      <c r="H5083" s="380">
        <v>5.2161835045413767</v>
      </c>
      <c r="I5083" s="25">
        <v>33.67</v>
      </c>
      <c r="J5083" s="380">
        <v>2.3879325518254131</v>
      </c>
    </row>
    <row r="5084" spans="1:10" x14ac:dyDescent="0.35">
      <c r="A5084" s="5">
        <v>5080</v>
      </c>
      <c r="B5084" s="5">
        <v>212</v>
      </c>
      <c r="C5084" s="5">
        <v>7</v>
      </c>
      <c r="D5084" s="380">
        <v>64.88944444444445</v>
      </c>
      <c r="E5084" s="25">
        <v>24.56</v>
      </c>
      <c r="F5084" s="380">
        <v>3.4082656108759903</v>
      </c>
      <c r="G5084" s="25">
        <v>31.11</v>
      </c>
      <c r="H5084" s="380">
        <v>5.1095141812246121</v>
      </c>
      <c r="I5084" s="25">
        <v>33.67</v>
      </c>
      <c r="J5084" s="380">
        <v>1.9830268312053498</v>
      </c>
    </row>
    <row r="5085" spans="1:10" x14ac:dyDescent="0.35">
      <c r="A5085" s="5">
        <v>5081</v>
      </c>
      <c r="B5085" s="5">
        <v>212</v>
      </c>
      <c r="C5085" s="5">
        <v>7</v>
      </c>
      <c r="D5085" s="380">
        <v>78.119444444444454</v>
      </c>
      <c r="E5085" s="25">
        <v>24.84</v>
      </c>
      <c r="F5085" s="380">
        <v>8.1174834595959577</v>
      </c>
      <c r="G5085" s="25">
        <v>31.86</v>
      </c>
      <c r="H5085" s="380">
        <v>5.3191913310431529</v>
      </c>
      <c r="I5085" s="25">
        <v>33.67</v>
      </c>
      <c r="J5085" s="380">
        <v>4.3840271968722559</v>
      </c>
    </row>
    <row r="5086" spans="1:10" x14ac:dyDescent="0.35">
      <c r="A5086" s="5">
        <v>5082</v>
      </c>
      <c r="B5086" s="5">
        <v>212</v>
      </c>
      <c r="C5086" s="5">
        <v>7</v>
      </c>
      <c r="D5086" s="380">
        <v>93.59</v>
      </c>
      <c r="E5086" s="25">
        <v>24.84</v>
      </c>
      <c r="F5086" s="380">
        <v>8.5112631316014369</v>
      </c>
      <c r="G5086" s="25">
        <v>35.94</v>
      </c>
      <c r="H5086" s="380">
        <v>9.1156955624057101</v>
      </c>
      <c r="I5086" s="25">
        <v>41.44</v>
      </c>
      <c r="J5086" s="380">
        <v>6.568513438408111</v>
      </c>
    </row>
    <row r="5087" spans="1:10" x14ac:dyDescent="0.35">
      <c r="A5087" s="5">
        <v>5083</v>
      </c>
      <c r="B5087" s="5">
        <v>212</v>
      </c>
      <c r="C5087" s="5">
        <v>7</v>
      </c>
      <c r="D5087" s="380">
        <v>102.96388888888887</v>
      </c>
      <c r="E5087" s="25">
        <v>24.84</v>
      </c>
      <c r="F5087" s="380">
        <v>17.125277178382557</v>
      </c>
      <c r="G5087" s="25">
        <v>36.6</v>
      </c>
      <c r="H5087" s="380">
        <v>10.005381711151887</v>
      </c>
      <c r="I5087" s="25">
        <v>45.88</v>
      </c>
      <c r="J5087" s="380">
        <v>7.1198983530642224</v>
      </c>
    </row>
    <row r="5088" spans="1:10" x14ac:dyDescent="0.35">
      <c r="A5088" s="5">
        <v>5084</v>
      </c>
      <c r="B5088" s="5">
        <v>212</v>
      </c>
      <c r="C5088" s="5">
        <v>7</v>
      </c>
      <c r="D5088" s="380">
        <v>103.58277777777778</v>
      </c>
      <c r="E5088" s="25">
        <v>24.84</v>
      </c>
      <c r="F5088" s="380">
        <v>16.721389763053285</v>
      </c>
      <c r="G5088" s="25">
        <v>36.6</v>
      </c>
      <c r="H5088" s="380">
        <v>10.527941416176555</v>
      </c>
      <c r="I5088" s="25">
        <v>46.24</v>
      </c>
      <c r="J5088" s="380">
        <v>7.3125938805156414</v>
      </c>
    </row>
    <row r="5089" spans="1:10" x14ac:dyDescent="0.35">
      <c r="A5089" s="5">
        <v>5085</v>
      </c>
      <c r="B5089" s="5">
        <v>212</v>
      </c>
      <c r="C5089" s="5">
        <v>7</v>
      </c>
      <c r="D5089" s="380">
        <v>105.20166666666667</v>
      </c>
      <c r="E5089" s="25">
        <v>24.84</v>
      </c>
      <c r="F5089" s="380">
        <v>15.967535079403278</v>
      </c>
      <c r="G5089" s="25">
        <v>36.6</v>
      </c>
      <c r="H5089" s="380">
        <v>10.262824457959953</v>
      </c>
      <c r="I5089" s="25">
        <v>48.09</v>
      </c>
      <c r="J5089" s="380">
        <v>7.0871178724964095</v>
      </c>
    </row>
    <row r="5090" spans="1:10" x14ac:dyDescent="0.35">
      <c r="A5090" s="5">
        <v>5086</v>
      </c>
      <c r="B5090" s="5">
        <v>212</v>
      </c>
      <c r="C5090" s="5">
        <v>7</v>
      </c>
      <c r="D5090" s="380">
        <v>102.13222222222221</v>
      </c>
      <c r="E5090" s="25">
        <v>24.84</v>
      </c>
      <c r="F5090" s="380">
        <v>16.91746771545964</v>
      </c>
      <c r="G5090" s="25">
        <v>37.479999999999997</v>
      </c>
      <c r="H5090" s="380">
        <v>10.242117951474036</v>
      </c>
      <c r="I5090" s="25">
        <v>47.63</v>
      </c>
      <c r="J5090" s="380">
        <v>7.1240569297637588</v>
      </c>
    </row>
    <row r="5091" spans="1:10" x14ac:dyDescent="0.35">
      <c r="A5091" s="5">
        <v>5087</v>
      </c>
      <c r="B5091" s="5">
        <v>212</v>
      </c>
      <c r="C5091" s="5">
        <v>7</v>
      </c>
      <c r="D5091" s="380">
        <v>90.471111111111114</v>
      </c>
      <c r="E5091" s="25">
        <v>24.84</v>
      </c>
      <c r="F5091" s="380">
        <v>11.78546722870848</v>
      </c>
      <c r="G5091" s="25">
        <v>34.9</v>
      </c>
      <c r="H5091" s="380">
        <v>8.9369754999203526</v>
      </c>
      <c r="I5091" s="25">
        <v>45.88</v>
      </c>
      <c r="J5091" s="380">
        <v>7.315936792272252</v>
      </c>
    </row>
    <row r="5092" spans="1:10" x14ac:dyDescent="0.35">
      <c r="A5092" s="5">
        <v>5088</v>
      </c>
      <c r="B5092" s="5">
        <v>212</v>
      </c>
      <c r="C5092" s="5">
        <v>7</v>
      </c>
      <c r="D5092" s="380">
        <v>85.211666666666687</v>
      </c>
      <c r="E5092" s="25">
        <v>24.84</v>
      </c>
      <c r="F5092" s="380">
        <v>10.244087347334723</v>
      </c>
      <c r="G5092" s="25">
        <v>32.81</v>
      </c>
      <c r="H5092" s="380">
        <v>8.2896088126926628</v>
      </c>
      <c r="I5092" s="25">
        <v>43.96</v>
      </c>
      <c r="J5092" s="380">
        <v>6.0461198735494213</v>
      </c>
    </row>
    <row r="5093" spans="1:10" x14ac:dyDescent="0.35">
      <c r="A5093" s="5">
        <v>5089</v>
      </c>
      <c r="B5093" s="5">
        <v>213</v>
      </c>
      <c r="C5093" s="5">
        <v>8</v>
      </c>
      <c r="D5093" s="380">
        <v>77.834444444444443</v>
      </c>
      <c r="E5093" s="25">
        <v>24.84</v>
      </c>
      <c r="F5093" s="380">
        <v>9.1428066679049671</v>
      </c>
      <c r="G5093" s="25">
        <v>31.11</v>
      </c>
      <c r="H5093" s="380">
        <v>9.2201834816344483</v>
      </c>
      <c r="I5093" s="25">
        <v>39</v>
      </c>
      <c r="J5093" s="380">
        <v>5.4711088343237906</v>
      </c>
    </row>
    <row r="5094" spans="1:10" x14ac:dyDescent="0.35">
      <c r="A5094" s="5">
        <v>5090</v>
      </c>
      <c r="B5094" s="5">
        <v>213</v>
      </c>
      <c r="C5094" s="5">
        <v>8</v>
      </c>
      <c r="D5094" s="380">
        <v>76.880555555555546</v>
      </c>
      <c r="E5094" s="25">
        <v>24.84</v>
      </c>
      <c r="F5094" s="380">
        <v>9.1831422852431164</v>
      </c>
      <c r="G5094" s="25">
        <v>31.11</v>
      </c>
      <c r="H5094" s="380">
        <v>9.0023707561176067</v>
      </c>
      <c r="I5094" s="25">
        <v>37.57</v>
      </c>
      <c r="J5094" s="380">
        <v>5.8842442323303219</v>
      </c>
    </row>
    <row r="5095" spans="1:10" x14ac:dyDescent="0.35">
      <c r="A5095" s="5">
        <v>5091</v>
      </c>
      <c r="B5095" s="5">
        <v>213</v>
      </c>
      <c r="C5095" s="5">
        <v>8</v>
      </c>
      <c r="D5095" s="380">
        <v>73.871111111111119</v>
      </c>
      <c r="E5095" s="25">
        <v>24.84</v>
      </c>
      <c r="F5095" s="380">
        <v>9.1428066679049671</v>
      </c>
      <c r="G5095" s="25">
        <v>31.11</v>
      </c>
      <c r="H5095" s="380">
        <v>9.2658493901883592</v>
      </c>
      <c r="I5095" s="25">
        <v>35.72</v>
      </c>
      <c r="J5095" s="380">
        <v>5.4190230700337514</v>
      </c>
    </row>
    <row r="5096" spans="1:10" x14ac:dyDescent="0.35">
      <c r="A5096" s="5">
        <v>5092</v>
      </c>
      <c r="B5096" s="5">
        <v>213</v>
      </c>
      <c r="C5096" s="5">
        <v>8</v>
      </c>
      <c r="D5096" s="380">
        <v>75.907222222222217</v>
      </c>
      <c r="E5096" s="25">
        <v>24.84</v>
      </c>
      <c r="F5096" s="380">
        <v>9.155247699065642</v>
      </c>
      <c r="G5096" s="25">
        <v>31.11</v>
      </c>
      <c r="H5096" s="380">
        <v>7.7518620184962739</v>
      </c>
      <c r="I5096" s="25">
        <v>35.72</v>
      </c>
      <c r="J5096" s="380">
        <v>6.0201651046997418</v>
      </c>
    </row>
    <row r="5097" spans="1:10" x14ac:dyDescent="0.35">
      <c r="A5097" s="5">
        <v>5093</v>
      </c>
      <c r="B5097" s="5">
        <v>213</v>
      </c>
      <c r="C5097" s="5">
        <v>8</v>
      </c>
      <c r="D5097" s="380">
        <v>83.827222222222233</v>
      </c>
      <c r="E5097" s="25">
        <v>24.84</v>
      </c>
      <c r="F5097" s="380">
        <v>10.171384556864624</v>
      </c>
      <c r="G5097" s="25">
        <v>31.11</v>
      </c>
      <c r="H5097" s="380">
        <v>7.2485600858935664</v>
      </c>
      <c r="I5097" s="25">
        <v>35.770000000000003</v>
      </c>
      <c r="J5097" s="380">
        <v>6.697565368219828</v>
      </c>
    </row>
    <row r="5098" spans="1:10" x14ac:dyDescent="0.35">
      <c r="A5098" s="5">
        <v>5094</v>
      </c>
      <c r="B5098" s="5">
        <v>213</v>
      </c>
      <c r="C5098" s="5">
        <v>8</v>
      </c>
      <c r="D5098" s="380">
        <v>95.015555555555551</v>
      </c>
      <c r="E5098" s="25">
        <v>24.84</v>
      </c>
      <c r="F5098" s="380">
        <v>10.038206919795565</v>
      </c>
      <c r="G5098" s="25">
        <v>31.11</v>
      </c>
      <c r="H5098" s="380">
        <v>7.2324655733141991</v>
      </c>
      <c r="I5098" s="25">
        <v>35.72</v>
      </c>
      <c r="J5098" s="380">
        <v>6.3374809307336939</v>
      </c>
    </row>
    <row r="5099" spans="1:10" x14ac:dyDescent="0.35">
      <c r="A5099" s="5">
        <v>5095</v>
      </c>
      <c r="B5099" s="5">
        <v>213</v>
      </c>
      <c r="C5099" s="5">
        <v>8</v>
      </c>
      <c r="D5099" s="380">
        <v>102.03722222222223</v>
      </c>
      <c r="E5099" s="25">
        <v>24.84</v>
      </c>
      <c r="F5099" s="380">
        <v>9.4497648910123839</v>
      </c>
      <c r="G5099" s="25">
        <v>31.42</v>
      </c>
      <c r="H5099" s="380">
        <v>7.2132663464741889</v>
      </c>
      <c r="I5099" s="25">
        <v>35.72</v>
      </c>
      <c r="J5099" s="380">
        <v>3.6876140987463519</v>
      </c>
    </row>
    <row r="5100" spans="1:10" x14ac:dyDescent="0.35">
      <c r="A5100" s="5">
        <v>5096</v>
      </c>
      <c r="B5100" s="5">
        <v>213</v>
      </c>
      <c r="C5100" s="5">
        <v>8</v>
      </c>
      <c r="D5100" s="380">
        <v>105.64888888888888</v>
      </c>
      <c r="E5100" s="25">
        <v>24.84</v>
      </c>
      <c r="F5100" s="380">
        <v>8.1308482602130532</v>
      </c>
      <c r="G5100" s="25">
        <v>31.86</v>
      </c>
      <c r="H5100" s="380">
        <v>6.9528917251309972</v>
      </c>
      <c r="I5100" s="25">
        <v>35.770000000000003</v>
      </c>
      <c r="J5100" s="380">
        <v>0.27777777777777779</v>
      </c>
    </row>
    <row r="5101" spans="1:10" x14ac:dyDescent="0.35">
      <c r="A5101" s="5">
        <v>5097</v>
      </c>
      <c r="B5101" s="5">
        <v>213</v>
      </c>
      <c r="C5101" s="5">
        <v>8</v>
      </c>
      <c r="D5101" s="380">
        <v>101.97999999999999</v>
      </c>
      <c r="E5101" s="25">
        <v>24.84</v>
      </c>
      <c r="F5101" s="380">
        <v>8.1174834595959595</v>
      </c>
      <c r="G5101" s="25">
        <v>31.86</v>
      </c>
      <c r="H5101" s="380">
        <v>7.6898134029993885</v>
      </c>
      <c r="I5101" s="25">
        <v>35.03</v>
      </c>
      <c r="J5101" s="380">
        <v>0.27777777777777779</v>
      </c>
    </row>
    <row r="5102" spans="1:10" x14ac:dyDescent="0.35">
      <c r="A5102" s="5">
        <v>5098</v>
      </c>
      <c r="B5102" s="5">
        <v>213</v>
      </c>
      <c r="C5102" s="5">
        <v>8</v>
      </c>
      <c r="D5102" s="380">
        <v>94.793333333333322</v>
      </c>
      <c r="E5102" s="25">
        <v>24.84</v>
      </c>
      <c r="F5102" s="380">
        <v>5.5427428871304736</v>
      </c>
      <c r="G5102" s="25">
        <v>31.54</v>
      </c>
      <c r="H5102" s="380">
        <v>4.5534192895957988</v>
      </c>
      <c r="I5102" s="25">
        <v>34.68</v>
      </c>
      <c r="J5102" s="380">
        <v>3.4459921327784429</v>
      </c>
    </row>
    <row r="5103" spans="1:10" x14ac:dyDescent="0.35">
      <c r="A5103" s="5">
        <v>5099</v>
      </c>
      <c r="B5103" s="5">
        <v>213</v>
      </c>
      <c r="C5103" s="5">
        <v>8</v>
      </c>
      <c r="D5103" s="380">
        <v>86.921111111111102</v>
      </c>
      <c r="E5103" s="25">
        <v>24.84</v>
      </c>
      <c r="F5103" s="380">
        <v>5.3837097714493884</v>
      </c>
      <c r="G5103" s="25">
        <v>31.11</v>
      </c>
      <c r="H5103" s="380">
        <v>4.1517778316292393</v>
      </c>
      <c r="I5103" s="25">
        <v>34.68</v>
      </c>
      <c r="J5103" s="380">
        <v>2.6190125599281848</v>
      </c>
    </row>
    <row r="5104" spans="1:10" x14ac:dyDescent="0.35">
      <c r="A5104" s="5">
        <v>5100</v>
      </c>
      <c r="B5104" s="5">
        <v>213</v>
      </c>
      <c r="C5104" s="5">
        <v>8</v>
      </c>
      <c r="D5104" s="380">
        <v>83.658333333333317</v>
      </c>
      <c r="E5104" s="25">
        <v>24.84</v>
      </c>
      <c r="F5104" s="380">
        <v>5.2232594715711551</v>
      </c>
      <c r="G5104" s="25">
        <v>31.11</v>
      </c>
      <c r="H5104" s="380">
        <v>4.1517778316292393</v>
      </c>
      <c r="I5104" s="25">
        <v>34.68</v>
      </c>
      <c r="J5104" s="380">
        <v>1.3439353818982986</v>
      </c>
    </row>
    <row r="5105" spans="1:10" x14ac:dyDescent="0.35">
      <c r="A5105" s="5">
        <v>5101</v>
      </c>
      <c r="B5105" s="5">
        <v>213</v>
      </c>
      <c r="C5105" s="5">
        <v>8</v>
      </c>
      <c r="D5105" s="380">
        <v>77.50055555555555</v>
      </c>
      <c r="E5105" s="25">
        <v>23.59</v>
      </c>
      <c r="F5105" s="380">
        <v>5.2227771448440237</v>
      </c>
      <c r="G5105" s="25">
        <v>31.11</v>
      </c>
      <c r="H5105" s="380">
        <v>4.1478590092836569</v>
      </c>
      <c r="I5105" s="25">
        <v>34.68</v>
      </c>
      <c r="J5105" s="380">
        <v>1.3439353818982986</v>
      </c>
    </row>
    <row r="5106" spans="1:10" x14ac:dyDescent="0.35">
      <c r="A5106" s="5">
        <v>5102</v>
      </c>
      <c r="B5106" s="5">
        <v>213</v>
      </c>
      <c r="C5106" s="5">
        <v>8</v>
      </c>
      <c r="D5106" s="380">
        <v>66.597222222222214</v>
      </c>
      <c r="E5106" s="25">
        <v>23.41</v>
      </c>
      <c r="F5106" s="380">
        <v>5.1801918889177117</v>
      </c>
      <c r="G5106" s="25">
        <v>31.11</v>
      </c>
      <c r="H5106" s="380">
        <v>7.3348672405140407</v>
      </c>
      <c r="I5106" s="25">
        <v>34.68</v>
      </c>
      <c r="J5106" s="380">
        <v>0.18353661098812402</v>
      </c>
    </row>
    <row r="5107" spans="1:10" x14ac:dyDescent="0.35">
      <c r="A5107" s="5">
        <v>5103</v>
      </c>
      <c r="B5107" s="5">
        <v>213</v>
      </c>
      <c r="C5107" s="5">
        <v>8</v>
      </c>
      <c r="D5107" s="380">
        <v>65.919444444444437</v>
      </c>
      <c r="E5107" s="25">
        <v>23.41</v>
      </c>
      <c r="F5107" s="380">
        <v>5.2232594715711551</v>
      </c>
      <c r="G5107" s="25">
        <v>31.11</v>
      </c>
      <c r="H5107" s="380">
        <v>1.5395327891808952</v>
      </c>
      <c r="I5107" s="25">
        <v>34.68</v>
      </c>
      <c r="J5107" s="380">
        <v>0.58234804630173809</v>
      </c>
    </row>
    <row r="5108" spans="1:10" x14ac:dyDescent="0.35">
      <c r="A5108" s="5">
        <v>5104</v>
      </c>
      <c r="B5108" s="5">
        <v>213</v>
      </c>
      <c r="C5108" s="5">
        <v>8</v>
      </c>
      <c r="D5108" s="380">
        <v>70.087222222222223</v>
      </c>
      <c r="E5108" s="25">
        <v>23.76</v>
      </c>
      <c r="F5108" s="380">
        <v>0.47222222222222221</v>
      </c>
      <c r="G5108" s="25">
        <v>31.11</v>
      </c>
      <c r="H5108" s="380">
        <v>2.6479400745513901</v>
      </c>
      <c r="I5108" s="25">
        <v>34.68</v>
      </c>
      <c r="J5108" s="380">
        <v>2.0938422867784965</v>
      </c>
    </row>
    <row r="5109" spans="1:10" x14ac:dyDescent="0.35">
      <c r="A5109" s="5">
        <v>5105</v>
      </c>
      <c r="B5109" s="5">
        <v>213</v>
      </c>
      <c r="C5109" s="5">
        <v>8</v>
      </c>
      <c r="D5109" s="380">
        <v>86.473888888888879</v>
      </c>
      <c r="E5109" s="25">
        <v>24.84</v>
      </c>
      <c r="F5109" s="380">
        <v>8.1174834595959577</v>
      </c>
      <c r="G5109" s="25">
        <v>31.11</v>
      </c>
      <c r="H5109" s="380">
        <v>7.4694391438409093</v>
      </c>
      <c r="I5109" s="25">
        <v>34.68</v>
      </c>
      <c r="J5109" s="380">
        <v>5.3727811642802381</v>
      </c>
    </row>
    <row r="5110" spans="1:10" x14ac:dyDescent="0.35">
      <c r="A5110" s="5">
        <v>5106</v>
      </c>
      <c r="B5110" s="5">
        <v>213</v>
      </c>
      <c r="C5110" s="5">
        <v>8</v>
      </c>
      <c r="D5110" s="380">
        <v>100.51611111111112</v>
      </c>
      <c r="E5110" s="25">
        <v>24.84</v>
      </c>
      <c r="F5110" s="380">
        <v>13.869494895116011</v>
      </c>
      <c r="G5110" s="25">
        <v>31.84</v>
      </c>
      <c r="H5110" s="380">
        <v>9.1805105129993922</v>
      </c>
      <c r="I5110" s="25">
        <v>34.729999999999997</v>
      </c>
      <c r="J5110" s="380">
        <v>7.2102390098835922</v>
      </c>
    </row>
    <row r="5111" spans="1:10" x14ac:dyDescent="0.35">
      <c r="A5111" s="5">
        <v>5107</v>
      </c>
      <c r="B5111" s="5">
        <v>213</v>
      </c>
      <c r="C5111" s="5">
        <v>8</v>
      </c>
      <c r="D5111" s="380">
        <v>102.75222222222223</v>
      </c>
      <c r="E5111" s="25">
        <v>24.84</v>
      </c>
      <c r="F5111" s="380">
        <v>16.148739461121</v>
      </c>
      <c r="G5111" s="25">
        <v>42.29</v>
      </c>
      <c r="H5111" s="380">
        <v>10.649117846662378</v>
      </c>
      <c r="I5111" s="25">
        <v>51.02</v>
      </c>
      <c r="J5111" s="380">
        <v>7.3795889979395088</v>
      </c>
    </row>
    <row r="5112" spans="1:10" x14ac:dyDescent="0.35">
      <c r="A5112" s="5">
        <v>5108</v>
      </c>
      <c r="B5112" s="5">
        <v>213</v>
      </c>
      <c r="C5112" s="5">
        <v>8</v>
      </c>
      <c r="D5112" s="380">
        <v>104.79777777777778</v>
      </c>
      <c r="E5112" s="25">
        <v>24.84</v>
      </c>
      <c r="F5112" s="380">
        <v>16.281953842796355</v>
      </c>
      <c r="G5112" s="25">
        <v>42.29</v>
      </c>
      <c r="H5112" s="380">
        <v>10.749628300355946</v>
      </c>
      <c r="I5112" s="25">
        <v>53.27</v>
      </c>
      <c r="J5112" s="380">
        <v>7.1924222286724042</v>
      </c>
    </row>
    <row r="5113" spans="1:10" x14ac:dyDescent="0.35">
      <c r="A5113" s="5">
        <v>5109</v>
      </c>
      <c r="B5113" s="5">
        <v>213</v>
      </c>
      <c r="C5113" s="5">
        <v>8</v>
      </c>
      <c r="D5113" s="380">
        <v>100.01444444444445</v>
      </c>
      <c r="E5113" s="25">
        <v>24.84</v>
      </c>
      <c r="F5113" s="380">
        <v>16.915335549545318</v>
      </c>
      <c r="G5113" s="25">
        <v>43.56</v>
      </c>
      <c r="H5113" s="380">
        <v>11.242218904550761</v>
      </c>
      <c r="I5113" s="25">
        <v>54.87</v>
      </c>
      <c r="J5113" s="380">
        <v>7.1073743559689175</v>
      </c>
    </row>
    <row r="5114" spans="1:10" x14ac:dyDescent="0.35">
      <c r="A5114" s="5">
        <v>5110</v>
      </c>
      <c r="B5114" s="5">
        <v>213</v>
      </c>
      <c r="C5114" s="5">
        <v>8</v>
      </c>
      <c r="D5114" s="380">
        <v>95.725000000000009</v>
      </c>
      <c r="E5114" s="25">
        <v>24.84</v>
      </c>
      <c r="F5114" s="380">
        <v>18.365828026141141</v>
      </c>
      <c r="G5114" s="25">
        <v>43.56</v>
      </c>
      <c r="H5114" s="380">
        <v>11.021680941643449</v>
      </c>
      <c r="I5114" s="25">
        <v>54.87</v>
      </c>
      <c r="J5114" s="380">
        <v>7.1881030929355081</v>
      </c>
    </row>
    <row r="5115" spans="1:10" x14ac:dyDescent="0.35">
      <c r="A5115" s="5">
        <v>5111</v>
      </c>
      <c r="B5115" s="5">
        <v>213</v>
      </c>
      <c r="C5115" s="5">
        <v>8</v>
      </c>
      <c r="D5115" s="380">
        <v>92.704999999999998</v>
      </c>
      <c r="E5115" s="25">
        <v>24.84</v>
      </c>
      <c r="F5115" s="380">
        <v>18.121864140208501</v>
      </c>
      <c r="G5115" s="25">
        <v>38.61</v>
      </c>
      <c r="H5115" s="380">
        <v>10.933964496147924</v>
      </c>
      <c r="I5115" s="25">
        <v>54.87</v>
      </c>
      <c r="J5115" s="380">
        <v>7.0903093646428168</v>
      </c>
    </row>
    <row r="5116" spans="1:10" x14ac:dyDescent="0.35">
      <c r="A5116" s="5">
        <v>5112</v>
      </c>
      <c r="B5116" s="5">
        <v>213</v>
      </c>
      <c r="C5116" s="5">
        <v>8</v>
      </c>
      <c r="D5116" s="380">
        <v>93.513333333333335</v>
      </c>
      <c r="E5116" s="25">
        <v>24.84</v>
      </c>
      <c r="F5116" s="380">
        <v>17.326288212870924</v>
      </c>
      <c r="G5116" s="25">
        <v>38.61</v>
      </c>
      <c r="H5116" s="380">
        <v>11.170818235126051</v>
      </c>
      <c r="I5116" s="25">
        <v>48.09</v>
      </c>
      <c r="J5116" s="380">
        <v>7.1877888853150456</v>
      </c>
    </row>
    <row r="5117" spans="1:10" x14ac:dyDescent="0.35">
      <c r="A5117" s="5">
        <v>5113</v>
      </c>
      <c r="B5117" s="5">
        <v>214</v>
      </c>
      <c r="C5117" s="5">
        <v>8</v>
      </c>
      <c r="D5117" s="380">
        <v>85.616666666666674</v>
      </c>
      <c r="E5117" s="25">
        <v>24.84</v>
      </c>
      <c r="F5117" s="380">
        <v>16.959386770711774</v>
      </c>
      <c r="G5117" s="25">
        <v>39.770000000000003</v>
      </c>
      <c r="H5117" s="380">
        <v>10.743978143859646</v>
      </c>
      <c r="I5117" s="25">
        <v>49.53</v>
      </c>
      <c r="J5117" s="380">
        <v>7.1987449538158215</v>
      </c>
    </row>
    <row r="5118" spans="1:10" x14ac:dyDescent="0.35">
      <c r="A5118" s="5">
        <v>5114</v>
      </c>
      <c r="B5118" s="5">
        <v>214</v>
      </c>
      <c r="C5118" s="5">
        <v>8</v>
      </c>
      <c r="D5118" s="380">
        <v>83.73833333333333</v>
      </c>
      <c r="E5118" s="25">
        <v>24.84</v>
      </c>
      <c r="F5118" s="380">
        <v>16.905542531884397</v>
      </c>
      <c r="G5118" s="25">
        <v>39.770000000000003</v>
      </c>
      <c r="H5118" s="380">
        <v>10.557457948684176</v>
      </c>
      <c r="I5118" s="25">
        <v>47.31</v>
      </c>
      <c r="J5118" s="380">
        <v>7.3636158985918287</v>
      </c>
    </row>
    <row r="5119" spans="1:10" x14ac:dyDescent="0.35">
      <c r="A5119" s="5">
        <v>5115</v>
      </c>
      <c r="B5119" s="5">
        <v>214</v>
      </c>
      <c r="C5119" s="5">
        <v>8</v>
      </c>
      <c r="D5119" s="380">
        <v>79.14500000000001</v>
      </c>
      <c r="E5119" s="25">
        <v>24.84</v>
      </c>
      <c r="F5119" s="380">
        <v>16.941623719108147</v>
      </c>
      <c r="G5119" s="25">
        <v>39.770000000000003</v>
      </c>
      <c r="H5119" s="380">
        <v>10.255311684038888</v>
      </c>
      <c r="I5119" s="25">
        <v>47.31</v>
      </c>
      <c r="J5119" s="380">
        <v>7.3134003122321545</v>
      </c>
    </row>
    <row r="5120" spans="1:10" x14ac:dyDescent="0.35">
      <c r="A5120" s="5">
        <v>5116</v>
      </c>
      <c r="B5120" s="5">
        <v>214</v>
      </c>
      <c r="C5120" s="5">
        <v>8</v>
      </c>
      <c r="D5120" s="380">
        <v>78.004444444444431</v>
      </c>
      <c r="E5120" s="25">
        <v>24.84</v>
      </c>
      <c r="F5120" s="380">
        <v>16.417229764066246</v>
      </c>
      <c r="G5120" s="25">
        <v>39.770000000000003</v>
      </c>
      <c r="H5120" s="380">
        <v>10.591550700679248</v>
      </c>
      <c r="I5120" s="25">
        <v>48.86</v>
      </c>
      <c r="J5120" s="380">
        <v>7.2249762147355758</v>
      </c>
    </row>
    <row r="5121" spans="1:10" x14ac:dyDescent="0.35">
      <c r="A5121" s="5">
        <v>5117</v>
      </c>
      <c r="B5121" s="5">
        <v>214</v>
      </c>
      <c r="C5121" s="5">
        <v>8</v>
      </c>
      <c r="D5121" s="380">
        <v>86.331666666666663</v>
      </c>
      <c r="E5121" s="25">
        <v>24.84</v>
      </c>
      <c r="F5121" s="380">
        <v>16.633738029051102</v>
      </c>
      <c r="G5121" s="25">
        <v>42.29</v>
      </c>
      <c r="H5121" s="380">
        <v>9.4141099481422295</v>
      </c>
      <c r="I5121" s="25">
        <v>49.53</v>
      </c>
      <c r="J5121" s="380">
        <v>7.2028103516401423</v>
      </c>
    </row>
    <row r="5122" spans="1:10" x14ac:dyDescent="0.35">
      <c r="A5122" s="5">
        <v>5118</v>
      </c>
      <c r="B5122" s="5">
        <v>214</v>
      </c>
      <c r="C5122" s="5">
        <v>8</v>
      </c>
      <c r="D5122" s="380">
        <v>95.326666666666682</v>
      </c>
      <c r="E5122" s="25">
        <v>24.84</v>
      </c>
      <c r="F5122" s="380">
        <v>15.351491545483082</v>
      </c>
      <c r="G5122" s="25">
        <v>43.56</v>
      </c>
      <c r="H5122" s="380">
        <v>10.177730794771062</v>
      </c>
      <c r="I5122" s="25">
        <v>53.27</v>
      </c>
      <c r="J5122" s="380">
        <v>7.1787433418409883</v>
      </c>
    </row>
    <row r="5123" spans="1:10" x14ac:dyDescent="0.35">
      <c r="A5123" s="5">
        <v>5119</v>
      </c>
      <c r="B5123" s="5">
        <v>214</v>
      </c>
      <c r="C5123" s="5">
        <v>8</v>
      </c>
      <c r="D5123" s="380">
        <v>99.802222222222213</v>
      </c>
      <c r="E5123" s="25">
        <v>24.99</v>
      </c>
      <c r="F5123" s="380">
        <v>14.053405304729933</v>
      </c>
      <c r="G5123" s="25">
        <v>43.56</v>
      </c>
      <c r="H5123" s="380">
        <v>9.6166613472396296</v>
      </c>
      <c r="I5123" s="25">
        <v>54.87</v>
      </c>
      <c r="J5123" s="380">
        <v>7.0258204186561226</v>
      </c>
    </row>
    <row r="5124" spans="1:10" x14ac:dyDescent="0.35">
      <c r="A5124" s="5">
        <v>5120</v>
      </c>
      <c r="B5124" s="5">
        <v>214</v>
      </c>
      <c r="C5124" s="5">
        <v>8</v>
      </c>
      <c r="D5124" s="380">
        <v>102.86944444444444</v>
      </c>
      <c r="E5124" s="25">
        <v>24.99</v>
      </c>
      <c r="F5124" s="380">
        <v>10.915514459664173</v>
      </c>
      <c r="G5124" s="25">
        <v>43.56</v>
      </c>
      <c r="H5124" s="380">
        <v>9.6166613472396296</v>
      </c>
      <c r="I5124" s="25">
        <v>54.92</v>
      </c>
      <c r="J5124" s="380">
        <v>5.9633806044792763</v>
      </c>
    </row>
    <row r="5125" spans="1:10" x14ac:dyDescent="0.35">
      <c r="A5125" s="5">
        <v>5121</v>
      </c>
      <c r="B5125" s="5">
        <v>214</v>
      </c>
      <c r="C5125" s="5">
        <v>8</v>
      </c>
      <c r="D5125" s="380">
        <v>86.471666666666664</v>
      </c>
      <c r="E5125" s="25">
        <v>24.99</v>
      </c>
      <c r="F5125" s="380">
        <v>8.2630866899400797</v>
      </c>
      <c r="G5125" s="25">
        <v>43.56</v>
      </c>
      <c r="H5125" s="380">
        <v>9.5640789293956114</v>
      </c>
      <c r="I5125" s="25">
        <v>53.27</v>
      </c>
      <c r="J5125" s="380">
        <v>4.053366729797979</v>
      </c>
    </row>
    <row r="5126" spans="1:10" x14ac:dyDescent="0.35">
      <c r="A5126" s="5">
        <v>5122</v>
      </c>
      <c r="B5126" s="5">
        <v>214</v>
      </c>
      <c r="C5126" s="5">
        <v>8</v>
      </c>
      <c r="D5126" s="380">
        <v>75.700555555555567</v>
      </c>
      <c r="E5126" s="25">
        <v>24.84</v>
      </c>
      <c r="F5126" s="380">
        <v>7.6427313737860993</v>
      </c>
      <c r="G5126" s="25">
        <v>43.56</v>
      </c>
      <c r="H5126" s="380">
        <v>7.803956395449033</v>
      </c>
      <c r="I5126" s="25">
        <v>51.02</v>
      </c>
      <c r="J5126" s="380">
        <v>3.6632764520202015</v>
      </c>
    </row>
    <row r="5127" spans="1:10" x14ac:dyDescent="0.35">
      <c r="A5127" s="5">
        <v>5123</v>
      </c>
      <c r="B5127" s="5">
        <v>214</v>
      </c>
      <c r="C5127" s="5">
        <v>8</v>
      </c>
      <c r="D5127" s="380">
        <v>66.209444444444443</v>
      </c>
      <c r="E5127" s="25">
        <v>24.84</v>
      </c>
      <c r="F5127" s="380">
        <v>5.2110189433060174</v>
      </c>
      <c r="G5127" s="25">
        <v>42.17</v>
      </c>
      <c r="H5127" s="380">
        <v>6.0694115858693545</v>
      </c>
      <c r="I5127" s="25">
        <v>47.31</v>
      </c>
      <c r="J5127" s="380">
        <v>1.1584500375327413</v>
      </c>
    </row>
    <row r="5128" spans="1:10" x14ac:dyDescent="0.35">
      <c r="A5128" s="5">
        <v>5124</v>
      </c>
      <c r="B5128" s="5">
        <v>214</v>
      </c>
      <c r="C5128" s="5">
        <v>8</v>
      </c>
      <c r="D5128" s="380">
        <v>48.791111111111107</v>
      </c>
      <c r="E5128" s="25">
        <v>24.84</v>
      </c>
      <c r="F5128" s="380">
        <v>5.2110189433060174</v>
      </c>
      <c r="G5128" s="25">
        <v>42.17</v>
      </c>
      <c r="H5128" s="380">
        <v>7.9304688031410366</v>
      </c>
      <c r="I5128" s="25">
        <v>46.84</v>
      </c>
      <c r="J5128" s="380">
        <v>0.90160988334169501</v>
      </c>
    </row>
    <row r="5129" spans="1:10" x14ac:dyDescent="0.35">
      <c r="A5129" s="5">
        <v>5125</v>
      </c>
      <c r="B5129" s="5">
        <v>214</v>
      </c>
      <c r="C5129" s="5">
        <v>8</v>
      </c>
      <c r="D5129" s="380">
        <v>48.833888888888886</v>
      </c>
      <c r="E5129" s="25">
        <v>24.84</v>
      </c>
      <c r="F5129" s="380">
        <v>5.2110189433060166</v>
      </c>
      <c r="G5129" s="25">
        <v>39.770000000000003</v>
      </c>
      <c r="H5129" s="380">
        <v>8.0205138502406204</v>
      </c>
      <c r="I5129" s="25">
        <v>46.84</v>
      </c>
      <c r="J5129" s="380">
        <v>1.1486483002054189</v>
      </c>
    </row>
    <row r="5130" spans="1:10" x14ac:dyDescent="0.35">
      <c r="A5130" s="5">
        <v>5126</v>
      </c>
      <c r="B5130" s="5">
        <v>214</v>
      </c>
      <c r="C5130" s="5">
        <v>8</v>
      </c>
      <c r="D5130" s="380">
        <v>38.814444444444455</v>
      </c>
      <c r="E5130" s="25">
        <v>24.84</v>
      </c>
      <c r="F5130" s="380">
        <v>5.2110189433060174</v>
      </c>
      <c r="G5130" s="25">
        <v>39.770000000000003</v>
      </c>
      <c r="H5130" s="380">
        <v>5.8491691584033862</v>
      </c>
      <c r="I5130" s="25">
        <v>46.64</v>
      </c>
      <c r="J5130" s="380">
        <v>2.2869468931367627</v>
      </c>
    </row>
    <row r="5131" spans="1:10" x14ac:dyDescent="0.35">
      <c r="A5131" s="5">
        <v>5127</v>
      </c>
      <c r="B5131" s="5">
        <v>214</v>
      </c>
      <c r="C5131" s="5">
        <v>8</v>
      </c>
      <c r="D5131" s="380">
        <v>40.38388888888889</v>
      </c>
      <c r="E5131" s="25">
        <v>24.84</v>
      </c>
      <c r="F5131" s="380">
        <v>5.2110189433060174</v>
      </c>
      <c r="G5131" s="25">
        <v>39.770000000000003</v>
      </c>
      <c r="H5131" s="380">
        <v>4.7700699395486925</v>
      </c>
      <c r="I5131" s="25">
        <v>46.64</v>
      </c>
      <c r="J5131" s="380">
        <v>3.7876302420344707</v>
      </c>
    </row>
    <row r="5132" spans="1:10" x14ac:dyDescent="0.35">
      <c r="A5132" s="5">
        <v>5128</v>
      </c>
      <c r="B5132" s="5">
        <v>214</v>
      </c>
      <c r="C5132" s="5">
        <v>8</v>
      </c>
      <c r="D5132" s="380">
        <v>55.573333333333331</v>
      </c>
      <c r="E5132" s="25">
        <v>24.84</v>
      </c>
      <c r="F5132" s="380">
        <v>0.47222222222222215</v>
      </c>
      <c r="G5132" s="25">
        <v>39.770000000000003</v>
      </c>
      <c r="H5132" s="380">
        <v>6.0143894691662094</v>
      </c>
      <c r="I5132" s="25">
        <v>46.84</v>
      </c>
      <c r="J5132" s="380">
        <v>2.5747661446908947</v>
      </c>
    </row>
    <row r="5133" spans="1:10" x14ac:dyDescent="0.35">
      <c r="A5133" s="5">
        <v>5129</v>
      </c>
      <c r="B5133" s="5">
        <v>214</v>
      </c>
      <c r="C5133" s="5">
        <v>8</v>
      </c>
      <c r="D5133" s="380">
        <v>60.247777777777777</v>
      </c>
      <c r="E5133" s="25">
        <v>24.84</v>
      </c>
      <c r="F5133" s="380">
        <v>8.1174834595959595</v>
      </c>
      <c r="G5133" s="25">
        <v>40.17</v>
      </c>
      <c r="H5133" s="380">
        <v>7.9402976208253433</v>
      </c>
      <c r="I5133" s="25">
        <v>46.84</v>
      </c>
      <c r="J5133" s="380">
        <v>2.3850280740119882</v>
      </c>
    </row>
    <row r="5134" spans="1:10" x14ac:dyDescent="0.35">
      <c r="A5134" s="5">
        <v>5130</v>
      </c>
      <c r="B5134" s="5">
        <v>214</v>
      </c>
      <c r="C5134" s="5">
        <v>8</v>
      </c>
      <c r="D5134" s="380">
        <v>77.819999999999993</v>
      </c>
      <c r="E5134" s="25">
        <v>24.84</v>
      </c>
      <c r="F5134" s="380">
        <v>9.730289347618303</v>
      </c>
      <c r="G5134" s="25">
        <v>43.56</v>
      </c>
      <c r="H5134" s="380">
        <v>10.117736289661446</v>
      </c>
      <c r="I5134" s="25">
        <v>51.02</v>
      </c>
      <c r="J5134" s="380">
        <v>7.1532000611236137</v>
      </c>
    </row>
    <row r="5135" spans="1:10" x14ac:dyDescent="0.35">
      <c r="A5135" s="5">
        <v>5131</v>
      </c>
      <c r="B5135" s="5">
        <v>214</v>
      </c>
      <c r="C5135" s="5">
        <v>8</v>
      </c>
      <c r="D5135" s="380">
        <v>84.592777777777769</v>
      </c>
      <c r="E5135" s="25">
        <v>24.99</v>
      </c>
      <c r="F5135" s="380">
        <v>15.917419878530525</v>
      </c>
      <c r="G5135" s="25">
        <v>43.56</v>
      </c>
      <c r="H5135" s="380">
        <v>10.336098561055074</v>
      </c>
      <c r="I5135" s="25">
        <v>53.71</v>
      </c>
      <c r="J5135" s="380">
        <v>6.9167696013025042</v>
      </c>
    </row>
    <row r="5136" spans="1:10" x14ac:dyDescent="0.35">
      <c r="A5136" s="5">
        <v>5132</v>
      </c>
      <c r="B5136" s="5">
        <v>214</v>
      </c>
      <c r="C5136" s="5">
        <v>8</v>
      </c>
      <c r="D5136" s="380">
        <v>84.385555555555555</v>
      </c>
      <c r="E5136" s="25">
        <v>24.84</v>
      </c>
      <c r="F5136" s="380">
        <v>17.480483641234457</v>
      </c>
      <c r="G5136" s="25">
        <v>43.56</v>
      </c>
      <c r="H5136" s="380">
        <v>10.386730256272264</v>
      </c>
      <c r="I5136" s="25">
        <v>56.52</v>
      </c>
      <c r="J5136" s="380">
        <v>7.2056626734317479</v>
      </c>
    </row>
    <row r="5137" spans="1:10" x14ac:dyDescent="0.35">
      <c r="A5137" s="5">
        <v>5133</v>
      </c>
      <c r="B5137" s="5">
        <v>214</v>
      </c>
      <c r="C5137" s="5">
        <v>8</v>
      </c>
      <c r="D5137" s="380">
        <v>83.398888888888891</v>
      </c>
      <c r="E5137" s="25">
        <v>24.84</v>
      </c>
      <c r="F5137" s="380">
        <v>15.931427330277524</v>
      </c>
      <c r="G5137" s="25">
        <v>43.56</v>
      </c>
      <c r="H5137" s="380">
        <v>10.670709654374958</v>
      </c>
      <c r="I5137" s="25">
        <v>62.27</v>
      </c>
      <c r="J5137" s="380">
        <v>6.987601014736712</v>
      </c>
    </row>
    <row r="5138" spans="1:10" x14ac:dyDescent="0.35">
      <c r="A5138" s="5">
        <v>5134</v>
      </c>
      <c r="B5138" s="5">
        <v>214</v>
      </c>
      <c r="C5138" s="5">
        <v>8</v>
      </c>
      <c r="D5138" s="380">
        <v>79.587222222222223</v>
      </c>
      <c r="E5138" s="25">
        <v>24.84</v>
      </c>
      <c r="F5138" s="380">
        <v>17.295297051881843</v>
      </c>
      <c r="G5138" s="25">
        <v>43.56</v>
      </c>
      <c r="H5138" s="380">
        <v>9.7879991937673125</v>
      </c>
      <c r="I5138" s="25">
        <v>57.31</v>
      </c>
      <c r="J5138" s="380">
        <v>6.4806224267545023</v>
      </c>
    </row>
    <row r="5139" spans="1:10" x14ac:dyDescent="0.35">
      <c r="A5139" s="5">
        <v>5135</v>
      </c>
      <c r="B5139" s="5">
        <v>214</v>
      </c>
      <c r="C5139" s="5">
        <v>8</v>
      </c>
      <c r="D5139" s="380">
        <v>73.176666666666677</v>
      </c>
      <c r="E5139" s="25">
        <v>24.84</v>
      </c>
      <c r="F5139" s="380">
        <v>9.2623439841165194</v>
      </c>
      <c r="G5139" s="25">
        <v>42.29</v>
      </c>
      <c r="H5139" s="380">
        <v>8.1227015579248665</v>
      </c>
      <c r="I5139" s="25">
        <v>54.87</v>
      </c>
      <c r="J5139" s="380">
        <v>6.1425396490699899</v>
      </c>
    </row>
    <row r="5140" spans="1:10" x14ac:dyDescent="0.35">
      <c r="A5140" s="5">
        <v>5136</v>
      </c>
      <c r="B5140" s="5">
        <v>214</v>
      </c>
      <c r="C5140" s="5">
        <v>8</v>
      </c>
      <c r="D5140" s="380">
        <v>61.067222222222227</v>
      </c>
      <c r="E5140" s="25">
        <v>23.59</v>
      </c>
      <c r="F5140" s="380">
        <v>8.4101712662613899</v>
      </c>
      <c r="G5140" s="25">
        <v>39.770000000000003</v>
      </c>
      <c r="H5140" s="380">
        <v>6.2022278235896131</v>
      </c>
      <c r="I5140" s="25">
        <v>53.27</v>
      </c>
      <c r="J5140" s="380">
        <v>5.9335913203036377</v>
      </c>
    </row>
    <row r="5141" spans="1:10" x14ac:dyDescent="0.35">
      <c r="A5141" s="5">
        <v>5137</v>
      </c>
      <c r="B5141" s="5">
        <v>215</v>
      </c>
      <c r="C5141" s="5">
        <v>8</v>
      </c>
      <c r="D5141" s="380">
        <v>62.434444444444438</v>
      </c>
      <c r="E5141" s="25">
        <v>23.59</v>
      </c>
      <c r="F5141" s="380">
        <v>8.047050343278535</v>
      </c>
      <c r="G5141" s="25">
        <v>32.79</v>
      </c>
      <c r="H5141" s="380">
        <v>8.5949496108087455</v>
      </c>
      <c r="I5141" s="25">
        <v>46.69</v>
      </c>
      <c r="J5141" s="380">
        <v>4.8387824144919183</v>
      </c>
    </row>
    <row r="5142" spans="1:10" x14ac:dyDescent="0.35">
      <c r="A5142" s="5">
        <v>5138</v>
      </c>
      <c r="B5142" s="5">
        <v>215</v>
      </c>
      <c r="C5142" s="5">
        <v>8</v>
      </c>
      <c r="D5142" s="380">
        <v>57.390555555555551</v>
      </c>
      <c r="E5142" s="25">
        <v>23.41</v>
      </c>
      <c r="F5142" s="380">
        <v>7.7461287040886351</v>
      </c>
      <c r="G5142" s="25">
        <v>32.79</v>
      </c>
      <c r="H5142" s="380">
        <v>6.7690815397332678</v>
      </c>
      <c r="I5142" s="25">
        <v>42.98</v>
      </c>
      <c r="J5142" s="380">
        <v>2.4101581412621398</v>
      </c>
    </row>
    <row r="5143" spans="1:10" x14ac:dyDescent="0.35">
      <c r="A5143" s="5">
        <v>5139</v>
      </c>
      <c r="B5143" s="5">
        <v>215</v>
      </c>
      <c r="C5143" s="5">
        <v>8</v>
      </c>
      <c r="D5143" s="380">
        <v>63.028888888888886</v>
      </c>
      <c r="E5143" s="25">
        <v>22.73</v>
      </c>
      <c r="F5143" s="380">
        <v>7.7737281657093185</v>
      </c>
      <c r="G5143" s="25">
        <v>31.11</v>
      </c>
      <c r="H5143" s="380">
        <v>6.8023838377211394</v>
      </c>
      <c r="I5143" s="25">
        <v>42.98</v>
      </c>
      <c r="J5143" s="380">
        <v>0.27777777777777779</v>
      </c>
    </row>
    <row r="5144" spans="1:10" x14ac:dyDescent="0.35">
      <c r="A5144" s="5">
        <v>5140</v>
      </c>
      <c r="B5144" s="5">
        <v>215</v>
      </c>
      <c r="C5144" s="5">
        <v>8</v>
      </c>
      <c r="D5144" s="380">
        <v>62.578888888888891</v>
      </c>
      <c r="E5144" s="25">
        <v>22.73</v>
      </c>
      <c r="F5144" s="380">
        <v>7.6589192687276491</v>
      </c>
      <c r="G5144" s="25">
        <v>31.11</v>
      </c>
      <c r="H5144" s="380">
        <v>6.6744287996419818</v>
      </c>
      <c r="I5144" s="25">
        <v>42.98</v>
      </c>
      <c r="J5144" s="380">
        <v>0.74113620593710372</v>
      </c>
    </row>
    <row r="5145" spans="1:10" x14ac:dyDescent="0.35">
      <c r="A5145" s="5">
        <v>5141</v>
      </c>
      <c r="B5145" s="5">
        <v>215</v>
      </c>
      <c r="C5145" s="5">
        <v>8</v>
      </c>
      <c r="D5145" s="380">
        <v>63.098333333333343</v>
      </c>
      <c r="E5145" s="25">
        <v>22.73</v>
      </c>
      <c r="F5145" s="380">
        <v>7.9224880498759145</v>
      </c>
      <c r="G5145" s="25">
        <v>31.86</v>
      </c>
      <c r="H5145" s="380">
        <v>6.714726968799118</v>
      </c>
      <c r="I5145" s="25">
        <v>42.98</v>
      </c>
      <c r="J5145" s="380">
        <v>3.2742259535548439</v>
      </c>
    </row>
    <row r="5146" spans="1:10" x14ac:dyDescent="0.35">
      <c r="A5146" s="5">
        <v>5142</v>
      </c>
      <c r="B5146" s="5">
        <v>215</v>
      </c>
      <c r="C5146" s="5">
        <v>8</v>
      </c>
      <c r="D5146" s="380">
        <v>68.304444444444442</v>
      </c>
      <c r="E5146" s="25">
        <v>24.44</v>
      </c>
      <c r="F5146" s="380">
        <v>7.5862959805810819</v>
      </c>
      <c r="G5146" s="25">
        <v>32.79</v>
      </c>
      <c r="H5146" s="380">
        <v>6.5098768030883107</v>
      </c>
      <c r="I5146" s="25">
        <v>44.72</v>
      </c>
      <c r="J5146" s="380">
        <v>6.2432080830860954</v>
      </c>
    </row>
    <row r="5147" spans="1:10" x14ac:dyDescent="0.35">
      <c r="A5147" s="5">
        <v>5143</v>
      </c>
      <c r="B5147" s="5">
        <v>215</v>
      </c>
      <c r="C5147" s="5">
        <v>8</v>
      </c>
      <c r="D5147" s="380">
        <v>69.313888888888897</v>
      </c>
      <c r="E5147" s="25">
        <v>24.84</v>
      </c>
      <c r="F5147" s="380">
        <v>8.1174834595959595</v>
      </c>
      <c r="G5147" s="25">
        <v>32.79</v>
      </c>
      <c r="H5147" s="380">
        <v>4.799693804694658</v>
      </c>
      <c r="I5147" s="25">
        <v>47.81</v>
      </c>
      <c r="J5147" s="380">
        <v>6.3452260949191182</v>
      </c>
    </row>
    <row r="5148" spans="1:10" x14ac:dyDescent="0.35">
      <c r="A5148" s="5">
        <v>5144</v>
      </c>
      <c r="B5148" s="5">
        <v>215</v>
      </c>
      <c r="C5148" s="5">
        <v>8</v>
      </c>
      <c r="D5148" s="380">
        <v>74.460555555555558</v>
      </c>
      <c r="E5148" s="25">
        <v>24.84</v>
      </c>
      <c r="F5148" s="380">
        <v>7.947873133130658</v>
      </c>
      <c r="G5148" s="25">
        <v>39.770000000000003</v>
      </c>
      <c r="H5148" s="380">
        <v>6.0359716988017844</v>
      </c>
      <c r="I5148" s="25">
        <v>47.37</v>
      </c>
      <c r="J5148" s="380">
        <v>5.850514449765198</v>
      </c>
    </row>
    <row r="5149" spans="1:10" x14ac:dyDescent="0.35">
      <c r="A5149" s="5">
        <v>5145</v>
      </c>
      <c r="B5149" s="5">
        <v>215</v>
      </c>
      <c r="C5149" s="5">
        <v>8</v>
      </c>
      <c r="D5149" s="380">
        <v>70.191111111111113</v>
      </c>
      <c r="E5149" s="25">
        <v>24.84</v>
      </c>
      <c r="F5149" s="380">
        <v>5.0983439853742087</v>
      </c>
      <c r="G5149" s="25">
        <v>39.770000000000003</v>
      </c>
      <c r="H5149" s="380">
        <v>3.7422610894838493</v>
      </c>
      <c r="I5149" s="25">
        <v>46.06</v>
      </c>
      <c r="J5149" s="380">
        <v>3.3668067547826483</v>
      </c>
    </row>
    <row r="5150" spans="1:10" x14ac:dyDescent="0.35">
      <c r="A5150" s="5">
        <v>5146</v>
      </c>
      <c r="B5150" s="5">
        <v>215</v>
      </c>
      <c r="C5150" s="5">
        <v>8</v>
      </c>
      <c r="D5150" s="380">
        <v>59.529444444444437</v>
      </c>
      <c r="E5150" s="25">
        <v>24.84</v>
      </c>
      <c r="F5150" s="380">
        <v>4.5939353139396379</v>
      </c>
      <c r="G5150" s="25">
        <v>39.770000000000003</v>
      </c>
      <c r="H5150" s="380">
        <v>3.7227152611564756</v>
      </c>
      <c r="I5150" s="25">
        <v>43.96</v>
      </c>
      <c r="J5150" s="380">
        <v>2.0984693021080694</v>
      </c>
    </row>
    <row r="5151" spans="1:10" x14ac:dyDescent="0.35">
      <c r="A5151" s="5">
        <v>5147</v>
      </c>
      <c r="B5151" s="5">
        <v>215</v>
      </c>
      <c r="C5151" s="5">
        <v>8</v>
      </c>
      <c r="D5151" s="380">
        <v>53.697777777777773</v>
      </c>
      <c r="E5151" s="25">
        <v>24.84</v>
      </c>
      <c r="F5151" s="380">
        <v>4.5939353139396379</v>
      </c>
      <c r="G5151" s="25">
        <v>40.96</v>
      </c>
      <c r="H5151" s="380">
        <v>3.6618448246580106</v>
      </c>
      <c r="I5151" s="25">
        <v>43.96</v>
      </c>
      <c r="J5151" s="380">
        <v>2.0024923202719629</v>
      </c>
    </row>
    <row r="5152" spans="1:10" x14ac:dyDescent="0.35">
      <c r="A5152" s="5">
        <v>5148</v>
      </c>
      <c r="B5152" s="5">
        <v>215</v>
      </c>
      <c r="C5152" s="5">
        <v>8</v>
      </c>
      <c r="D5152" s="380">
        <v>53.231111111111112</v>
      </c>
      <c r="E5152" s="25">
        <v>24.84</v>
      </c>
      <c r="F5152" s="380">
        <v>4.5939353139396379</v>
      </c>
      <c r="G5152" s="25">
        <v>39.770000000000003</v>
      </c>
      <c r="H5152" s="380">
        <v>3.6618448246580106</v>
      </c>
      <c r="I5152" s="25">
        <v>42.98</v>
      </c>
      <c r="J5152" s="380">
        <v>2.0433786186746006</v>
      </c>
    </row>
    <row r="5153" spans="1:10" x14ac:dyDescent="0.35">
      <c r="A5153" s="5">
        <v>5149</v>
      </c>
      <c r="B5153" s="5">
        <v>215</v>
      </c>
      <c r="C5153" s="5">
        <v>8</v>
      </c>
      <c r="D5153" s="380">
        <v>52.193888888888885</v>
      </c>
      <c r="E5153" s="25">
        <v>24.26</v>
      </c>
      <c r="F5153" s="380">
        <v>4.5939353139396379</v>
      </c>
      <c r="G5153" s="25">
        <v>39.770000000000003</v>
      </c>
      <c r="H5153" s="380">
        <v>3.6618448246580106</v>
      </c>
      <c r="I5153" s="25">
        <v>42.98</v>
      </c>
      <c r="J5153" s="380">
        <v>2.0024923202719629</v>
      </c>
    </row>
    <row r="5154" spans="1:10" x14ac:dyDescent="0.35">
      <c r="A5154" s="5">
        <v>5150</v>
      </c>
      <c r="B5154" s="5">
        <v>215</v>
      </c>
      <c r="C5154" s="5">
        <v>8</v>
      </c>
      <c r="D5154" s="380">
        <v>56.317222222222227</v>
      </c>
      <c r="E5154" s="25">
        <v>24.26</v>
      </c>
      <c r="F5154" s="380">
        <v>4.5939353139396379</v>
      </c>
      <c r="G5154" s="25">
        <v>39.770000000000003</v>
      </c>
      <c r="H5154" s="380">
        <v>3.6618448246580106</v>
      </c>
      <c r="I5154" s="25">
        <v>42.98</v>
      </c>
      <c r="J5154" s="380">
        <v>2.0024923202719629</v>
      </c>
    </row>
    <row r="5155" spans="1:10" x14ac:dyDescent="0.35">
      <c r="A5155" s="5">
        <v>5151</v>
      </c>
      <c r="B5155" s="5">
        <v>215</v>
      </c>
      <c r="C5155" s="5">
        <v>8</v>
      </c>
      <c r="D5155" s="380">
        <v>60.08</v>
      </c>
      <c r="E5155" s="25">
        <v>24.26</v>
      </c>
      <c r="F5155" s="380">
        <v>4.5939353139396379</v>
      </c>
      <c r="G5155" s="25">
        <v>39.770000000000003</v>
      </c>
      <c r="H5155" s="380">
        <v>3.6618448246580106</v>
      </c>
      <c r="I5155" s="25">
        <v>42.98</v>
      </c>
      <c r="J5155" s="380">
        <v>2.0024923202719629</v>
      </c>
    </row>
    <row r="5156" spans="1:10" x14ac:dyDescent="0.35">
      <c r="A5156" s="5">
        <v>5152</v>
      </c>
      <c r="B5156" s="5">
        <v>215</v>
      </c>
      <c r="C5156" s="5">
        <v>8</v>
      </c>
      <c r="D5156" s="380">
        <v>64.697222222222223</v>
      </c>
      <c r="E5156" s="25">
        <v>24.56</v>
      </c>
      <c r="F5156" s="380">
        <v>4.5939353139396379</v>
      </c>
      <c r="G5156" s="25">
        <v>39.770000000000003</v>
      </c>
      <c r="H5156" s="380">
        <v>3.722715261156476</v>
      </c>
      <c r="I5156" s="25">
        <v>42.98</v>
      </c>
      <c r="J5156" s="380">
        <v>1.993250977341404</v>
      </c>
    </row>
    <row r="5157" spans="1:10" x14ac:dyDescent="0.35">
      <c r="A5157" s="5">
        <v>5153</v>
      </c>
      <c r="B5157" s="5">
        <v>215</v>
      </c>
      <c r="C5157" s="5">
        <v>8</v>
      </c>
      <c r="D5157" s="380">
        <v>82.448888888888874</v>
      </c>
      <c r="E5157" s="25">
        <v>24.84</v>
      </c>
      <c r="F5157" s="380">
        <v>4.6196308000503334</v>
      </c>
      <c r="G5157" s="25">
        <v>39.770000000000003</v>
      </c>
      <c r="H5157" s="380">
        <v>4.0799494723097185</v>
      </c>
      <c r="I5157" s="25">
        <v>42.98</v>
      </c>
      <c r="J5157" s="380">
        <v>2.0024923202719629</v>
      </c>
    </row>
    <row r="5158" spans="1:10" x14ac:dyDescent="0.35">
      <c r="A5158" s="5">
        <v>5154</v>
      </c>
      <c r="B5158" s="5">
        <v>215</v>
      </c>
      <c r="C5158" s="5">
        <v>8</v>
      </c>
      <c r="D5158" s="380">
        <v>95.87277777777777</v>
      </c>
      <c r="E5158" s="25">
        <v>24.84</v>
      </c>
      <c r="F5158" s="380">
        <v>8.1174834595959577</v>
      </c>
      <c r="G5158" s="25">
        <v>39.770000000000003</v>
      </c>
      <c r="H5158" s="380">
        <v>7.1250965039334622</v>
      </c>
      <c r="I5158" s="25">
        <v>48.66</v>
      </c>
      <c r="J5158" s="380">
        <v>3.3274951539550983</v>
      </c>
    </row>
    <row r="5159" spans="1:10" x14ac:dyDescent="0.35">
      <c r="A5159" s="5">
        <v>5155</v>
      </c>
      <c r="B5159" s="5">
        <v>215</v>
      </c>
      <c r="C5159" s="5">
        <v>8</v>
      </c>
      <c r="D5159" s="380">
        <v>107.99666666666667</v>
      </c>
      <c r="E5159" s="25">
        <v>24.84</v>
      </c>
      <c r="F5159" s="380">
        <v>8.6242577488720098</v>
      </c>
      <c r="G5159" s="25">
        <v>42.29</v>
      </c>
      <c r="H5159" s="380">
        <v>8.2524202333424679</v>
      </c>
      <c r="I5159" s="25">
        <v>51.72</v>
      </c>
      <c r="J5159" s="380">
        <v>6.0843526273407065</v>
      </c>
    </row>
    <row r="5160" spans="1:10" x14ac:dyDescent="0.35">
      <c r="A5160" s="5">
        <v>5156</v>
      </c>
      <c r="B5160" s="5">
        <v>215</v>
      </c>
      <c r="C5160" s="5">
        <v>8</v>
      </c>
      <c r="D5160" s="380">
        <v>112.00999999999999</v>
      </c>
      <c r="E5160" s="25">
        <v>24.84</v>
      </c>
      <c r="F5160" s="380">
        <v>9.4451253052546527</v>
      </c>
      <c r="G5160" s="25">
        <v>42.29</v>
      </c>
      <c r="H5160" s="380">
        <v>8.6677841417845656</v>
      </c>
      <c r="I5160" s="25">
        <v>53.27</v>
      </c>
      <c r="J5160" s="380">
        <v>6.9822164451329494</v>
      </c>
    </row>
    <row r="5161" spans="1:10" x14ac:dyDescent="0.35">
      <c r="A5161" s="5">
        <v>5157</v>
      </c>
      <c r="B5161" s="5">
        <v>215</v>
      </c>
      <c r="C5161" s="5">
        <v>8</v>
      </c>
      <c r="D5161" s="380">
        <v>114.6561111111111</v>
      </c>
      <c r="E5161" s="25">
        <v>24.84</v>
      </c>
      <c r="F5161" s="380">
        <v>8.5232399976076501</v>
      </c>
      <c r="G5161" s="25">
        <v>43.56</v>
      </c>
      <c r="H5161" s="380">
        <v>8.6187869491523319</v>
      </c>
      <c r="I5161" s="25">
        <v>53.71</v>
      </c>
      <c r="J5161" s="380">
        <v>5.7127409150422119</v>
      </c>
    </row>
    <row r="5162" spans="1:10" x14ac:dyDescent="0.35">
      <c r="A5162" s="5">
        <v>5158</v>
      </c>
      <c r="B5162" s="5">
        <v>215</v>
      </c>
      <c r="C5162" s="5">
        <v>8</v>
      </c>
      <c r="D5162" s="380">
        <v>107.83500000000001</v>
      </c>
      <c r="E5162" s="25">
        <v>24.84</v>
      </c>
      <c r="F5162" s="380">
        <v>8.5343002721456482</v>
      </c>
      <c r="G5162" s="25">
        <v>42.29</v>
      </c>
      <c r="H5162" s="380">
        <v>8.6296589321844586</v>
      </c>
      <c r="I5162" s="25">
        <v>56.52</v>
      </c>
      <c r="J5162" s="380">
        <v>6.9920042357897092</v>
      </c>
    </row>
    <row r="5163" spans="1:10" x14ac:dyDescent="0.35">
      <c r="A5163" s="5">
        <v>5159</v>
      </c>
      <c r="B5163" s="5">
        <v>215</v>
      </c>
      <c r="C5163" s="5">
        <v>8</v>
      </c>
      <c r="D5163" s="380">
        <v>99.378333333333345</v>
      </c>
      <c r="E5163" s="25">
        <v>24.84</v>
      </c>
      <c r="F5163" s="380">
        <v>8.5382472289842255</v>
      </c>
      <c r="G5163" s="25">
        <v>42.29</v>
      </c>
      <c r="H5163" s="380">
        <v>8.6496491971970961</v>
      </c>
      <c r="I5163" s="25">
        <v>54.92</v>
      </c>
      <c r="J5163" s="380">
        <v>5.8028466168246808</v>
      </c>
    </row>
    <row r="5164" spans="1:10" x14ac:dyDescent="0.35">
      <c r="A5164" s="5">
        <v>5160</v>
      </c>
      <c r="B5164" s="5">
        <v>215</v>
      </c>
      <c r="C5164" s="5">
        <v>8</v>
      </c>
      <c r="D5164" s="380">
        <v>102.64777777777778</v>
      </c>
      <c r="E5164" s="25">
        <v>24.26</v>
      </c>
      <c r="F5164" s="380">
        <v>8.5356282833203139</v>
      </c>
      <c r="G5164" s="25">
        <v>35.94</v>
      </c>
      <c r="H5164" s="380">
        <v>8.4218888227121305</v>
      </c>
      <c r="I5164" s="25">
        <v>45.14</v>
      </c>
      <c r="J5164" s="380">
        <v>6.9941420724097778</v>
      </c>
    </row>
    <row r="5165" spans="1:10" x14ac:dyDescent="0.35">
      <c r="A5165" s="5">
        <v>5161</v>
      </c>
      <c r="B5165" s="5">
        <v>216</v>
      </c>
      <c r="C5165" s="5">
        <v>8</v>
      </c>
      <c r="D5165" s="380">
        <v>97.163333333333327</v>
      </c>
      <c r="E5165" s="25">
        <v>24.11</v>
      </c>
      <c r="F5165" s="380">
        <v>7.5866177769652428</v>
      </c>
      <c r="G5165" s="25">
        <v>35.94</v>
      </c>
      <c r="H5165" s="380">
        <v>8.4295037441350633</v>
      </c>
      <c r="I5165" s="25">
        <v>46.06</v>
      </c>
      <c r="J5165" s="380">
        <v>6.9570164016530516</v>
      </c>
    </row>
    <row r="5166" spans="1:10" x14ac:dyDescent="0.35">
      <c r="A5166" s="5">
        <v>5162</v>
      </c>
      <c r="B5166" s="5">
        <v>216</v>
      </c>
      <c r="C5166" s="5">
        <v>8</v>
      </c>
      <c r="D5166" s="380">
        <v>89.50333333333333</v>
      </c>
      <c r="E5166" s="25">
        <v>24.11</v>
      </c>
      <c r="F5166" s="380">
        <v>6.2306635349862063</v>
      </c>
      <c r="G5166" s="25">
        <v>35.94</v>
      </c>
      <c r="H5166" s="380">
        <v>8.4169846999959486</v>
      </c>
      <c r="I5166" s="25">
        <v>45.42</v>
      </c>
      <c r="J5166" s="380">
        <v>6.977748199407622</v>
      </c>
    </row>
    <row r="5167" spans="1:10" x14ac:dyDescent="0.35">
      <c r="A5167" s="5">
        <v>5163</v>
      </c>
      <c r="B5167" s="5">
        <v>216</v>
      </c>
      <c r="C5167" s="5">
        <v>8</v>
      </c>
      <c r="D5167" s="380">
        <v>84.190555555555562</v>
      </c>
      <c r="E5167" s="25">
        <v>24.11</v>
      </c>
      <c r="F5167" s="380">
        <v>6.214777002954933</v>
      </c>
      <c r="G5167" s="25">
        <v>35.94</v>
      </c>
      <c r="H5167" s="380">
        <v>8.3787285804485343</v>
      </c>
      <c r="I5167" s="25">
        <v>44.97</v>
      </c>
      <c r="J5167" s="380">
        <v>7.1310657649889224</v>
      </c>
    </row>
    <row r="5168" spans="1:10" x14ac:dyDescent="0.35">
      <c r="A5168" s="5">
        <v>5164</v>
      </c>
      <c r="B5168" s="5">
        <v>216</v>
      </c>
      <c r="C5168" s="5">
        <v>8</v>
      </c>
      <c r="D5168" s="380">
        <v>83.653333333333322</v>
      </c>
      <c r="E5168" s="25">
        <v>24.11</v>
      </c>
      <c r="F5168" s="380">
        <v>6.3017577042907291</v>
      </c>
      <c r="G5168" s="25">
        <v>35.94</v>
      </c>
      <c r="H5168" s="380">
        <v>8.3946332976572169</v>
      </c>
      <c r="I5168" s="25">
        <v>44.97</v>
      </c>
      <c r="J5168" s="380">
        <v>6.8830595383288875</v>
      </c>
    </row>
    <row r="5169" spans="1:10" x14ac:dyDescent="0.35">
      <c r="A5169" s="5">
        <v>5165</v>
      </c>
      <c r="B5169" s="5">
        <v>216</v>
      </c>
      <c r="C5169" s="5">
        <v>8</v>
      </c>
      <c r="D5169" s="380">
        <v>88.401666666666657</v>
      </c>
      <c r="E5169" s="25">
        <v>24.11</v>
      </c>
      <c r="F5169" s="380">
        <v>6.4281544876343277</v>
      </c>
      <c r="G5169" s="25">
        <v>37.49</v>
      </c>
      <c r="H5169" s="380">
        <v>7.1150164488239298</v>
      </c>
      <c r="I5169" s="25">
        <v>45.42</v>
      </c>
      <c r="J5169" s="380">
        <v>5.758004087245391</v>
      </c>
    </row>
    <row r="5170" spans="1:10" x14ac:dyDescent="0.35">
      <c r="A5170" s="5">
        <v>5166</v>
      </c>
      <c r="B5170" s="5">
        <v>216</v>
      </c>
      <c r="C5170" s="5">
        <v>8</v>
      </c>
      <c r="D5170" s="380">
        <v>100.59333333333332</v>
      </c>
      <c r="E5170" s="25">
        <v>24.84</v>
      </c>
      <c r="F5170" s="380">
        <v>6.5016309943176376</v>
      </c>
      <c r="G5170" s="25">
        <v>41.05</v>
      </c>
      <c r="H5170" s="380">
        <v>6.9701112518289587</v>
      </c>
      <c r="I5170" s="25">
        <v>46.32</v>
      </c>
      <c r="J5170" s="380">
        <v>5.9279909940308135</v>
      </c>
    </row>
    <row r="5171" spans="1:10" x14ac:dyDescent="0.35">
      <c r="A5171" s="5">
        <v>5167</v>
      </c>
      <c r="B5171" s="5">
        <v>216</v>
      </c>
      <c r="C5171" s="5">
        <v>8</v>
      </c>
      <c r="D5171" s="380">
        <v>107.69166666666666</v>
      </c>
      <c r="E5171" s="25">
        <v>24.84</v>
      </c>
      <c r="F5171" s="380">
        <v>6.45690015104746</v>
      </c>
      <c r="G5171" s="25">
        <v>42.29</v>
      </c>
      <c r="H5171" s="380">
        <v>6.8517052427446457</v>
      </c>
      <c r="I5171" s="25">
        <v>48.86</v>
      </c>
      <c r="J5171" s="380">
        <v>5.9881752236256345</v>
      </c>
    </row>
    <row r="5172" spans="1:10" x14ac:dyDescent="0.35">
      <c r="A5172" s="5">
        <v>5168</v>
      </c>
      <c r="B5172" s="5">
        <v>216</v>
      </c>
      <c r="C5172" s="5">
        <v>8</v>
      </c>
      <c r="D5172" s="380">
        <v>109.52444444444443</v>
      </c>
      <c r="E5172" s="25">
        <v>24.84</v>
      </c>
      <c r="F5172" s="380">
        <v>6.3160852320609697</v>
      </c>
      <c r="G5172" s="25">
        <v>43.56</v>
      </c>
      <c r="H5172" s="380">
        <v>6.7902753503574296</v>
      </c>
      <c r="I5172" s="25">
        <v>51.02</v>
      </c>
      <c r="J5172" s="380">
        <v>5.7936167548887409</v>
      </c>
    </row>
    <row r="5173" spans="1:10" x14ac:dyDescent="0.35">
      <c r="A5173" s="5">
        <v>5169</v>
      </c>
      <c r="B5173" s="5">
        <v>216</v>
      </c>
      <c r="C5173" s="5">
        <v>8</v>
      </c>
      <c r="D5173" s="380">
        <v>97.068888888888878</v>
      </c>
      <c r="E5173" s="25">
        <v>25.29</v>
      </c>
      <c r="F5173" s="380">
        <v>5.3701112039170154</v>
      </c>
      <c r="G5173" s="25">
        <v>43.56</v>
      </c>
      <c r="H5173" s="380">
        <v>2.0775277627236406</v>
      </c>
      <c r="I5173" s="25">
        <v>51.72</v>
      </c>
      <c r="J5173" s="380">
        <v>4.8890490800065622</v>
      </c>
    </row>
    <row r="5174" spans="1:10" x14ac:dyDescent="0.35">
      <c r="A5174" s="5">
        <v>5170</v>
      </c>
      <c r="B5174" s="5">
        <v>216</v>
      </c>
      <c r="C5174" s="5">
        <v>8</v>
      </c>
      <c r="D5174" s="380">
        <v>83.967777777777769</v>
      </c>
      <c r="E5174" s="25">
        <v>24.99</v>
      </c>
      <c r="F5174" s="380">
        <v>2.3600663433801103</v>
      </c>
      <c r="G5174" s="25">
        <v>43.56</v>
      </c>
      <c r="H5174" s="380">
        <v>1.4437251354759393</v>
      </c>
      <c r="I5174" s="25">
        <v>48.86</v>
      </c>
      <c r="J5174" s="380">
        <v>1.7113163879110043</v>
      </c>
    </row>
    <row r="5175" spans="1:10" x14ac:dyDescent="0.35">
      <c r="A5175" s="5">
        <v>5171</v>
      </c>
      <c r="B5175" s="5">
        <v>216</v>
      </c>
      <c r="C5175" s="5">
        <v>8</v>
      </c>
      <c r="D5175" s="380">
        <v>70.668333333333322</v>
      </c>
      <c r="E5175" s="25">
        <v>24.99</v>
      </c>
      <c r="F5175" s="380">
        <v>2.5152683512657625</v>
      </c>
      <c r="G5175" s="25">
        <v>43.56</v>
      </c>
      <c r="H5175" s="380">
        <v>2.1831821300616849</v>
      </c>
      <c r="I5175" s="25">
        <v>48.86</v>
      </c>
      <c r="J5175" s="380">
        <v>1.2881284881336768</v>
      </c>
    </row>
    <row r="5176" spans="1:10" x14ac:dyDescent="0.35">
      <c r="A5176" s="5">
        <v>5172</v>
      </c>
      <c r="B5176" s="5">
        <v>216</v>
      </c>
      <c r="C5176" s="5">
        <v>8</v>
      </c>
      <c r="D5176" s="380">
        <v>64.354444444444454</v>
      </c>
      <c r="E5176" s="25">
        <v>24.84</v>
      </c>
      <c r="F5176" s="380">
        <v>2.4981860258060853</v>
      </c>
      <c r="G5176" s="25">
        <v>43.56</v>
      </c>
      <c r="H5176" s="380">
        <v>1.4120391379169741</v>
      </c>
      <c r="I5176" s="25">
        <v>46.06</v>
      </c>
      <c r="J5176" s="380">
        <v>2.777777777777778E-2</v>
      </c>
    </row>
    <row r="5177" spans="1:10" x14ac:dyDescent="0.35">
      <c r="A5177" s="5">
        <v>5173</v>
      </c>
      <c r="B5177" s="5">
        <v>216</v>
      </c>
      <c r="C5177" s="5">
        <v>8</v>
      </c>
      <c r="D5177" s="380">
        <v>61.392777777777773</v>
      </c>
      <c r="E5177" s="25">
        <v>24.84</v>
      </c>
      <c r="F5177" s="380">
        <v>1.9922395679482865</v>
      </c>
      <c r="G5177" s="25">
        <v>42.29</v>
      </c>
      <c r="H5177" s="380">
        <v>0.51281906949253719</v>
      </c>
      <c r="I5177" s="25">
        <v>46.06</v>
      </c>
      <c r="J5177" s="380">
        <v>2.777777777777778E-2</v>
      </c>
    </row>
    <row r="5178" spans="1:10" x14ac:dyDescent="0.35">
      <c r="A5178" s="5">
        <v>5174</v>
      </c>
      <c r="B5178" s="5">
        <v>216</v>
      </c>
      <c r="C5178" s="5">
        <v>8</v>
      </c>
      <c r="D5178" s="380">
        <v>62.147777777777783</v>
      </c>
      <c r="E5178" s="25">
        <v>24.84</v>
      </c>
      <c r="F5178" s="380">
        <v>3.579688777698701</v>
      </c>
      <c r="G5178" s="25">
        <v>42.29</v>
      </c>
      <c r="H5178" s="380">
        <v>1.8457190916956596</v>
      </c>
      <c r="I5178" s="25">
        <v>44.97</v>
      </c>
      <c r="J5178" s="380">
        <v>2.777777777777778E-2</v>
      </c>
    </row>
    <row r="5179" spans="1:10" x14ac:dyDescent="0.35">
      <c r="A5179" s="5">
        <v>5175</v>
      </c>
      <c r="B5179" s="5">
        <v>216</v>
      </c>
      <c r="C5179" s="5">
        <v>8</v>
      </c>
      <c r="D5179" s="380">
        <v>70.725000000000009</v>
      </c>
      <c r="E5179" s="25">
        <v>24.84</v>
      </c>
      <c r="F5179" s="380">
        <v>3.5222924921863301</v>
      </c>
      <c r="G5179" s="25">
        <v>39.770000000000003</v>
      </c>
      <c r="H5179" s="380">
        <v>1.8457190916956596</v>
      </c>
      <c r="I5179" s="25">
        <v>43.96</v>
      </c>
      <c r="J5179" s="380">
        <v>2.777777777777778E-2</v>
      </c>
    </row>
    <row r="5180" spans="1:10" x14ac:dyDescent="0.35">
      <c r="A5180" s="5">
        <v>5176</v>
      </c>
      <c r="B5180" s="5">
        <v>216</v>
      </c>
      <c r="C5180" s="5">
        <v>8</v>
      </c>
      <c r="D5180" s="380">
        <v>75.344999999999999</v>
      </c>
      <c r="E5180" s="25">
        <v>24.84</v>
      </c>
      <c r="F5180" s="380">
        <v>3.4833290826461201</v>
      </c>
      <c r="G5180" s="25">
        <v>37.11</v>
      </c>
      <c r="H5180" s="380">
        <v>1.8457190916956596</v>
      </c>
      <c r="I5180" s="25">
        <v>39.950000000000003</v>
      </c>
      <c r="J5180" s="380">
        <v>2.777777777777778E-2</v>
      </c>
    </row>
    <row r="5181" spans="1:10" x14ac:dyDescent="0.35">
      <c r="A5181" s="5">
        <v>5177</v>
      </c>
      <c r="B5181" s="5">
        <v>216</v>
      </c>
      <c r="C5181" s="5">
        <v>8</v>
      </c>
      <c r="D5181" s="380">
        <v>90.101666666666674</v>
      </c>
      <c r="E5181" s="25">
        <v>24.84</v>
      </c>
      <c r="F5181" s="380">
        <v>0.27546296296296297</v>
      </c>
      <c r="G5181" s="25">
        <v>37.49</v>
      </c>
      <c r="H5181" s="380">
        <v>1.8457190916956596</v>
      </c>
      <c r="I5181" s="25">
        <v>39.950000000000003</v>
      </c>
      <c r="J5181" s="380">
        <v>2.777777777777778E-2</v>
      </c>
    </row>
    <row r="5182" spans="1:10" x14ac:dyDescent="0.35">
      <c r="A5182" s="5">
        <v>5178</v>
      </c>
      <c r="B5182" s="5">
        <v>216</v>
      </c>
      <c r="C5182" s="5">
        <v>8</v>
      </c>
      <c r="D5182" s="380">
        <v>103.50444444444443</v>
      </c>
      <c r="E5182" s="25">
        <v>24.84</v>
      </c>
      <c r="F5182" s="380">
        <v>3.8340307088987347</v>
      </c>
      <c r="G5182" s="25">
        <v>39.770000000000003</v>
      </c>
      <c r="H5182" s="380">
        <v>1.8457190916956596</v>
      </c>
      <c r="I5182" s="25">
        <v>39.950000000000003</v>
      </c>
      <c r="J5182" s="380">
        <v>2.777777777777778E-2</v>
      </c>
    </row>
    <row r="5183" spans="1:10" x14ac:dyDescent="0.35">
      <c r="A5183" s="5">
        <v>5179</v>
      </c>
      <c r="B5183" s="5">
        <v>216</v>
      </c>
      <c r="C5183" s="5">
        <v>8</v>
      </c>
      <c r="D5183" s="380">
        <v>110.42444444444443</v>
      </c>
      <c r="E5183" s="25">
        <v>24.84</v>
      </c>
      <c r="F5183" s="380">
        <v>5.4943091200482188</v>
      </c>
      <c r="G5183" s="25">
        <v>39.770000000000003</v>
      </c>
      <c r="H5183" s="380">
        <v>3.1288901991241929</v>
      </c>
      <c r="I5183" s="25">
        <v>44.97</v>
      </c>
      <c r="J5183" s="380">
        <v>1.8958214518920247</v>
      </c>
    </row>
    <row r="5184" spans="1:10" x14ac:dyDescent="0.35">
      <c r="A5184" s="5">
        <v>5180</v>
      </c>
      <c r="B5184" s="5">
        <v>216</v>
      </c>
      <c r="C5184" s="5">
        <v>8</v>
      </c>
      <c r="D5184" s="380">
        <v>111.00166666666667</v>
      </c>
      <c r="E5184" s="25">
        <v>24.84</v>
      </c>
      <c r="F5184" s="380">
        <v>5.8149397873741719</v>
      </c>
      <c r="G5184" s="25">
        <v>39.770000000000003</v>
      </c>
      <c r="H5184" s="380">
        <v>4.433462485239934</v>
      </c>
      <c r="I5184" s="25">
        <v>46.01</v>
      </c>
      <c r="J5184" s="380">
        <v>3.3965503352228734</v>
      </c>
    </row>
    <row r="5185" spans="1:10" x14ac:dyDescent="0.35">
      <c r="A5185" s="5">
        <v>5181</v>
      </c>
      <c r="B5185" s="5">
        <v>216</v>
      </c>
      <c r="C5185" s="5">
        <v>8</v>
      </c>
      <c r="D5185" s="380">
        <v>106.41333333333334</v>
      </c>
      <c r="E5185" s="25">
        <v>24.84</v>
      </c>
      <c r="F5185" s="380">
        <v>5.8008088996587395</v>
      </c>
      <c r="G5185" s="25">
        <v>39.770000000000003</v>
      </c>
      <c r="H5185" s="380">
        <v>3.2713489789331218</v>
      </c>
      <c r="I5185" s="25">
        <v>51.72</v>
      </c>
      <c r="J5185" s="380">
        <v>5.358301327482951</v>
      </c>
    </row>
    <row r="5186" spans="1:10" x14ac:dyDescent="0.35">
      <c r="A5186" s="5">
        <v>5182</v>
      </c>
      <c r="B5186" s="5">
        <v>216</v>
      </c>
      <c r="C5186" s="5">
        <v>8</v>
      </c>
      <c r="D5186" s="380">
        <v>103.25666666666666</v>
      </c>
      <c r="E5186" s="25">
        <v>24.84</v>
      </c>
      <c r="F5186" s="380">
        <v>5.5545163297460904</v>
      </c>
      <c r="G5186" s="25">
        <v>42.17</v>
      </c>
      <c r="H5186" s="380">
        <v>3.8927943912924206</v>
      </c>
      <c r="I5186" s="25">
        <v>50.26</v>
      </c>
      <c r="J5186" s="380">
        <v>4.690699729206889</v>
      </c>
    </row>
    <row r="5187" spans="1:10" x14ac:dyDescent="0.35">
      <c r="A5187" s="5">
        <v>5183</v>
      </c>
      <c r="B5187" s="5">
        <v>216</v>
      </c>
      <c r="C5187" s="5">
        <v>8</v>
      </c>
      <c r="D5187" s="380">
        <v>88.498333333333335</v>
      </c>
      <c r="E5187" s="25">
        <v>24.84</v>
      </c>
      <c r="F5187" s="380">
        <v>5.4171143830475783</v>
      </c>
      <c r="G5187" s="25">
        <v>39.770000000000003</v>
      </c>
      <c r="H5187" s="380">
        <v>4.8541286009672406</v>
      </c>
      <c r="I5187" s="25">
        <v>49.71</v>
      </c>
      <c r="J5187" s="380">
        <v>3.1554853463287391</v>
      </c>
    </row>
    <row r="5188" spans="1:10" x14ac:dyDescent="0.35">
      <c r="A5188" s="5">
        <v>5184</v>
      </c>
      <c r="B5188" s="5">
        <v>216</v>
      </c>
      <c r="C5188" s="5">
        <v>8</v>
      </c>
      <c r="D5188" s="380">
        <v>90.581666666666663</v>
      </c>
      <c r="E5188" s="25">
        <v>23.41</v>
      </c>
      <c r="F5188" s="380">
        <v>4.8834263043784452</v>
      </c>
      <c r="G5188" s="25">
        <v>37.020000000000003</v>
      </c>
      <c r="H5188" s="380">
        <v>5.398780024975375</v>
      </c>
      <c r="I5188" s="25">
        <v>47.44</v>
      </c>
      <c r="J5188" s="380">
        <v>4.1567757447450049</v>
      </c>
    </row>
    <row r="5189" spans="1:10" x14ac:dyDescent="0.35">
      <c r="A5189" s="5">
        <v>5185</v>
      </c>
      <c r="B5189" s="5">
        <v>217</v>
      </c>
      <c r="C5189" s="5">
        <v>8</v>
      </c>
      <c r="D5189" s="380">
        <v>82.555555555555557</v>
      </c>
      <c r="E5189" s="25">
        <v>23.41</v>
      </c>
      <c r="F5189" s="380">
        <v>4.3989779867850825</v>
      </c>
      <c r="G5189" s="25">
        <v>37.020000000000003</v>
      </c>
      <c r="H5189" s="380">
        <v>5.8589033014932763</v>
      </c>
      <c r="I5189" s="25">
        <v>46.69</v>
      </c>
      <c r="J5189" s="380">
        <v>0.59365559368279852</v>
      </c>
    </row>
    <row r="5190" spans="1:10" x14ac:dyDescent="0.35">
      <c r="A5190" s="5">
        <v>5186</v>
      </c>
      <c r="B5190" s="5">
        <v>217</v>
      </c>
      <c r="C5190" s="5">
        <v>8</v>
      </c>
      <c r="D5190" s="380">
        <v>77.64</v>
      </c>
      <c r="E5190" s="25">
        <v>23.41</v>
      </c>
      <c r="F5190" s="380">
        <v>5.1936067606544709</v>
      </c>
      <c r="G5190" s="25">
        <v>37.020000000000003</v>
      </c>
      <c r="H5190" s="380">
        <v>5.0324467839631053</v>
      </c>
      <c r="I5190" s="25">
        <v>46.06</v>
      </c>
      <c r="J5190" s="380">
        <v>0.59365559368279852</v>
      </c>
    </row>
    <row r="5191" spans="1:10" x14ac:dyDescent="0.35">
      <c r="A5191" s="5">
        <v>5187</v>
      </c>
      <c r="B5191" s="5">
        <v>217</v>
      </c>
      <c r="C5191" s="5">
        <v>8</v>
      </c>
      <c r="D5191" s="380">
        <v>77.562777777777782</v>
      </c>
      <c r="E5191" s="25">
        <v>23.59</v>
      </c>
      <c r="F5191" s="380">
        <v>5.6379320105049997</v>
      </c>
      <c r="G5191" s="25">
        <v>37.020000000000003</v>
      </c>
      <c r="H5191" s="380">
        <v>5.4242353986643055</v>
      </c>
      <c r="I5191" s="25">
        <v>46.06</v>
      </c>
      <c r="J5191" s="380">
        <v>0.65110508863229322</v>
      </c>
    </row>
    <row r="5192" spans="1:10" x14ac:dyDescent="0.35">
      <c r="A5192" s="5">
        <v>5188</v>
      </c>
      <c r="B5192" s="5">
        <v>217</v>
      </c>
      <c r="C5192" s="5">
        <v>8</v>
      </c>
      <c r="D5192" s="380">
        <v>77.326666666666654</v>
      </c>
      <c r="E5192" s="25">
        <v>23.59</v>
      </c>
      <c r="F5192" s="380">
        <v>5.0790793587357097</v>
      </c>
      <c r="G5192" s="25">
        <v>39.770000000000003</v>
      </c>
      <c r="H5192" s="380">
        <v>5.183459709707587</v>
      </c>
      <c r="I5192" s="25">
        <v>46.06</v>
      </c>
      <c r="J5192" s="380">
        <v>3.0167636188702662</v>
      </c>
    </row>
    <row r="5193" spans="1:10" x14ac:dyDescent="0.35">
      <c r="A5193" s="5">
        <v>5189</v>
      </c>
      <c r="B5193" s="5">
        <v>217</v>
      </c>
      <c r="C5193" s="5">
        <v>8</v>
      </c>
      <c r="D5193" s="380">
        <v>84.813333333333347</v>
      </c>
      <c r="E5193" s="25">
        <v>24.84</v>
      </c>
      <c r="F5193" s="380">
        <v>5.1856004251693424</v>
      </c>
      <c r="G5193" s="25">
        <v>40.17</v>
      </c>
      <c r="H5193" s="380">
        <v>5.3697816787039914</v>
      </c>
      <c r="I5193" s="25">
        <v>46.86</v>
      </c>
      <c r="J5193" s="380">
        <v>2.1245093164628459</v>
      </c>
    </row>
    <row r="5194" spans="1:10" x14ac:dyDescent="0.35">
      <c r="A5194" s="5">
        <v>5190</v>
      </c>
      <c r="B5194" s="5">
        <v>217</v>
      </c>
      <c r="C5194" s="5">
        <v>8</v>
      </c>
      <c r="D5194" s="380">
        <v>95.472222222222214</v>
      </c>
      <c r="E5194" s="25">
        <v>24.84</v>
      </c>
      <c r="F5194" s="380">
        <v>5.1856004251693424</v>
      </c>
      <c r="G5194" s="25">
        <v>43.56</v>
      </c>
      <c r="H5194" s="380">
        <v>6.3542721526861268</v>
      </c>
      <c r="I5194" s="25">
        <v>51.2</v>
      </c>
      <c r="J5194" s="380">
        <v>1.7249159689632279</v>
      </c>
    </row>
    <row r="5195" spans="1:10" x14ac:dyDescent="0.35">
      <c r="A5195" s="5">
        <v>5191</v>
      </c>
      <c r="B5195" s="5">
        <v>217</v>
      </c>
      <c r="C5195" s="5">
        <v>8</v>
      </c>
      <c r="D5195" s="380">
        <v>106.10277777777776</v>
      </c>
      <c r="E5195" s="25">
        <v>24.84</v>
      </c>
      <c r="F5195" s="380">
        <v>4.3930316806951364</v>
      </c>
      <c r="G5195" s="25">
        <v>43.56</v>
      </c>
      <c r="H5195" s="380">
        <v>5.8587041090338445</v>
      </c>
      <c r="I5195" s="25">
        <v>51.72</v>
      </c>
      <c r="J5195" s="380">
        <v>1.6144935450948485</v>
      </c>
    </row>
    <row r="5196" spans="1:10" x14ac:dyDescent="0.35">
      <c r="A5196" s="5">
        <v>5192</v>
      </c>
      <c r="B5196" s="5">
        <v>217</v>
      </c>
      <c r="C5196" s="5">
        <v>8</v>
      </c>
      <c r="D5196" s="380">
        <v>107.17277777777778</v>
      </c>
      <c r="E5196" s="25">
        <v>25.59</v>
      </c>
      <c r="F5196" s="380">
        <v>2.4253899702568011</v>
      </c>
      <c r="G5196" s="25">
        <v>43.56</v>
      </c>
      <c r="H5196" s="380">
        <v>3.9029365551818418</v>
      </c>
      <c r="I5196" s="25">
        <v>51.72</v>
      </c>
      <c r="J5196" s="380">
        <v>2.8014949715865014</v>
      </c>
    </row>
    <row r="5197" spans="1:10" x14ac:dyDescent="0.35">
      <c r="A5197" s="5">
        <v>5193</v>
      </c>
      <c r="B5197" s="5">
        <v>217</v>
      </c>
      <c r="C5197" s="5">
        <v>8</v>
      </c>
      <c r="D5197" s="380">
        <v>98.38111111111111</v>
      </c>
      <c r="E5197" s="25">
        <v>24.84</v>
      </c>
      <c r="F5197" s="380">
        <v>0.47222222222222221</v>
      </c>
      <c r="G5197" s="25">
        <v>43.56</v>
      </c>
      <c r="H5197" s="380">
        <v>3.6704352436276491</v>
      </c>
      <c r="I5197" s="25">
        <v>51.72</v>
      </c>
      <c r="J5197" s="380">
        <v>3.0773770391609041</v>
      </c>
    </row>
    <row r="5198" spans="1:10" x14ac:dyDescent="0.35">
      <c r="A5198" s="5">
        <v>5194</v>
      </c>
      <c r="B5198" s="5">
        <v>217</v>
      </c>
      <c r="C5198" s="5">
        <v>8</v>
      </c>
      <c r="D5198" s="380">
        <v>93.318333333333342</v>
      </c>
      <c r="E5198" s="25">
        <v>24.84</v>
      </c>
      <c r="F5198" s="380">
        <v>2.9980159565468165</v>
      </c>
      <c r="G5198" s="25">
        <v>43.56</v>
      </c>
      <c r="H5198" s="380">
        <v>0.2178944876910178</v>
      </c>
      <c r="I5198" s="25">
        <v>48.79</v>
      </c>
      <c r="J5198" s="380">
        <v>0.47474770610429584</v>
      </c>
    </row>
    <row r="5199" spans="1:10" x14ac:dyDescent="0.35">
      <c r="A5199" s="5">
        <v>5195</v>
      </c>
      <c r="B5199" s="5">
        <v>217</v>
      </c>
      <c r="C5199" s="5">
        <v>8</v>
      </c>
      <c r="D5199" s="380">
        <v>86.233888888888885</v>
      </c>
      <c r="E5199" s="25">
        <v>24.84</v>
      </c>
      <c r="F5199" s="380">
        <v>2.9535489437001123</v>
      </c>
      <c r="G5199" s="25">
        <v>42.29</v>
      </c>
      <c r="H5199" s="380">
        <v>0.17253256095420008</v>
      </c>
      <c r="I5199" s="25">
        <v>46.06</v>
      </c>
      <c r="J5199" s="380">
        <v>3.8362231244945352E-2</v>
      </c>
    </row>
    <row r="5200" spans="1:10" x14ac:dyDescent="0.35">
      <c r="A5200" s="5">
        <v>5196</v>
      </c>
      <c r="B5200" s="5">
        <v>217</v>
      </c>
      <c r="C5200" s="5">
        <v>8</v>
      </c>
      <c r="D5200" s="380">
        <v>80.981111111111119</v>
      </c>
      <c r="E5200" s="25">
        <v>24.84</v>
      </c>
      <c r="F5200" s="380">
        <v>2.9470409033414833</v>
      </c>
      <c r="G5200" s="25">
        <v>41.05</v>
      </c>
      <c r="H5200" s="380">
        <v>0.13502685832909975</v>
      </c>
      <c r="I5200" s="25">
        <v>43.96</v>
      </c>
      <c r="J5200" s="380">
        <v>3.261417707005828E-2</v>
      </c>
    </row>
    <row r="5201" spans="1:10" x14ac:dyDescent="0.35">
      <c r="A5201" s="5">
        <v>5197</v>
      </c>
      <c r="B5201" s="5">
        <v>217</v>
      </c>
      <c r="C5201" s="5">
        <v>8</v>
      </c>
      <c r="D5201" s="380">
        <v>72.50611111111111</v>
      </c>
      <c r="E5201" s="25">
        <v>24.84</v>
      </c>
      <c r="F5201" s="380">
        <v>2.9470409033414833</v>
      </c>
      <c r="G5201" s="25">
        <v>40.96</v>
      </c>
      <c r="H5201" s="380">
        <v>0.39863226116809569</v>
      </c>
      <c r="I5201" s="25">
        <v>43.96</v>
      </c>
      <c r="J5201" s="380">
        <v>7.7924103671275849E-2</v>
      </c>
    </row>
    <row r="5202" spans="1:10" x14ac:dyDescent="0.35">
      <c r="A5202" s="5">
        <v>5198</v>
      </c>
      <c r="B5202" s="5">
        <v>217</v>
      </c>
      <c r="C5202" s="5">
        <v>8</v>
      </c>
      <c r="D5202" s="380">
        <v>68.034444444444432</v>
      </c>
      <c r="E5202" s="25">
        <v>24.84</v>
      </c>
      <c r="F5202" s="380">
        <v>2.9470409033414833</v>
      </c>
      <c r="G5202" s="25">
        <v>39.770000000000003</v>
      </c>
      <c r="H5202" s="380">
        <v>0.35589939578765944</v>
      </c>
      <c r="I5202" s="25">
        <v>34.68</v>
      </c>
      <c r="J5202" s="380">
        <v>0.35330481170248662</v>
      </c>
    </row>
    <row r="5203" spans="1:10" x14ac:dyDescent="0.35">
      <c r="A5203" s="5">
        <v>5199</v>
      </c>
      <c r="B5203" s="5">
        <v>217</v>
      </c>
      <c r="C5203" s="5">
        <v>8</v>
      </c>
      <c r="D5203" s="380">
        <v>62.307777777777773</v>
      </c>
      <c r="E5203" s="25">
        <v>24.84</v>
      </c>
      <c r="F5203" s="380">
        <v>3.2230618932043189</v>
      </c>
      <c r="G5203" s="25">
        <v>39.770000000000003</v>
      </c>
      <c r="H5203" s="380">
        <v>0.57022238314910767</v>
      </c>
      <c r="I5203" s="25">
        <v>34.68</v>
      </c>
      <c r="J5203" s="380">
        <v>0.35768379445977566</v>
      </c>
    </row>
    <row r="5204" spans="1:10" x14ac:dyDescent="0.35">
      <c r="A5204" s="5">
        <v>5200</v>
      </c>
      <c r="B5204" s="5">
        <v>217</v>
      </c>
      <c r="C5204" s="5">
        <v>8</v>
      </c>
      <c r="D5204" s="380">
        <v>62.564999999999998</v>
      </c>
      <c r="E5204" s="25">
        <v>24.84</v>
      </c>
      <c r="F5204" s="380">
        <v>3.229569933562948</v>
      </c>
      <c r="G5204" s="25">
        <v>39.770000000000003</v>
      </c>
      <c r="H5204" s="380">
        <v>0.96733108626353148</v>
      </c>
      <c r="I5204" s="25">
        <v>43.96</v>
      </c>
      <c r="J5204" s="380">
        <v>0.29847955204369248</v>
      </c>
    </row>
    <row r="5205" spans="1:10" x14ac:dyDescent="0.35">
      <c r="A5205" s="5">
        <v>5201</v>
      </c>
      <c r="B5205" s="5">
        <v>217</v>
      </c>
      <c r="C5205" s="5">
        <v>8</v>
      </c>
      <c r="D5205" s="380">
        <v>72.60499999999999</v>
      </c>
      <c r="E5205" s="25">
        <v>24.84</v>
      </c>
      <c r="F5205" s="380">
        <v>3.0008715557843599</v>
      </c>
      <c r="G5205" s="25">
        <v>40.17</v>
      </c>
      <c r="H5205" s="380">
        <v>1.2066875620380553</v>
      </c>
      <c r="I5205" s="25">
        <v>43.96</v>
      </c>
      <c r="J5205" s="380">
        <v>0.45097531221917198</v>
      </c>
    </row>
    <row r="5206" spans="1:10" x14ac:dyDescent="0.35">
      <c r="A5206" s="5">
        <v>5202</v>
      </c>
      <c r="B5206" s="5">
        <v>217</v>
      </c>
      <c r="C5206" s="5">
        <v>8</v>
      </c>
      <c r="D5206" s="380">
        <v>84.253888888888895</v>
      </c>
      <c r="E5206" s="25">
        <v>24.84</v>
      </c>
      <c r="F5206" s="380">
        <v>8.3079323977992985</v>
      </c>
      <c r="G5206" s="25">
        <v>43.56</v>
      </c>
      <c r="H5206" s="380">
        <v>7.8843553394132204</v>
      </c>
      <c r="I5206" s="25">
        <v>48.79</v>
      </c>
      <c r="J5206" s="380">
        <v>6.5442679371475387</v>
      </c>
    </row>
    <row r="5207" spans="1:10" x14ac:dyDescent="0.35">
      <c r="A5207" s="5">
        <v>5203</v>
      </c>
      <c r="B5207" s="5">
        <v>217</v>
      </c>
      <c r="C5207" s="5">
        <v>8</v>
      </c>
      <c r="D5207" s="380">
        <v>94.762777777777785</v>
      </c>
      <c r="E5207" s="25">
        <v>24.84</v>
      </c>
      <c r="F5207" s="380">
        <v>9.0879786662135533</v>
      </c>
      <c r="G5207" s="25">
        <v>43.56</v>
      </c>
      <c r="H5207" s="380">
        <v>9.6114525671065696</v>
      </c>
      <c r="I5207" s="25">
        <v>53.27</v>
      </c>
      <c r="J5207" s="380">
        <v>6.9083759187201297</v>
      </c>
    </row>
    <row r="5208" spans="1:10" x14ac:dyDescent="0.35">
      <c r="A5208" s="5">
        <v>5204</v>
      </c>
      <c r="B5208" s="5">
        <v>217</v>
      </c>
      <c r="C5208" s="5">
        <v>8</v>
      </c>
      <c r="D5208" s="380">
        <v>98.262777777777771</v>
      </c>
      <c r="E5208" s="25">
        <v>24.84</v>
      </c>
      <c r="F5208" s="380">
        <v>14.021156336567</v>
      </c>
      <c r="G5208" s="25">
        <v>43.56</v>
      </c>
      <c r="H5208" s="380">
        <v>10.320266062014381</v>
      </c>
      <c r="I5208" s="25">
        <v>53.71</v>
      </c>
      <c r="J5208" s="380">
        <v>6.6736475120685643</v>
      </c>
    </row>
    <row r="5209" spans="1:10" x14ac:dyDescent="0.35">
      <c r="A5209" s="5">
        <v>5205</v>
      </c>
      <c r="B5209" s="5">
        <v>217</v>
      </c>
      <c r="C5209" s="5">
        <v>8</v>
      </c>
      <c r="D5209" s="380">
        <v>97.807777777777773</v>
      </c>
      <c r="E5209" s="25">
        <v>25.59</v>
      </c>
      <c r="F5209" s="380">
        <v>8.9830215662152106</v>
      </c>
      <c r="G5209" s="25">
        <v>43.56</v>
      </c>
      <c r="H5209" s="380">
        <v>9.4113049369006063</v>
      </c>
      <c r="I5209" s="25">
        <v>53.71</v>
      </c>
      <c r="J5209" s="380">
        <v>5.9290986212968324</v>
      </c>
    </row>
    <row r="5210" spans="1:10" x14ac:dyDescent="0.35">
      <c r="A5210" s="5">
        <v>5206</v>
      </c>
      <c r="B5210" s="5">
        <v>217</v>
      </c>
      <c r="C5210" s="5">
        <v>8</v>
      </c>
      <c r="D5210" s="380">
        <v>89.882777777777775</v>
      </c>
      <c r="E5210" s="25">
        <v>25.59</v>
      </c>
      <c r="F5210" s="380">
        <v>9.032898670278783</v>
      </c>
      <c r="G5210" s="25">
        <v>43.56</v>
      </c>
      <c r="H5210" s="380">
        <v>10.367498930698922</v>
      </c>
      <c r="I5210" s="25">
        <v>53.71</v>
      </c>
      <c r="J5210" s="380">
        <v>5.9820756950667553</v>
      </c>
    </row>
    <row r="5211" spans="1:10" x14ac:dyDescent="0.35">
      <c r="A5211" s="5">
        <v>5207</v>
      </c>
      <c r="B5211" s="5">
        <v>217</v>
      </c>
      <c r="C5211" s="5">
        <v>8</v>
      </c>
      <c r="D5211" s="380">
        <v>74.87166666666667</v>
      </c>
      <c r="E5211" s="25">
        <v>24.84</v>
      </c>
      <c r="F5211" s="380">
        <v>8.4776928142460672</v>
      </c>
      <c r="G5211" s="25">
        <v>43.56</v>
      </c>
      <c r="H5211" s="380">
        <v>9.5879343113805273</v>
      </c>
      <c r="I5211" s="25">
        <v>53.71</v>
      </c>
      <c r="J5211" s="380">
        <v>5.1460605571441214</v>
      </c>
    </row>
    <row r="5212" spans="1:10" x14ac:dyDescent="0.35">
      <c r="A5212" s="5">
        <v>5208</v>
      </c>
      <c r="B5212" s="5">
        <v>217</v>
      </c>
      <c r="C5212" s="5">
        <v>8</v>
      </c>
      <c r="D5212" s="380">
        <v>75.022777777777776</v>
      </c>
      <c r="E5212" s="25">
        <v>24.84</v>
      </c>
      <c r="F5212" s="380">
        <v>8.4324499054323283</v>
      </c>
      <c r="G5212" s="25">
        <v>41.86</v>
      </c>
      <c r="H5212" s="380">
        <v>9.9602097384861512</v>
      </c>
      <c r="I5212" s="25">
        <v>49.71</v>
      </c>
      <c r="J5212" s="380">
        <v>5.1572482794233689</v>
      </c>
    </row>
    <row r="5213" spans="1:10" x14ac:dyDescent="0.35">
      <c r="A5213" s="5">
        <v>5209</v>
      </c>
      <c r="B5213" s="5">
        <v>218</v>
      </c>
      <c r="C5213" s="5">
        <v>8</v>
      </c>
      <c r="D5213" s="380">
        <v>76.933333333333323</v>
      </c>
      <c r="E5213" s="25">
        <v>24.84</v>
      </c>
      <c r="F5213" s="380">
        <v>8.4757232916229217</v>
      </c>
      <c r="G5213" s="25">
        <v>39.93</v>
      </c>
      <c r="H5213" s="380">
        <v>9.6321400117275502</v>
      </c>
      <c r="I5213" s="25">
        <v>46.97</v>
      </c>
      <c r="J5213" s="380">
        <v>6.0454128844799939</v>
      </c>
    </row>
    <row r="5214" spans="1:10" x14ac:dyDescent="0.35">
      <c r="A5214" s="5">
        <v>5210</v>
      </c>
      <c r="B5214" s="5">
        <v>218</v>
      </c>
      <c r="C5214" s="5">
        <v>8</v>
      </c>
      <c r="D5214" s="380">
        <v>73.934444444444438</v>
      </c>
      <c r="E5214" s="25">
        <v>24.84</v>
      </c>
      <c r="F5214" s="380">
        <v>8.4511816557588304</v>
      </c>
      <c r="G5214" s="25">
        <v>38.229999999999997</v>
      </c>
      <c r="H5214" s="380">
        <v>10.129673645576274</v>
      </c>
      <c r="I5214" s="25">
        <v>46.06</v>
      </c>
      <c r="J5214" s="380">
        <v>4.7637319050713716</v>
      </c>
    </row>
    <row r="5215" spans="1:10" x14ac:dyDescent="0.35">
      <c r="A5215" s="5">
        <v>5211</v>
      </c>
      <c r="B5215" s="5">
        <v>218</v>
      </c>
      <c r="C5215" s="5">
        <v>8</v>
      </c>
      <c r="D5215" s="380">
        <v>67.955555555555563</v>
      </c>
      <c r="E5215" s="25">
        <v>24.84</v>
      </c>
      <c r="F5215" s="380">
        <v>8.4993247498757167</v>
      </c>
      <c r="G5215" s="25">
        <v>38.229999999999997</v>
      </c>
      <c r="H5215" s="380">
        <v>10.436300382453991</v>
      </c>
      <c r="I5215" s="25">
        <v>46.06</v>
      </c>
      <c r="J5215" s="380">
        <v>5.936689202036435</v>
      </c>
    </row>
    <row r="5216" spans="1:10" x14ac:dyDescent="0.35">
      <c r="A5216" s="5">
        <v>5212</v>
      </c>
      <c r="B5216" s="5">
        <v>218</v>
      </c>
      <c r="C5216" s="5">
        <v>8</v>
      </c>
      <c r="D5216" s="380">
        <v>67.110555555555564</v>
      </c>
      <c r="E5216" s="25">
        <v>24.84</v>
      </c>
      <c r="F5216" s="380">
        <v>8.5209044622345989</v>
      </c>
      <c r="G5216" s="25">
        <v>38.61</v>
      </c>
      <c r="H5216" s="380">
        <v>10.161364530686235</v>
      </c>
      <c r="I5216" s="25">
        <v>46.64</v>
      </c>
      <c r="J5216" s="380">
        <v>5.9969422848955238</v>
      </c>
    </row>
    <row r="5217" spans="1:10" x14ac:dyDescent="0.35">
      <c r="A5217" s="5">
        <v>5213</v>
      </c>
      <c r="B5217" s="5">
        <v>218</v>
      </c>
      <c r="C5217" s="5">
        <v>8</v>
      </c>
      <c r="D5217" s="380">
        <v>67.591666666666654</v>
      </c>
      <c r="E5217" s="25">
        <v>24.84</v>
      </c>
      <c r="F5217" s="380">
        <v>8.4702849460659699</v>
      </c>
      <c r="G5217" s="25">
        <v>41.86</v>
      </c>
      <c r="H5217" s="380">
        <v>9.8466951361710873</v>
      </c>
      <c r="I5217" s="25">
        <v>48.37</v>
      </c>
      <c r="J5217" s="380">
        <v>4.053366729797979</v>
      </c>
    </row>
    <row r="5218" spans="1:10" x14ac:dyDescent="0.35">
      <c r="A5218" s="5">
        <v>5214</v>
      </c>
      <c r="B5218" s="5">
        <v>218</v>
      </c>
      <c r="C5218" s="5">
        <v>8</v>
      </c>
      <c r="D5218" s="380">
        <v>69.228888888888889</v>
      </c>
      <c r="E5218" s="25">
        <v>24.84</v>
      </c>
      <c r="F5218" s="380">
        <v>8.7241505210907295</v>
      </c>
      <c r="G5218" s="25">
        <v>42.29</v>
      </c>
      <c r="H5218" s="380">
        <v>10.13439007567184</v>
      </c>
      <c r="I5218" s="25">
        <v>49.53</v>
      </c>
      <c r="J5218" s="380">
        <v>6.1481602041807779</v>
      </c>
    </row>
    <row r="5219" spans="1:10" x14ac:dyDescent="0.35">
      <c r="A5219" s="5">
        <v>5215</v>
      </c>
      <c r="B5219" s="5">
        <v>218</v>
      </c>
      <c r="C5219" s="5">
        <v>8</v>
      </c>
      <c r="D5219" s="380">
        <v>77.660555555555547</v>
      </c>
      <c r="E5219" s="25">
        <v>24.84</v>
      </c>
      <c r="F5219" s="380">
        <v>9.478773233071573</v>
      </c>
      <c r="G5219" s="25">
        <v>43.56</v>
      </c>
      <c r="H5219" s="380">
        <v>10.194943401795106</v>
      </c>
      <c r="I5219" s="25">
        <v>53.71</v>
      </c>
      <c r="J5219" s="380">
        <v>4.4101107166594087</v>
      </c>
    </row>
    <row r="5220" spans="1:10" x14ac:dyDescent="0.35">
      <c r="A5220" s="5">
        <v>5216</v>
      </c>
      <c r="B5220" s="5">
        <v>218</v>
      </c>
      <c r="C5220" s="5">
        <v>8</v>
      </c>
      <c r="D5220" s="380">
        <v>78.643888888888881</v>
      </c>
      <c r="E5220" s="25">
        <v>24.84</v>
      </c>
      <c r="F5220" s="380">
        <v>9.3685830174549043</v>
      </c>
      <c r="G5220" s="25">
        <v>43.56</v>
      </c>
      <c r="H5220" s="380">
        <v>10.42026417728191</v>
      </c>
      <c r="I5220" s="25">
        <v>53.71</v>
      </c>
      <c r="J5220" s="380">
        <v>5.6299244258218808</v>
      </c>
    </row>
    <row r="5221" spans="1:10" x14ac:dyDescent="0.35">
      <c r="A5221" s="5">
        <v>5217</v>
      </c>
      <c r="B5221" s="5">
        <v>218</v>
      </c>
      <c r="C5221" s="5">
        <v>8</v>
      </c>
      <c r="D5221" s="380">
        <v>68.957777777777778</v>
      </c>
      <c r="E5221" s="25">
        <v>24.84</v>
      </c>
      <c r="F5221" s="380">
        <v>8.1174834595959595</v>
      </c>
      <c r="G5221" s="25">
        <v>43.56</v>
      </c>
      <c r="H5221" s="380">
        <v>7.9087826365198826</v>
      </c>
      <c r="I5221" s="25">
        <v>53.27</v>
      </c>
      <c r="J5221" s="380">
        <v>3.6632764520202015</v>
      </c>
    </row>
    <row r="5222" spans="1:10" x14ac:dyDescent="0.35">
      <c r="A5222" s="5">
        <v>5218</v>
      </c>
      <c r="B5222" s="5">
        <v>218</v>
      </c>
      <c r="C5222" s="5">
        <v>8</v>
      </c>
      <c r="D5222" s="380">
        <v>64.596111111111114</v>
      </c>
      <c r="E5222" s="25">
        <v>24.84</v>
      </c>
      <c r="F5222" s="380">
        <v>5.8470612057607712</v>
      </c>
      <c r="G5222" s="25">
        <v>43.56</v>
      </c>
      <c r="H5222" s="380">
        <v>2.1795545957407461</v>
      </c>
      <c r="I5222" s="25">
        <v>49.48</v>
      </c>
      <c r="J5222" s="380">
        <v>0.375</v>
      </c>
    </row>
    <row r="5223" spans="1:10" x14ac:dyDescent="0.35">
      <c r="A5223" s="5">
        <v>5219</v>
      </c>
      <c r="B5223" s="5">
        <v>218</v>
      </c>
      <c r="C5223" s="5">
        <v>8</v>
      </c>
      <c r="D5223" s="380">
        <v>58.160555555555547</v>
      </c>
      <c r="E5223" s="25">
        <v>24.84</v>
      </c>
      <c r="F5223" s="380">
        <v>5.6778256770191975</v>
      </c>
      <c r="G5223" s="25">
        <v>42.17</v>
      </c>
      <c r="H5223" s="380">
        <v>1.8240933299423014</v>
      </c>
      <c r="I5223" s="25">
        <v>46.69</v>
      </c>
      <c r="J5223" s="380">
        <v>4.5048421678109123E-2</v>
      </c>
    </row>
    <row r="5224" spans="1:10" x14ac:dyDescent="0.35">
      <c r="A5224" s="5">
        <v>5220</v>
      </c>
      <c r="B5224" s="5">
        <v>218</v>
      </c>
      <c r="C5224" s="5">
        <v>8</v>
      </c>
      <c r="D5224" s="380">
        <v>55.303333333333327</v>
      </c>
      <c r="E5224" s="25">
        <v>24.84</v>
      </c>
      <c r="F5224" s="380">
        <v>5.6778256770191975</v>
      </c>
      <c r="G5224" s="25">
        <v>39.770000000000003</v>
      </c>
      <c r="H5224" s="380">
        <v>1.50801055166807</v>
      </c>
      <c r="I5224" s="25">
        <v>46.06</v>
      </c>
      <c r="J5224" s="380">
        <v>8.1783344237779235E-2</v>
      </c>
    </row>
    <row r="5225" spans="1:10" x14ac:dyDescent="0.35">
      <c r="A5225" s="5">
        <v>5221</v>
      </c>
      <c r="B5225" s="5">
        <v>218</v>
      </c>
      <c r="C5225" s="5">
        <v>8</v>
      </c>
      <c r="D5225" s="380">
        <v>46.829444444444448</v>
      </c>
      <c r="E5225" s="25">
        <v>24.84</v>
      </c>
      <c r="F5225" s="380">
        <v>5.1555220914498081</v>
      </c>
      <c r="G5225" s="25">
        <v>37.020000000000003</v>
      </c>
      <c r="H5225" s="380">
        <v>1.9727484835140792</v>
      </c>
      <c r="I5225" s="25">
        <v>46.06</v>
      </c>
      <c r="J5225" s="380">
        <v>6.2985698783133634E-2</v>
      </c>
    </row>
    <row r="5226" spans="1:10" x14ac:dyDescent="0.35">
      <c r="A5226" s="5">
        <v>5222</v>
      </c>
      <c r="B5226" s="5">
        <v>218</v>
      </c>
      <c r="C5226" s="5">
        <v>8</v>
      </c>
      <c r="D5226" s="380">
        <v>41.672777777777775</v>
      </c>
      <c r="E5226" s="25">
        <v>24.84</v>
      </c>
      <c r="F5226" s="380">
        <v>5.1555220914498081</v>
      </c>
      <c r="G5226" s="25">
        <v>37.020000000000003</v>
      </c>
      <c r="H5226" s="380">
        <v>2.7134185724915976</v>
      </c>
      <c r="I5226" s="25">
        <v>46.06</v>
      </c>
      <c r="J5226" s="380">
        <v>4.3549671511049173E-2</v>
      </c>
    </row>
    <row r="5227" spans="1:10" x14ac:dyDescent="0.35">
      <c r="A5227" s="5">
        <v>5223</v>
      </c>
      <c r="B5227" s="5">
        <v>218</v>
      </c>
      <c r="C5227" s="5">
        <v>8</v>
      </c>
      <c r="D5227" s="380">
        <v>44.38388888888889</v>
      </c>
      <c r="E5227" s="25">
        <v>24.56</v>
      </c>
      <c r="F5227" s="380">
        <v>5.4896950746750379</v>
      </c>
      <c r="G5227" s="25">
        <v>37.020000000000003</v>
      </c>
      <c r="H5227" s="380">
        <v>5.9943240570370513</v>
      </c>
      <c r="I5227" s="25">
        <v>46.06</v>
      </c>
      <c r="J5227" s="380">
        <v>3.3254788689571296E-2</v>
      </c>
    </row>
    <row r="5228" spans="1:10" x14ac:dyDescent="0.35">
      <c r="A5228" s="5">
        <v>5224</v>
      </c>
      <c r="B5228" s="5">
        <v>218</v>
      </c>
      <c r="C5228" s="5">
        <v>8</v>
      </c>
      <c r="D5228" s="380">
        <v>51.736666666666665</v>
      </c>
      <c r="E5228" s="25">
        <v>24.84</v>
      </c>
      <c r="F5228" s="380">
        <v>5.4896950746750379</v>
      </c>
      <c r="G5228" s="25">
        <v>37.020000000000003</v>
      </c>
      <c r="H5228" s="380">
        <v>4.1481219886224618</v>
      </c>
      <c r="I5228" s="25">
        <v>46.06</v>
      </c>
      <c r="J5228" s="380">
        <v>3.1488412264286739E-2</v>
      </c>
    </row>
    <row r="5229" spans="1:10" x14ac:dyDescent="0.35">
      <c r="A5229" s="5">
        <v>5225</v>
      </c>
      <c r="B5229" s="5">
        <v>218</v>
      </c>
      <c r="C5229" s="5">
        <v>8</v>
      </c>
      <c r="D5229" s="380">
        <v>64.100555555555559</v>
      </c>
      <c r="E5229" s="25">
        <v>24.84</v>
      </c>
      <c r="F5229" s="380">
        <v>8.1174834595959613</v>
      </c>
      <c r="G5229" s="25">
        <v>39.770000000000003</v>
      </c>
      <c r="H5229" s="380">
        <v>3.449119099601722</v>
      </c>
      <c r="I5229" s="25">
        <v>46.52</v>
      </c>
      <c r="J5229" s="380">
        <v>8.1038996211698619E-2</v>
      </c>
    </row>
    <row r="5230" spans="1:10" x14ac:dyDescent="0.35">
      <c r="A5230" s="5">
        <v>5226</v>
      </c>
      <c r="B5230" s="5">
        <v>218</v>
      </c>
      <c r="C5230" s="5">
        <v>8</v>
      </c>
      <c r="D5230" s="380">
        <v>78.998333333333321</v>
      </c>
      <c r="E5230" s="25">
        <v>24.84</v>
      </c>
      <c r="F5230" s="380">
        <v>9.0636645849555428</v>
      </c>
      <c r="G5230" s="25">
        <v>43.44</v>
      </c>
      <c r="H5230" s="380">
        <v>9.6352245106757763</v>
      </c>
      <c r="I5230" s="25">
        <v>51.2</v>
      </c>
      <c r="J5230" s="380">
        <v>5.6124856931133218</v>
      </c>
    </row>
    <row r="5231" spans="1:10" x14ac:dyDescent="0.35">
      <c r="A5231" s="5">
        <v>5227</v>
      </c>
      <c r="B5231" s="5">
        <v>218</v>
      </c>
      <c r="C5231" s="5">
        <v>8</v>
      </c>
      <c r="D5231" s="380">
        <v>89.47999999999999</v>
      </c>
      <c r="E5231" s="25">
        <v>24.84</v>
      </c>
      <c r="F5231" s="380">
        <v>20.699035685000165</v>
      </c>
      <c r="G5231" s="25">
        <v>43.56</v>
      </c>
      <c r="H5231" s="380">
        <v>10.244418942161206</v>
      </c>
      <c r="I5231" s="25">
        <v>53.27</v>
      </c>
      <c r="J5231" s="380">
        <v>6.8561396904064642</v>
      </c>
    </row>
    <row r="5232" spans="1:10" x14ac:dyDescent="0.35">
      <c r="A5232" s="5">
        <v>5228</v>
      </c>
      <c r="B5232" s="5">
        <v>218</v>
      </c>
      <c r="C5232" s="5">
        <v>8</v>
      </c>
      <c r="D5232" s="380">
        <v>93.109444444444449</v>
      </c>
      <c r="E5232" s="25">
        <v>24.84</v>
      </c>
      <c r="F5232" s="380">
        <v>19.920241707025191</v>
      </c>
      <c r="G5232" s="25">
        <v>43.56</v>
      </c>
      <c r="H5232" s="380">
        <v>11.512765679160378</v>
      </c>
      <c r="I5232" s="25">
        <v>53.71</v>
      </c>
      <c r="J5232" s="380">
        <v>6.8457125116826045</v>
      </c>
    </row>
    <row r="5233" spans="1:10" x14ac:dyDescent="0.35">
      <c r="A5233" s="5">
        <v>5229</v>
      </c>
      <c r="B5233" s="5">
        <v>218</v>
      </c>
      <c r="C5233" s="5">
        <v>8</v>
      </c>
      <c r="D5233" s="380">
        <v>89.801111111111112</v>
      </c>
      <c r="E5233" s="25">
        <v>24.84</v>
      </c>
      <c r="F5233" s="380">
        <v>20.632774528629874</v>
      </c>
      <c r="G5233" s="25">
        <v>43.56</v>
      </c>
      <c r="H5233" s="380">
        <v>11.431615074701634</v>
      </c>
      <c r="I5233" s="25">
        <v>53.71</v>
      </c>
      <c r="J5233" s="380">
        <v>7.0306629750638736</v>
      </c>
    </row>
    <row r="5234" spans="1:10" x14ac:dyDescent="0.35">
      <c r="A5234" s="5">
        <v>5230</v>
      </c>
      <c r="B5234" s="5">
        <v>218</v>
      </c>
      <c r="C5234" s="5">
        <v>8</v>
      </c>
      <c r="D5234" s="380">
        <v>85.071111111111108</v>
      </c>
      <c r="E5234" s="25">
        <v>24.84</v>
      </c>
      <c r="F5234" s="380">
        <v>21.348929671101008</v>
      </c>
      <c r="G5234" s="25">
        <v>43.56</v>
      </c>
      <c r="H5234" s="380">
        <v>11.072545431329885</v>
      </c>
      <c r="I5234" s="25">
        <v>53.27</v>
      </c>
      <c r="J5234" s="380">
        <v>7.0532215815087032</v>
      </c>
    </row>
    <row r="5235" spans="1:10" x14ac:dyDescent="0.35">
      <c r="A5235" s="5">
        <v>5231</v>
      </c>
      <c r="B5235" s="5">
        <v>218</v>
      </c>
      <c r="C5235" s="5">
        <v>8</v>
      </c>
      <c r="D5235" s="380">
        <v>77.629999999999981</v>
      </c>
      <c r="E5235" s="25">
        <v>24.84</v>
      </c>
      <c r="F5235" s="380">
        <v>21.464689707800925</v>
      </c>
      <c r="G5235" s="25">
        <v>42.29</v>
      </c>
      <c r="H5235" s="380">
        <v>11.154634504303392</v>
      </c>
      <c r="I5235" s="25">
        <v>49.53</v>
      </c>
      <c r="J5235" s="380">
        <v>7.0956907226360837</v>
      </c>
    </row>
    <row r="5236" spans="1:10" x14ac:dyDescent="0.35">
      <c r="A5236" s="5">
        <v>5232</v>
      </c>
      <c r="B5236" s="5">
        <v>218</v>
      </c>
      <c r="C5236" s="5">
        <v>8</v>
      </c>
      <c r="D5236" s="380">
        <v>68.436666666666667</v>
      </c>
      <c r="E5236" s="25">
        <v>24.84</v>
      </c>
      <c r="F5236" s="380">
        <v>19.504555759780942</v>
      </c>
      <c r="G5236" s="25">
        <v>41.86</v>
      </c>
      <c r="H5236" s="380">
        <v>11.46197054327857</v>
      </c>
      <c r="I5236" s="25">
        <v>48.37</v>
      </c>
      <c r="J5236" s="380">
        <v>7.1751372509150766</v>
      </c>
    </row>
    <row r="5237" spans="1:10" x14ac:dyDescent="0.35">
      <c r="A5237" s="5">
        <v>5233</v>
      </c>
      <c r="B5237" s="5">
        <v>219</v>
      </c>
      <c r="C5237" s="5">
        <v>8</v>
      </c>
      <c r="D5237" s="380">
        <v>59.344444444444434</v>
      </c>
      <c r="E5237" s="25">
        <v>24.84</v>
      </c>
      <c r="F5237" s="380">
        <v>18.858473623450362</v>
      </c>
      <c r="G5237" s="25">
        <v>35.94</v>
      </c>
      <c r="H5237" s="380">
        <v>12.018503731982923</v>
      </c>
      <c r="I5237" s="25">
        <v>42.68</v>
      </c>
      <c r="J5237" s="380">
        <v>7.3851457240144294</v>
      </c>
    </row>
    <row r="5238" spans="1:10" x14ac:dyDescent="0.35">
      <c r="A5238" s="5">
        <v>5234</v>
      </c>
      <c r="B5238" s="5">
        <v>219</v>
      </c>
      <c r="C5238" s="5">
        <v>8</v>
      </c>
      <c r="D5238" s="380">
        <v>57.122777777777777</v>
      </c>
      <c r="E5238" s="25">
        <v>24.84</v>
      </c>
      <c r="F5238" s="380">
        <v>19.065722728604822</v>
      </c>
      <c r="G5238" s="25">
        <v>35.94</v>
      </c>
      <c r="H5238" s="380">
        <v>11.905985624942433</v>
      </c>
      <c r="I5238" s="25">
        <v>40.869999999999997</v>
      </c>
      <c r="J5238" s="380">
        <v>7.4678711343618787</v>
      </c>
    </row>
    <row r="5239" spans="1:10" x14ac:dyDescent="0.35">
      <c r="A5239" s="5">
        <v>5235</v>
      </c>
      <c r="B5239" s="5">
        <v>219</v>
      </c>
      <c r="C5239" s="5">
        <v>8</v>
      </c>
      <c r="D5239" s="380">
        <v>54.316111111111113</v>
      </c>
      <c r="E5239" s="25">
        <v>24.84</v>
      </c>
      <c r="F5239" s="380">
        <v>19.364707216473793</v>
      </c>
      <c r="G5239" s="25">
        <v>35.94</v>
      </c>
      <c r="H5239" s="380">
        <v>11.997104854436731</v>
      </c>
      <c r="I5239" s="25">
        <v>43.96</v>
      </c>
      <c r="J5239" s="380">
        <v>7.4678711343618787</v>
      </c>
    </row>
    <row r="5240" spans="1:10" x14ac:dyDescent="0.35">
      <c r="A5240" s="5">
        <v>5236</v>
      </c>
      <c r="B5240" s="5">
        <v>219</v>
      </c>
      <c r="C5240" s="5">
        <v>8</v>
      </c>
      <c r="D5240" s="380">
        <v>53.528333333333329</v>
      </c>
      <c r="E5240" s="25">
        <v>24.84</v>
      </c>
      <c r="F5240" s="380">
        <v>19.8261049149291</v>
      </c>
      <c r="G5240" s="25">
        <v>35.94</v>
      </c>
      <c r="H5240" s="380">
        <v>11.843117943852082</v>
      </c>
      <c r="I5240" s="25">
        <v>43.96</v>
      </c>
      <c r="J5240" s="380">
        <v>7.4640150697292533</v>
      </c>
    </row>
    <row r="5241" spans="1:10" x14ac:dyDescent="0.35">
      <c r="A5241" s="5">
        <v>5237</v>
      </c>
      <c r="B5241" s="5">
        <v>219</v>
      </c>
      <c r="C5241" s="5">
        <v>8</v>
      </c>
      <c r="D5241" s="380">
        <v>54.155555555555559</v>
      </c>
      <c r="E5241" s="25">
        <v>24.84</v>
      </c>
      <c r="F5241" s="380">
        <v>19.726899594682514</v>
      </c>
      <c r="G5241" s="25">
        <v>37.020000000000003</v>
      </c>
      <c r="H5241" s="380">
        <v>12.045778940115031</v>
      </c>
      <c r="I5241" s="25">
        <v>43.96</v>
      </c>
      <c r="J5241" s="380">
        <v>7.4568616056865258</v>
      </c>
    </row>
    <row r="5242" spans="1:10" x14ac:dyDescent="0.35">
      <c r="A5242" s="5">
        <v>5238</v>
      </c>
      <c r="B5242" s="5">
        <v>219</v>
      </c>
      <c r="C5242" s="5">
        <v>8</v>
      </c>
      <c r="D5242" s="380">
        <v>54.229444444444439</v>
      </c>
      <c r="E5242" s="25">
        <v>24.84</v>
      </c>
      <c r="F5242" s="380">
        <v>19.411969508555465</v>
      </c>
      <c r="G5242" s="25">
        <v>38.61</v>
      </c>
      <c r="H5242" s="380">
        <v>11.756328149113576</v>
      </c>
      <c r="I5242" s="25">
        <v>47.44</v>
      </c>
      <c r="J5242" s="380">
        <v>7.3967306014068761</v>
      </c>
    </row>
    <row r="5243" spans="1:10" x14ac:dyDescent="0.35">
      <c r="A5243" s="5">
        <v>5239</v>
      </c>
      <c r="B5243" s="5">
        <v>219</v>
      </c>
      <c r="C5243" s="5">
        <v>8</v>
      </c>
      <c r="D5243" s="380">
        <v>53.522777777777776</v>
      </c>
      <c r="E5243" s="25">
        <v>24.84</v>
      </c>
      <c r="F5243" s="380">
        <v>17.376281067849501</v>
      </c>
      <c r="G5243" s="25">
        <v>42.29</v>
      </c>
      <c r="H5243" s="380">
        <v>10.08946694948949</v>
      </c>
      <c r="I5243" s="25">
        <v>48.09</v>
      </c>
      <c r="J5243" s="380">
        <v>7.2905876492441841</v>
      </c>
    </row>
    <row r="5244" spans="1:10" x14ac:dyDescent="0.35">
      <c r="A5244" s="5">
        <v>5240</v>
      </c>
      <c r="B5244" s="5">
        <v>219</v>
      </c>
      <c r="C5244" s="5">
        <v>8</v>
      </c>
      <c r="D5244" s="380">
        <v>45.716666666666669</v>
      </c>
      <c r="E5244" s="25">
        <v>24.84</v>
      </c>
      <c r="F5244" s="380">
        <v>16.909171412188527</v>
      </c>
      <c r="G5244" s="25">
        <v>42.29</v>
      </c>
      <c r="H5244" s="380">
        <v>4.799693804694658</v>
      </c>
      <c r="I5244" s="25">
        <v>46.69</v>
      </c>
      <c r="J5244" s="380">
        <v>6.185114480456873</v>
      </c>
    </row>
    <row r="5245" spans="1:10" x14ac:dyDescent="0.35">
      <c r="A5245" s="5">
        <v>5241</v>
      </c>
      <c r="B5245" s="5">
        <v>219</v>
      </c>
      <c r="C5245" s="5">
        <v>8</v>
      </c>
      <c r="D5245" s="380">
        <v>42.417222222222222</v>
      </c>
      <c r="E5245" s="25">
        <v>24.84</v>
      </c>
      <c r="F5245" s="380">
        <v>14.495732744675562</v>
      </c>
      <c r="G5245" s="25">
        <v>38.61</v>
      </c>
      <c r="H5245" s="380">
        <v>4.799693804694658</v>
      </c>
      <c r="I5245" s="25">
        <v>37.979999999999997</v>
      </c>
      <c r="J5245" s="380">
        <v>4.053276452020202</v>
      </c>
    </row>
    <row r="5246" spans="1:10" x14ac:dyDescent="0.35">
      <c r="A5246" s="5">
        <v>5242</v>
      </c>
      <c r="B5246" s="5">
        <v>219</v>
      </c>
      <c r="C5246" s="5">
        <v>8</v>
      </c>
      <c r="D5246" s="380">
        <v>35.228333333333332</v>
      </c>
      <c r="E5246" s="25">
        <v>24.84</v>
      </c>
      <c r="F5246" s="380">
        <v>8.1174834595959595</v>
      </c>
      <c r="G5246" s="25">
        <v>31.84</v>
      </c>
      <c r="H5246" s="380">
        <v>8.4019908297920072</v>
      </c>
      <c r="I5246" s="25">
        <v>35.72</v>
      </c>
      <c r="J5246" s="380">
        <v>3.6632764520202015</v>
      </c>
    </row>
    <row r="5247" spans="1:10" x14ac:dyDescent="0.35">
      <c r="A5247" s="5">
        <v>5243</v>
      </c>
      <c r="B5247" s="5">
        <v>219</v>
      </c>
      <c r="C5247" s="5">
        <v>8</v>
      </c>
      <c r="D5247" s="380">
        <v>35.754444444444445</v>
      </c>
      <c r="E5247" s="25">
        <v>24.84</v>
      </c>
      <c r="F5247" s="380">
        <v>5.5427428871304736</v>
      </c>
      <c r="G5247" s="25">
        <v>31.84</v>
      </c>
      <c r="H5247" s="380">
        <v>7.6511918126606986</v>
      </c>
      <c r="I5247" s="25">
        <v>35.72</v>
      </c>
      <c r="J5247" s="380">
        <v>3.6632764520202015</v>
      </c>
    </row>
    <row r="5248" spans="1:10" x14ac:dyDescent="0.35">
      <c r="A5248" s="5">
        <v>5244</v>
      </c>
      <c r="B5248" s="5">
        <v>219</v>
      </c>
      <c r="C5248" s="5">
        <v>8</v>
      </c>
      <c r="D5248" s="380">
        <v>39.03</v>
      </c>
      <c r="E5248" s="25">
        <v>24</v>
      </c>
      <c r="F5248" s="380">
        <v>0.47222222222222227</v>
      </c>
      <c r="G5248" s="25">
        <v>31.52</v>
      </c>
      <c r="H5248" s="380">
        <v>8.0876694116363801</v>
      </c>
      <c r="I5248" s="25">
        <v>35.72</v>
      </c>
      <c r="J5248" s="380">
        <v>1.7886273448611587</v>
      </c>
    </row>
    <row r="5249" spans="1:10" x14ac:dyDescent="0.35">
      <c r="A5249" s="5">
        <v>5245</v>
      </c>
      <c r="B5249" s="5">
        <v>219</v>
      </c>
      <c r="C5249" s="5">
        <v>8</v>
      </c>
      <c r="D5249" s="380">
        <v>38.786111111111119</v>
      </c>
      <c r="E5249" s="25">
        <v>23.84</v>
      </c>
      <c r="F5249" s="380">
        <v>5.3837097714493884</v>
      </c>
      <c r="G5249" s="25">
        <v>31.52</v>
      </c>
      <c r="H5249" s="380">
        <v>8.0437517158884884</v>
      </c>
      <c r="I5249" s="25">
        <v>34.68</v>
      </c>
      <c r="J5249" s="380">
        <v>1.6843264959660831</v>
      </c>
    </row>
    <row r="5250" spans="1:10" x14ac:dyDescent="0.35">
      <c r="A5250" s="5">
        <v>5246</v>
      </c>
      <c r="B5250" s="5">
        <v>219</v>
      </c>
      <c r="C5250" s="5">
        <v>8</v>
      </c>
      <c r="D5250" s="380">
        <v>38.860555555555557</v>
      </c>
      <c r="E5250" s="25">
        <v>23.84</v>
      </c>
      <c r="F5250" s="380">
        <v>5.3837097714493884</v>
      </c>
      <c r="G5250" s="25">
        <v>31.52</v>
      </c>
      <c r="H5250" s="380">
        <v>7.999568440370016</v>
      </c>
      <c r="I5250" s="25">
        <v>35.72</v>
      </c>
      <c r="J5250" s="380">
        <v>1.6843264959660831</v>
      </c>
    </row>
    <row r="5251" spans="1:10" x14ac:dyDescent="0.35">
      <c r="A5251" s="5">
        <v>5247</v>
      </c>
      <c r="B5251" s="5">
        <v>219</v>
      </c>
      <c r="C5251" s="5">
        <v>8</v>
      </c>
      <c r="D5251" s="380">
        <v>37.364999999999995</v>
      </c>
      <c r="E5251" s="25">
        <v>23.84</v>
      </c>
      <c r="F5251" s="380">
        <v>5.3837097714493884</v>
      </c>
      <c r="G5251" s="25">
        <v>31.52</v>
      </c>
      <c r="H5251" s="380">
        <v>8.0149934938911418</v>
      </c>
      <c r="I5251" s="25">
        <v>35.72</v>
      </c>
      <c r="J5251" s="380">
        <v>1.6843264959660831</v>
      </c>
    </row>
    <row r="5252" spans="1:10" x14ac:dyDescent="0.35">
      <c r="A5252" s="5">
        <v>5248</v>
      </c>
      <c r="B5252" s="5">
        <v>219</v>
      </c>
      <c r="C5252" s="5">
        <v>8</v>
      </c>
      <c r="D5252" s="380">
        <v>40.754999999999995</v>
      </c>
      <c r="E5252" s="25">
        <v>24</v>
      </c>
      <c r="F5252" s="380">
        <v>0.47222222222222221</v>
      </c>
      <c r="G5252" s="25">
        <v>31.52</v>
      </c>
      <c r="H5252" s="380">
        <v>7.6832292330676317</v>
      </c>
      <c r="I5252" s="25">
        <v>35.72</v>
      </c>
      <c r="J5252" s="380">
        <v>2.8581863266695593</v>
      </c>
    </row>
    <row r="5253" spans="1:10" x14ac:dyDescent="0.35">
      <c r="A5253" s="5">
        <v>5249</v>
      </c>
      <c r="B5253" s="5">
        <v>219</v>
      </c>
      <c r="C5253" s="5">
        <v>8</v>
      </c>
      <c r="D5253" s="380">
        <v>59.172222222222217</v>
      </c>
      <c r="E5253" s="25">
        <v>24.84</v>
      </c>
      <c r="F5253" s="380">
        <v>8.1174834595959595</v>
      </c>
      <c r="G5253" s="25">
        <v>31.84</v>
      </c>
      <c r="H5253" s="380">
        <v>7.9735036565341941</v>
      </c>
      <c r="I5253" s="25">
        <v>35.72</v>
      </c>
      <c r="J5253" s="380">
        <v>5.9205743775356492</v>
      </c>
    </row>
    <row r="5254" spans="1:10" x14ac:dyDescent="0.35">
      <c r="A5254" s="5">
        <v>5250</v>
      </c>
      <c r="B5254" s="5">
        <v>219</v>
      </c>
      <c r="C5254" s="5">
        <v>8</v>
      </c>
      <c r="D5254" s="380">
        <v>76.212222222222223</v>
      </c>
      <c r="E5254" s="25">
        <v>24.84</v>
      </c>
      <c r="F5254" s="380">
        <v>12.441623604713763</v>
      </c>
      <c r="G5254" s="25">
        <v>32.04</v>
      </c>
      <c r="H5254" s="380">
        <v>9.1827672671381837</v>
      </c>
      <c r="I5254" s="25">
        <v>37.979999999999997</v>
      </c>
      <c r="J5254" s="380">
        <v>7.1852164897817206</v>
      </c>
    </row>
    <row r="5255" spans="1:10" x14ac:dyDescent="0.35">
      <c r="A5255" s="5">
        <v>5251</v>
      </c>
      <c r="B5255" s="5">
        <v>219</v>
      </c>
      <c r="C5255" s="5">
        <v>8</v>
      </c>
      <c r="D5255" s="380">
        <v>87.508333333333326</v>
      </c>
      <c r="E5255" s="25">
        <v>24.84</v>
      </c>
      <c r="F5255" s="380">
        <v>18.945937495221141</v>
      </c>
      <c r="G5255" s="25">
        <v>37.08</v>
      </c>
      <c r="H5255" s="380">
        <v>10.22901803291</v>
      </c>
      <c r="I5255" s="25">
        <v>47.31</v>
      </c>
      <c r="J5255" s="380">
        <v>7.4678827004333801</v>
      </c>
    </row>
    <row r="5256" spans="1:10" x14ac:dyDescent="0.35">
      <c r="A5256" s="5">
        <v>5252</v>
      </c>
      <c r="B5256" s="5">
        <v>219</v>
      </c>
      <c r="C5256" s="5">
        <v>8</v>
      </c>
      <c r="D5256" s="380">
        <v>95.428888888888878</v>
      </c>
      <c r="E5256" s="25">
        <v>24.84</v>
      </c>
      <c r="F5256" s="380">
        <v>17.713175233653427</v>
      </c>
      <c r="G5256" s="25">
        <v>37.08</v>
      </c>
      <c r="H5256" s="380">
        <v>11.811222387262482</v>
      </c>
      <c r="I5256" s="25">
        <v>48.09</v>
      </c>
      <c r="J5256" s="380">
        <v>7.4525252319272832</v>
      </c>
    </row>
    <row r="5257" spans="1:10" x14ac:dyDescent="0.35">
      <c r="A5257" s="5">
        <v>5253</v>
      </c>
      <c r="B5257" s="5">
        <v>219</v>
      </c>
      <c r="C5257" s="5">
        <v>8</v>
      </c>
      <c r="D5257" s="380">
        <v>98.962222222222223</v>
      </c>
      <c r="E5257" s="25">
        <v>24.84</v>
      </c>
      <c r="F5257" s="380">
        <v>17.718551819486464</v>
      </c>
      <c r="G5257" s="25">
        <v>37.08</v>
      </c>
      <c r="H5257" s="380">
        <v>11.632348845369922</v>
      </c>
      <c r="I5257" s="25">
        <v>48.86</v>
      </c>
      <c r="J5257" s="380">
        <v>7.2995550954069923</v>
      </c>
    </row>
    <row r="5258" spans="1:10" x14ac:dyDescent="0.35">
      <c r="A5258" s="5">
        <v>5254</v>
      </c>
      <c r="B5258" s="5">
        <v>219</v>
      </c>
      <c r="C5258" s="5">
        <v>8</v>
      </c>
      <c r="D5258" s="380">
        <v>93.50500000000001</v>
      </c>
      <c r="E5258" s="25">
        <v>24.84</v>
      </c>
      <c r="F5258" s="380">
        <v>18.73933634312742</v>
      </c>
      <c r="G5258" s="25">
        <v>37.08</v>
      </c>
      <c r="H5258" s="380">
        <v>11.728493540052348</v>
      </c>
      <c r="I5258" s="25">
        <v>47.44</v>
      </c>
      <c r="J5258" s="380">
        <v>7.4396894798272717</v>
      </c>
    </row>
    <row r="5259" spans="1:10" x14ac:dyDescent="0.35">
      <c r="A5259" s="5">
        <v>5255</v>
      </c>
      <c r="B5259" s="5">
        <v>219</v>
      </c>
      <c r="C5259" s="5">
        <v>8</v>
      </c>
      <c r="D5259" s="380">
        <v>83.642777777777781</v>
      </c>
      <c r="E5259" s="25">
        <v>24.84</v>
      </c>
      <c r="F5259" s="380">
        <v>18.507928677970824</v>
      </c>
      <c r="G5259" s="25">
        <v>35.94</v>
      </c>
      <c r="H5259" s="380">
        <v>11.881948247980304</v>
      </c>
      <c r="I5259" s="25">
        <v>41.66</v>
      </c>
      <c r="J5259" s="380">
        <v>7.3939119721302271</v>
      </c>
    </row>
    <row r="5260" spans="1:10" x14ac:dyDescent="0.35">
      <c r="A5260" s="5">
        <v>5256</v>
      </c>
      <c r="B5260" s="5">
        <v>219</v>
      </c>
      <c r="C5260" s="5">
        <v>8</v>
      </c>
      <c r="D5260" s="380">
        <v>73.949444444444438</v>
      </c>
      <c r="E5260" s="25">
        <v>24.84</v>
      </c>
      <c r="F5260" s="380">
        <v>17.749163322423563</v>
      </c>
      <c r="G5260" s="25">
        <v>36.31</v>
      </c>
      <c r="H5260" s="380">
        <v>11.86442693473353</v>
      </c>
      <c r="I5260" s="25">
        <v>36.08</v>
      </c>
      <c r="J5260" s="380">
        <v>7.4256689597114027</v>
      </c>
    </row>
    <row r="5261" spans="1:10" x14ac:dyDescent="0.35">
      <c r="A5261" s="5">
        <v>5257</v>
      </c>
      <c r="B5261" s="5">
        <v>220</v>
      </c>
      <c r="C5261" s="5">
        <v>8</v>
      </c>
      <c r="D5261" s="380">
        <v>67.601666666666659</v>
      </c>
      <c r="E5261" s="25">
        <v>24.84</v>
      </c>
      <c r="F5261" s="380">
        <v>17.693344462026893</v>
      </c>
      <c r="G5261" s="25">
        <v>31.8</v>
      </c>
      <c r="H5261" s="380">
        <v>11.786524789766991</v>
      </c>
      <c r="I5261" s="25">
        <v>35.72</v>
      </c>
      <c r="J5261" s="380">
        <v>7.3904471668296425</v>
      </c>
    </row>
    <row r="5262" spans="1:10" x14ac:dyDescent="0.35">
      <c r="A5262" s="5">
        <v>5258</v>
      </c>
      <c r="B5262" s="5">
        <v>220</v>
      </c>
      <c r="C5262" s="5">
        <v>8</v>
      </c>
      <c r="D5262" s="380">
        <v>67.508888888888876</v>
      </c>
      <c r="E5262" s="25">
        <v>24.84</v>
      </c>
      <c r="F5262" s="380">
        <v>17.693344462026893</v>
      </c>
      <c r="G5262" s="25">
        <v>30.93</v>
      </c>
      <c r="H5262" s="380">
        <v>11.850422288704957</v>
      </c>
      <c r="I5262" s="25">
        <v>35.72</v>
      </c>
      <c r="J5262" s="380">
        <v>7.3596924191184767</v>
      </c>
    </row>
    <row r="5263" spans="1:10" x14ac:dyDescent="0.35">
      <c r="A5263" s="5">
        <v>5259</v>
      </c>
      <c r="B5263" s="5">
        <v>220</v>
      </c>
      <c r="C5263" s="5">
        <v>8</v>
      </c>
      <c r="D5263" s="380">
        <v>67.99944444444445</v>
      </c>
      <c r="E5263" s="25">
        <v>24.73</v>
      </c>
      <c r="F5263" s="380">
        <v>17.060206266005267</v>
      </c>
      <c r="G5263" s="25">
        <v>30.93</v>
      </c>
      <c r="H5263" s="380">
        <v>11.865868134595607</v>
      </c>
      <c r="I5263" s="25">
        <v>35.72</v>
      </c>
      <c r="J5263" s="380">
        <v>7.4355189210287236</v>
      </c>
    </row>
    <row r="5264" spans="1:10" x14ac:dyDescent="0.35">
      <c r="A5264" s="5">
        <v>5260</v>
      </c>
      <c r="B5264" s="5">
        <v>220</v>
      </c>
      <c r="C5264" s="5">
        <v>8</v>
      </c>
      <c r="D5264" s="380">
        <v>68.607222222222219</v>
      </c>
      <c r="E5264" s="25">
        <v>24.73</v>
      </c>
      <c r="F5264" s="380">
        <v>16.520267600794853</v>
      </c>
      <c r="G5264" s="25">
        <v>30.93</v>
      </c>
      <c r="H5264" s="380">
        <v>11.30906762280993</v>
      </c>
      <c r="I5264" s="25">
        <v>35.72</v>
      </c>
      <c r="J5264" s="380">
        <v>7.4597460245976057</v>
      </c>
    </row>
    <row r="5265" spans="1:10" x14ac:dyDescent="0.35">
      <c r="A5265" s="5">
        <v>5261</v>
      </c>
      <c r="B5265" s="5">
        <v>220</v>
      </c>
      <c r="C5265" s="5">
        <v>8</v>
      </c>
      <c r="D5265" s="380">
        <v>76.335000000000008</v>
      </c>
      <c r="E5265" s="25">
        <v>24.73</v>
      </c>
      <c r="F5265" s="380">
        <v>17.318101617432031</v>
      </c>
      <c r="G5265" s="25">
        <v>30.93</v>
      </c>
      <c r="H5265" s="380">
        <v>11.294141536713663</v>
      </c>
      <c r="I5265" s="25">
        <v>35.72</v>
      </c>
      <c r="J5265" s="380">
        <v>7.4626178921296216</v>
      </c>
    </row>
    <row r="5266" spans="1:10" x14ac:dyDescent="0.35">
      <c r="A5266" s="5">
        <v>5262</v>
      </c>
      <c r="B5266" s="5">
        <v>220</v>
      </c>
      <c r="C5266" s="5">
        <v>8</v>
      </c>
      <c r="D5266" s="380">
        <v>88.587777777777788</v>
      </c>
      <c r="E5266" s="25">
        <v>24.73</v>
      </c>
      <c r="F5266" s="380">
        <v>17.107589324932217</v>
      </c>
      <c r="G5266" s="25">
        <v>30.93</v>
      </c>
      <c r="H5266" s="380">
        <v>11.762779436041255</v>
      </c>
      <c r="I5266" s="25">
        <v>35.72</v>
      </c>
      <c r="J5266" s="380">
        <v>7.4304618072031232</v>
      </c>
    </row>
    <row r="5267" spans="1:10" x14ac:dyDescent="0.35">
      <c r="A5267" s="5">
        <v>5263</v>
      </c>
      <c r="B5267" s="5">
        <v>220</v>
      </c>
      <c r="C5267" s="5">
        <v>8</v>
      </c>
      <c r="D5267" s="380">
        <v>98.066111111111113</v>
      </c>
      <c r="E5267" s="25">
        <v>24.84</v>
      </c>
      <c r="F5267" s="380">
        <v>15.259636722440526</v>
      </c>
      <c r="G5267" s="25">
        <v>30.93</v>
      </c>
      <c r="H5267" s="380">
        <v>11.491834431913359</v>
      </c>
      <c r="I5267" s="25">
        <v>35.72</v>
      </c>
      <c r="J5267" s="380">
        <v>7.077347933952546</v>
      </c>
    </row>
    <row r="5268" spans="1:10" x14ac:dyDescent="0.35">
      <c r="A5268" s="5">
        <v>5264</v>
      </c>
      <c r="B5268" s="5">
        <v>220</v>
      </c>
      <c r="C5268" s="5">
        <v>8</v>
      </c>
      <c r="D5268" s="380">
        <v>96.766666666666666</v>
      </c>
      <c r="E5268" s="25">
        <v>24.84</v>
      </c>
      <c r="F5268" s="380">
        <v>16.6576260382997</v>
      </c>
      <c r="G5268" s="25">
        <v>30.93</v>
      </c>
      <c r="H5268" s="380">
        <v>11.408277453016225</v>
      </c>
      <c r="I5268" s="25">
        <v>35.72</v>
      </c>
      <c r="J5268" s="380">
        <v>6.8018604943655836</v>
      </c>
    </row>
    <row r="5269" spans="1:10" x14ac:dyDescent="0.35">
      <c r="A5269" s="5">
        <v>5265</v>
      </c>
      <c r="B5269" s="5">
        <v>220</v>
      </c>
      <c r="C5269" s="5">
        <v>8</v>
      </c>
      <c r="D5269" s="380">
        <v>87.591111111111118</v>
      </c>
      <c r="E5269" s="25">
        <v>24.84</v>
      </c>
      <c r="F5269" s="380">
        <v>9.6316590780458959</v>
      </c>
      <c r="G5269" s="25">
        <v>30.95</v>
      </c>
      <c r="H5269" s="380">
        <v>10.437959579925987</v>
      </c>
      <c r="I5269" s="25">
        <v>35.72</v>
      </c>
      <c r="J5269" s="380">
        <v>6.4926575190221074</v>
      </c>
    </row>
    <row r="5270" spans="1:10" x14ac:dyDescent="0.35">
      <c r="A5270" s="5">
        <v>5266</v>
      </c>
      <c r="B5270" s="5">
        <v>220</v>
      </c>
      <c r="C5270" s="5">
        <v>8</v>
      </c>
      <c r="D5270" s="380">
        <v>78.13666666666667</v>
      </c>
      <c r="E5270" s="25">
        <v>24.84</v>
      </c>
      <c r="F5270" s="380">
        <v>8.1174834595959613</v>
      </c>
      <c r="G5270" s="25">
        <v>31.11</v>
      </c>
      <c r="H5270" s="380">
        <v>8.3228262380754856</v>
      </c>
      <c r="I5270" s="25">
        <v>34.35</v>
      </c>
      <c r="J5270" s="380">
        <v>3.6632764520202015</v>
      </c>
    </row>
    <row r="5271" spans="1:10" x14ac:dyDescent="0.35">
      <c r="A5271" s="5">
        <v>5267</v>
      </c>
      <c r="B5271" s="5">
        <v>220</v>
      </c>
      <c r="C5271" s="5">
        <v>8</v>
      </c>
      <c r="D5271" s="380">
        <v>70.725555555555559</v>
      </c>
      <c r="E5271" s="25">
        <v>23.59</v>
      </c>
      <c r="F5271" s="380">
        <v>5.5427428871304736</v>
      </c>
      <c r="G5271" s="25">
        <v>30.95</v>
      </c>
      <c r="H5271" s="380">
        <v>7.7154559168044878</v>
      </c>
      <c r="I5271" s="25">
        <v>34.25</v>
      </c>
      <c r="J5271" s="380">
        <v>3.8562125973523642</v>
      </c>
    </row>
    <row r="5272" spans="1:10" x14ac:dyDescent="0.35">
      <c r="A5272" s="5">
        <v>5268</v>
      </c>
      <c r="B5272" s="5">
        <v>220</v>
      </c>
      <c r="C5272" s="5">
        <v>8</v>
      </c>
      <c r="D5272" s="380">
        <v>67.661111111111111</v>
      </c>
      <c r="E5272" s="25">
        <v>22.07</v>
      </c>
      <c r="F5272" s="380">
        <v>5.0356398201534533</v>
      </c>
      <c r="G5272" s="25">
        <v>31.11</v>
      </c>
      <c r="H5272" s="380">
        <v>8.0531357824577547</v>
      </c>
      <c r="I5272" s="25">
        <v>34.25</v>
      </c>
      <c r="J5272" s="380">
        <v>3.2353554419914481</v>
      </c>
    </row>
    <row r="5273" spans="1:10" x14ac:dyDescent="0.35">
      <c r="A5273" s="5">
        <v>5269</v>
      </c>
      <c r="B5273" s="5">
        <v>220</v>
      </c>
      <c r="C5273" s="5">
        <v>8</v>
      </c>
      <c r="D5273" s="380">
        <v>68.780555555555551</v>
      </c>
      <c r="E5273" s="25">
        <v>21.88</v>
      </c>
      <c r="F5273" s="380">
        <v>5.0356398201534533</v>
      </c>
      <c r="G5273" s="25">
        <v>30.88</v>
      </c>
      <c r="H5273" s="380">
        <v>7.3959167538270236</v>
      </c>
      <c r="I5273" s="25">
        <v>34.25</v>
      </c>
      <c r="J5273" s="380">
        <v>4.3502998157904909</v>
      </c>
    </row>
    <row r="5274" spans="1:10" x14ac:dyDescent="0.35">
      <c r="A5274" s="5">
        <v>5270</v>
      </c>
      <c r="B5274" s="5">
        <v>220</v>
      </c>
      <c r="C5274" s="5">
        <v>8</v>
      </c>
      <c r="D5274" s="380">
        <v>68.945555555555558</v>
      </c>
      <c r="E5274" s="25">
        <v>21.88</v>
      </c>
      <c r="F5274" s="380">
        <v>5.0356398201534533</v>
      </c>
      <c r="G5274" s="25">
        <v>30.57</v>
      </c>
      <c r="H5274" s="380">
        <v>6.7488950089099333</v>
      </c>
      <c r="I5274" s="25">
        <v>34.25</v>
      </c>
      <c r="J5274" s="380">
        <v>4.3502998157904909</v>
      </c>
    </row>
    <row r="5275" spans="1:10" x14ac:dyDescent="0.35">
      <c r="A5275" s="5">
        <v>5271</v>
      </c>
      <c r="B5275" s="5">
        <v>220</v>
      </c>
      <c r="C5275" s="5">
        <v>8</v>
      </c>
      <c r="D5275" s="380">
        <v>73.774444444444455</v>
      </c>
      <c r="E5275" s="25">
        <v>21.88</v>
      </c>
      <c r="F5275" s="380">
        <v>5.0356398201534533</v>
      </c>
      <c r="G5275" s="25">
        <v>30.62</v>
      </c>
      <c r="H5275" s="380">
        <v>7.1976212909140873</v>
      </c>
      <c r="I5275" s="25">
        <v>34.25</v>
      </c>
      <c r="J5275" s="380">
        <v>4.3502998157904909</v>
      </c>
    </row>
    <row r="5276" spans="1:10" x14ac:dyDescent="0.35">
      <c r="A5276" s="5">
        <v>5272</v>
      </c>
      <c r="B5276" s="5">
        <v>220</v>
      </c>
      <c r="C5276" s="5">
        <v>8</v>
      </c>
      <c r="D5276" s="380">
        <v>81.460555555555544</v>
      </c>
      <c r="E5276" s="25">
        <v>21.88</v>
      </c>
      <c r="F5276" s="380">
        <v>8.1174834595959577</v>
      </c>
      <c r="G5276" s="25">
        <v>30.8</v>
      </c>
      <c r="H5276" s="380">
        <v>6.7270244845843949</v>
      </c>
      <c r="I5276" s="25">
        <v>34.01</v>
      </c>
      <c r="J5276" s="380">
        <v>4.2533475183628164</v>
      </c>
    </row>
    <row r="5277" spans="1:10" x14ac:dyDescent="0.35">
      <c r="A5277" s="5">
        <v>5273</v>
      </c>
      <c r="B5277" s="5">
        <v>220</v>
      </c>
      <c r="C5277" s="5">
        <v>8</v>
      </c>
      <c r="D5277" s="380">
        <v>97.987777777777765</v>
      </c>
      <c r="E5277" s="25">
        <v>23.59</v>
      </c>
      <c r="F5277" s="380">
        <v>8.1174834595959613</v>
      </c>
      <c r="G5277" s="25">
        <v>30.93</v>
      </c>
      <c r="H5277" s="380">
        <v>8.0981253557905664</v>
      </c>
      <c r="I5277" s="25">
        <v>34.25</v>
      </c>
      <c r="J5277" s="380">
        <v>5.7322012698721085</v>
      </c>
    </row>
    <row r="5278" spans="1:10" x14ac:dyDescent="0.35">
      <c r="A5278" s="5">
        <v>5274</v>
      </c>
      <c r="B5278" s="5">
        <v>220</v>
      </c>
      <c r="C5278" s="5">
        <v>8</v>
      </c>
      <c r="D5278" s="380">
        <v>105.23888888888889</v>
      </c>
      <c r="E5278" s="25">
        <v>24.84</v>
      </c>
      <c r="F5278" s="380">
        <v>9.2106023975744478</v>
      </c>
      <c r="G5278" s="25">
        <v>31.11</v>
      </c>
      <c r="H5278" s="380">
        <v>10.409057329693598</v>
      </c>
      <c r="I5278" s="25">
        <v>35.72</v>
      </c>
      <c r="J5278" s="380">
        <v>7.48028110760806</v>
      </c>
    </row>
    <row r="5279" spans="1:10" x14ac:dyDescent="0.35">
      <c r="A5279" s="5">
        <v>5275</v>
      </c>
      <c r="B5279" s="5">
        <v>220</v>
      </c>
      <c r="C5279" s="5">
        <v>8</v>
      </c>
      <c r="D5279" s="380">
        <v>111.46166666666666</v>
      </c>
      <c r="E5279" s="25">
        <v>24.84</v>
      </c>
      <c r="F5279" s="380">
        <v>16.987353935664146</v>
      </c>
      <c r="G5279" s="25">
        <v>37.020000000000003</v>
      </c>
      <c r="H5279" s="380">
        <v>10.720020322216998</v>
      </c>
      <c r="I5279" s="25">
        <v>46.06</v>
      </c>
      <c r="J5279" s="380">
        <v>7.441135542075612</v>
      </c>
    </row>
    <row r="5280" spans="1:10" x14ac:dyDescent="0.35">
      <c r="A5280" s="5">
        <v>5276</v>
      </c>
      <c r="B5280" s="5">
        <v>220</v>
      </c>
      <c r="C5280" s="5">
        <v>8</v>
      </c>
      <c r="D5280" s="380">
        <v>109.29555555555557</v>
      </c>
      <c r="E5280" s="25">
        <v>24.84</v>
      </c>
      <c r="F5280" s="380">
        <v>15.574922200465837</v>
      </c>
      <c r="G5280" s="25">
        <v>38.61</v>
      </c>
      <c r="H5280" s="380">
        <v>11.26804649221334</v>
      </c>
      <c r="I5280" s="25">
        <v>51.02</v>
      </c>
      <c r="J5280" s="380">
        <v>7.4239527434366792</v>
      </c>
    </row>
    <row r="5281" spans="1:10" x14ac:dyDescent="0.35">
      <c r="A5281" s="5">
        <v>5277</v>
      </c>
      <c r="B5281" s="5">
        <v>220</v>
      </c>
      <c r="C5281" s="5">
        <v>8</v>
      </c>
      <c r="D5281" s="380">
        <v>102.80555555555556</v>
      </c>
      <c r="E5281" s="25">
        <v>24.84</v>
      </c>
      <c r="F5281" s="380">
        <v>16.839193232059401</v>
      </c>
      <c r="G5281" s="25">
        <v>43.56</v>
      </c>
      <c r="H5281" s="380">
        <v>10.560839569510655</v>
      </c>
      <c r="I5281" s="25">
        <v>54.87</v>
      </c>
      <c r="J5281" s="380">
        <v>7.3557206233914219</v>
      </c>
    </row>
    <row r="5282" spans="1:10" x14ac:dyDescent="0.35">
      <c r="A5282" s="5">
        <v>5278</v>
      </c>
      <c r="B5282" s="5">
        <v>220</v>
      </c>
      <c r="C5282" s="5">
        <v>8</v>
      </c>
      <c r="D5282" s="380">
        <v>96.293888888888887</v>
      </c>
      <c r="E5282" s="25">
        <v>24.84</v>
      </c>
      <c r="F5282" s="380">
        <v>16.789043104160225</v>
      </c>
      <c r="G5282" s="25">
        <v>43.56</v>
      </c>
      <c r="H5282" s="380">
        <v>10.693470373664715</v>
      </c>
      <c r="I5282" s="25">
        <v>54.87</v>
      </c>
      <c r="J5282" s="380">
        <v>6.987601014736712</v>
      </c>
    </row>
    <row r="5283" spans="1:10" x14ac:dyDescent="0.35">
      <c r="A5283" s="5">
        <v>5279</v>
      </c>
      <c r="B5283" s="5">
        <v>220</v>
      </c>
      <c r="C5283" s="5">
        <v>8</v>
      </c>
      <c r="D5283" s="380">
        <v>88.205555555555563</v>
      </c>
      <c r="E5283" s="25">
        <v>24.84</v>
      </c>
      <c r="F5283" s="380">
        <v>15.939849995715129</v>
      </c>
      <c r="G5283" s="25">
        <v>38.61</v>
      </c>
      <c r="H5283" s="380">
        <v>10.996292033150111</v>
      </c>
      <c r="I5283" s="25">
        <v>50.19</v>
      </c>
      <c r="J5283" s="380">
        <v>7.3419513680142821</v>
      </c>
    </row>
    <row r="5284" spans="1:10" x14ac:dyDescent="0.35">
      <c r="A5284" s="5">
        <v>5280</v>
      </c>
      <c r="B5284" s="5">
        <v>220</v>
      </c>
      <c r="C5284" s="5">
        <v>8</v>
      </c>
      <c r="D5284" s="380">
        <v>79.606111111111105</v>
      </c>
      <c r="E5284" s="25">
        <v>24.84</v>
      </c>
      <c r="F5284" s="380">
        <v>15.567874010308653</v>
      </c>
      <c r="G5284" s="25">
        <v>37.020000000000003</v>
      </c>
      <c r="H5284" s="380">
        <v>10.600181789731458</v>
      </c>
      <c r="I5284" s="25">
        <v>47.53</v>
      </c>
      <c r="J5284" s="380">
        <v>7.4692815113726407</v>
      </c>
    </row>
    <row r="5285" spans="1:10" x14ac:dyDescent="0.35">
      <c r="A5285" s="5">
        <v>5281</v>
      </c>
      <c r="B5285" s="5">
        <v>221</v>
      </c>
      <c r="C5285" s="5">
        <v>8</v>
      </c>
      <c r="D5285" s="380">
        <v>71.703888888888898</v>
      </c>
      <c r="E5285" s="25">
        <v>24.84</v>
      </c>
      <c r="F5285" s="380">
        <v>16.219875804700788</v>
      </c>
      <c r="G5285" s="25">
        <v>42.29</v>
      </c>
      <c r="H5285" s="380">
        <v>10.496269497736039</v>
      </c>
      <c r="I5285" s="25">
        <v>48.86</v>
      </c>
      <c r="J5285" s="380">
        <v>7.4210938253374783</v>
      </c>
    </row>
    <row r="5286" spans="1:10" x14ac:dyDescent="0.35">
      <c r="A5286" s="5">
        <v>5282</v>
      </c>
      <c r="B5286" s="5">
        <v>221</v>
      </c>
      <c r="C5286" s="5">
        <v>8</v>
      </c>
      <c r="D5286" s="380">
        <v>70.083333333333329</v>
      </c>
      <c r="E5286" s="25">
        <v>24.84</v>
      </c>
      <c r="F5286" s="380">
        <v>16.109408983577541</v>
      </c>
      <c r="G5286" s="25">
        <v>42.29</v>
      </c>
      <c r="H5286" s="380">
        <v>10.278743292004453</v>
      </c>
      <c r="I5286" s="25">
        <v>48.86</v>
      </c>
      <c r="J5286" s="380">
        <v>7.3648822025387721</v>
      </c>
    </row>
    <row r="5287" spans="1:10" x14ac:dyDescent="0.35">
      <c r="A5287" s="5">
        <v>5283</v>
      </c>
      <c r="B5287" s="5">
        <v>221</v>
      </c>
      <c r="C5287" s="5">
        <v>8</v>
      </c>
      <c r="D5287" s="380">
        <v>68.206111111111113</v>
      </c>
      <c r="E5287" s="25">
        <v>24.84</v>
      </c>
      <c r="F5287" s="380">
        <v>15.531440937341955</v>
      </c>
      <c r="G5287" s="25">
        <v>42.29</v>
      </c>
      <c r="H5287" s="380">
        <v>9.2135696642061014</v>
      </c>
      <c r="I5287" s="25">
        <v>48.86</v>
      </c>
      <c r="J5287" s="380">
        <v>7.301180743391936</v>
      </c>
    </row>
    <row r="5288" spans="1:10" x14ac:dyDescent="0.35">
      <c r="A5288" s="5">
        <v>5284</v>
      </c>
      <c r="B5288" s="5">
        <v>221</v>
      </c>
      <c r="C5288" s="5">
        <v>8</v>
      </c>
      <c r="D5288" s="380">
        <v>70.098333333333329</v>
      </c>
      <c r="E5288" s="25">
        <v>24.84</v>
      </c>
      <c r="F5288" s="380">
        <v>15.693379708541517</v>
      </c>
      <c r="G5288" s="25">
        <v>42.29</v>
      </c>
      <c r="H5288" s="380">
        <v>8.8133300027233865</v>
      </c>
      <c r="I5288" s="25">
        <v>48.86</v>
      </c>
      <c r="J5288" s="380">
        <v>7.2789700153625869</v>
      </c>
    </row>
    <row r="5289" spans="1:10" x14ac:dyDescent="0.35">
      <c r="A5289" s="5">
        <v>5285</v>
      </c>
      <c r="B5289" s="5">
        <v>221</v>
      </c>
      <c r="C5289" s="5">
        <v>8</v>
      </c>
      <c r="D5289" s="380">
        <v>74.527777777777786</v>
      </c>
      <c r="E5289" s="25">
        <v>24.84</v>
      </c>
      <c r="F5289" s="380">
        <v>15.399979609433991</v>
      </c>
      <c r="G5289" s="25">
        <v>43.12</v>
      </c>
      <c r="H5289" s="380">
        <v>8.3349020808490533</v>
      </c>
      <c r="I5289" s="25">
        <v>53.27</v>
      </c>
      <c r="J5289" s="380">
        <v>7.32120871096493</v>
      </c>
    </row>
    <row r="5290" spans="1:10" x14ac:dyDescent="0.35">
      <c r="A5290" s="5">
        <v>5286</v>
      </c>
      <c r="B5290" s="5">
        <v>221</v>
      </c>
      <c r="C5290" s="5">
        <v>8</v>
      </c>
      <c r="D5290" s="380">
        <v>89.38111111111111</v>
      </c>
      <c r="E5290" s="25">
        <v>24.84</v>
      </c>
      <c r="F5290" s="380">
        <v>14.417805834104829</v>
      </c>
      <c r="G5290" s="25">
        <v>43.56</v>
      </c>
      <c r="H5290" s="380">
        <v>8.7309693975843086</v>
      </c>
      <c r="I5290" s="25">
        <v>53.32</v>
      </c>
      <c r="J5290" s="380">
        <v>7.0936783577620357</v>
      </c>
    </row>
    <row r="5291" spans="1:10" x14ac:dyDescent="0.35">
      <c r="A5291" s="5">
        <v>5287</v>
      </c>
      <c r="B5291" s="5">
        <v>221</v>
      </c>
      <c r="C5291" s="5">
        <v>8</v>
      </c>
      <c r="D5291" s="380">
        <v>96.232222222222219</v>
      </c>
      <c r="E5291" s="25">
        <v>25.59</v>
      </c>
      <c r="F5291" s="380">
        <v>12.364575877169999</v>
      </c>
      <c r="G5291" s="25">
        <v>47.46</v>
      </c>
      <c r="H5291" s="380">
        <v>8.6874225841446986</v>
      </c>
      <c r="I5291" s="25">
        <v>57.49</v>
      </c>
      <c r="J5291" s="380">
        <v>6.7503138172377666</v>
      </c>
    </row>
    <row r="5292" spans="1:10" x14ac:dyDescent="0.35">
      <c r="A5292" s="5">
        <v>5288</v>
      </c>
      <c r="B5292" s="5">
        <v>221</v>
      </c>
      <c r="C5292" s="5">
        <v>8</v>
      </c>
      <c r="D5292" s="380">
        <v>95.016111111111101</v>
      </c>
      <c r="E5292" s="25">
        <v>25.59</v>
      </c>
      <c r="F5292" s="380">
        <v>8.8072157325823728</v>
      </c>
      <c r="G5292" s="25">
        <v>47.46</v>
      </c>
      <c r="H5292" s="380">
        <v>8.6349927321233544</v>
      </c>
      <c r="I5292" s="25">
        <v>57.49</v>
      </c>
      <c r="J5292" s="380">
        <v>0.60895147426391338</v>
      </c>
    </row>
    <row r="5293" spans="1:10" x14ac:dyDescent="0.35">
      <c r="A5293" s="5">
        <v>5289</v>
      </c>
      <c r="B5293" s="5">
        <v>221</v>
      </c>
      <c r="C5293" s="5">
        <v>8</v>
      </c>
      <c r="D5293" s="380">
        <v>86.515555555555565</v>
      </c>
      <c r="E5293" s="25">
        <v>25.59</v>
      </c>
      <c r="F5293" s="380">
        <v>8.4451362247031661</v>
      </c>
      <c r="G5293" s="25">
        <v>47.46</v>
      </c>
      <c r="H5293" s="380">
        <v>8.0400649596390448</v>
      </c>
      <c r="I5293" s="25">
        <v>57.49</v>
      </c>
      <c r="J5293" s="380">
        <v>0.27777777777777779</v>
      </c>
    </row>
    <row r="5294" spans="1:10" x14ac:dyDescent="0.35">
      <c r="A5294" s="5">
        <v>5290</v>
      </c>
      <c r="B5294" s="5">
        <v>221</v>
      </c>
      <c r="C5294" s="5">
        <v>8</v>
      </c>
      <c r="D5294" s="380">
        <v>77.313888888888883</v>
      </c>
      <c r="E5294" s="25">
        <v>24.99</v>
      </c>
      <c r="F5294" s="380">
        <v>0.47222222222222221</v>
      </c>
      <c r="G5294" s="25">
        <v>46.98</v>
      </c>
      <c r="H5294" s="380">
        <v>5.2647664233707108</v>
      </c>
      <c r="I5294" s="25">
        <v>53.71</v>
      </c>
      <c r="J5294" s="380">
        <v>0.27777777777777779</v>
      </c>
    </row>
    <row r="5295" spans="1:10" x14ac:dyDescent="0.35">
      <c r="A5295" s="5">
        <v>5291</v>
      </c>
      <c r="B5295" s="5">
        <v>221</v>
      </c>
      <c r="C5295" s="5">
        <v>8</v>
      </c>
      <c r="D5295" s="380">
        <v>69.188333333333318</v>
      </c>
      <c r="E5295" s="25">
        <v>24.99</v>
      </c>
      <c r="F5295" s="380">
        <v>5.2083306482968252</v>
      </c>
      <c r="G5295" s="25">
        <v>44.28</v>
      </c>
      <c r="H5295" s="380">
        <v>0.47222222222222221</v>
      </c>
      <c r="I5295" s="25">
        <v>48.86</v>
      </c>
      <c r="J5295" s="380">
        <v>0.27777777777777779</v>
      </c>
    </row>
    <row r="5296" spans="1:10" x14ac:dyDescent="0.35">
      <c r="A5296" s="5">
        <v>5292</v>
      </c>
      <c r="B5296" s="5">
        <v>221</v>
      </c>
      <c r="C5296" s="5">
        <v>8</v>
      </c>
      <c r="D5296" s="380">
        <v>67.037222222222212</v>
      </c>
      <c r="E5296" s="25">
        <v>24.84</v>
      </c>
      <c r="F5296" s="380">
        <v>5.2083306482968252</v>
      </c>
      <c r="G5296" s="25">
        <v>43.56</v>
      </c>
      <c r="H5296" s="380">
        <v>3.6663994985607968</v>
      </c>
      <c r="I5296" s="25">
        <v>48.86</v>
      </c>
      <c r="J5296" s="380">
        <v>0.83833236226451691</v>
      </c>
    </row>
    <row r="5297" spans="1:10" x14ac:dyDescent="0.35">
      <c r="A5297" s="5">
        <v>5293</v>
      </c>
      <c r="B5297" s="5">
        <v>221</v>
      </c>
      <c r="C5297" s="5">
        <v>8</v>
      </c>
      <c r="D5297" s="380">
        <v>63.336111111111109</v>
      </c>
      <c r="E5297" s="25">
        <v>24.84</v>
      </c>
      <c r="F5297" s="380">
        <v>5.2083306482968252</v>
      </c>
      <c r="G5297" s="25">
        <v>43.56</v>
      </c>
      <c r="H5297" s="380">
        <v>4.4928104817417873</v>
      </c>
      <c r="I5297" s="25">
        <v>48.86</v>
      </c>
      <c r="J5297" s="380">
        <v>0.51749298592962445</v>
      </c>
    </row>
    <row r="5298" spans="1:10" x14ac:dyDescent="0.35">
      <c r="A5298" s="5">
        <v>5294</v>
      </c>
      <c r="B5298" s="5">
        <v>221</v>
      </c>
      <c r="C5298" s="5">
        <v>8</v>
      </c>
      <c r="D5298" s="380">
        <v>64.295555555555552</v>
      </c>
      <c r="E5298" s="25">
        <v>24.84</v>
      </c>
      <c r="F5298" s="380">
        <v>3.4080314232183149</v>
      </c>
      <c r="G5298" s="25">
        <v>43.56</v>
      </c>
      <c r="H5298" s="380">
        <v>2.94981579220569</v>
      </c>
      <c r="I5298" s="25">
        <v>48.86</v>
      </c>
      <c r="J5298" s="380">
        <v>1.1741966388537171</v>
      </c>
    </row>
    <row r="5299" spans="1:10" x14ac:dyDescent="0.35">
      <c r="A5299" s="5">
        <v>5295</v>
      </c>
      <c r="B5299" s="5">
        <v>221</v>
      </c>
      <c r="C5299" s="5">
        <v>8</v>
      </c>
      <c r="D5299" s="380">
        <v>66.222777777777779</v>
      </c>
      <c r="E5299" s="25">
        <v>24.84</v>
      </c>
      <c r="F5299" s="380">
        <v>6.1981115990780538</v>
      </c>
      <c r="G5299" s="25">
        <v>43.56</v>
      </c>
      <c r="H5299" s="380">
        <v>5.0032232851690148</v>
      </c>
      <c r="I5299" s="25">
        <v>48.86</v>
      </c>
      <c r="J5299" s="380">
        <v>2.3765642401254659</v>
      </c>
    </row>
    <row r="5300" spans="1:10" x14ac:dyDescent="0.35">
      <c r="A5300" s="5">
        <v>5296</v>
      </c>
      <c r="B5300" s="5">
        <v>221</v>
      </c>
      <c r="C5300" s="5">
        <v>8</v>
      </c>
      <c r="D5300" s="380">
        <v>73.974444444444444</v>
      </c>
      <c r="E5300" s="25">
        <v>24.88</v>
      </c>
      <c r="F5300" s="380">
        <v>6.1669958197764068</v>
      </c>
      <c r="G5300" s="25">
        <v>43.56</v>
      </c>
      <c r="H5300" s="380">
        <v>5.0562551282185586</v>
      </c>
      <c r="I5300" s="25">
        <v>48.86</v>
      </c>
      <c r="J5300" s="380">
        <v>2.4604205652137221</v>
      </c>
    </row>
    <row r="5301" spans="1:10" x14ac:dyDescent="0.35">
      <c r="A5301" s="5">
        <v>5297</v>
      </c>
      <c r="B5301" s="5">
        <v>221</v>
      </c>
      <c r="C5301" s="5">
        <v>8</v>
      </c>
      <c r="D5301" s="380">
        <v>86.543333333333322</v>
      </c>
      <c r="E5301" s="25">
        <v>24.99</v>
      </c>
      <c r="F5301" s="380">
        <v>9.484070630992127</v>
      </c>
      <c r="G5301" s="25">
        <v>46.98</v>
      </c>
      <c r="H5301" s="380">
        <v>8.9088790650631626</v>
      </c>
      <c r="I5301" s="25">
        <v>51.72</v>
      </c>
      <c r="J5301" s="380">
        <v>6.5111013852575192</v>
      </c>
    </row>
    <row r="5302" spans="1:10" x14ac:dyDescent="0.35">
      <c r="A5302" s="5">
        <v>5298</v>
      </c>
      <c r="B5302" s="5">
        <v>221</v>
      </c>
      <c r="C5302" s="5">
        <v>8</v>
      </c>
      <c r="D5302" s="380">
        <v>99.838888888888874</v>
      </c>
      <c r="E5302" s="25">
        <v>24.99</v>
      </c>
      <c r="F5302" s="380">
        <v>15.721025968380777</v>
      </c>
      <c r="G5302" s="25">
        <v>47.46</v>
      </c>
      <c r="H5302" s="380">
        <v>10.627620673892132</v>
      </c>
      <c r="I5302" s="25">
        <v>53.71</v>
      </c>
      <c r="J5302" s="380">
        <v>7.5240007319258471</v>
      </c>
    </row>
    <row r="5303" spans="1:10" x14ac:dyDescent="0.35">
      <c r="A5303" s="5">
        <v>5299</v>
      </c>
      <c r="B5303" s="5">
        <v>221</v>
      </c>
      <c r="C5303" s="5">
        <v>8</v>
      </c>
      <c r="D5303" s="380">
        <v>107.00055555555555</v>
      </c>
      <c r="E5303" s="25">
        <v>25.59</v>
      </c>
      <c r="F5303" s="380">
        <v>19.837017781253941</v>
      </c>
      <c r="G5303" s="25">
        <v>47.46</v>
      </c>
      <c r="H5303" s="380">
        <v>11.815576866443148</v>
      </c>
      <c r="I5303" s="25">
        <v>57.49</v>
      </c>
      <c r="J5303" s="380">
        <v>7.3378918371219024</v>
      </c>
    </row>
    <row r="5304" spans="1:10" x14ac:dyDescent="0.35">
      <c r="A5304" s="5">
        <v>5300</v>
      </c>
      <c r="B5304" s="5">
        <v>221</v>
      </c>
      <c r="C5304" s="5">
        <v>8</v>
      </c>
      <c r="D5304" s="380">
        <v>105.87333333333333</v>
      </c>
      <c r="E5304" s="25">
        <v>25.59</v>
      </c>
      <c r="F5304" s="380">
        <v>19.836085250643372</v>
      </c>
      <c r="G5304" s="25">
        <v>47.46</v>
      </c>
      <c r="H5304" s="380">
        <v>11.950718862124381</v>
      </c>
      <c r="I5304" s="25">
        <v>57.49</v>
      </c>
      <c r="J5304" s="380">
        <v>7.2450660117085723</v>
      </c>
    </row>
    <row r="5305" spans="1:10" x14ac:dyDescent="0.35">
      <c r="A5305" s="5">
        <v>5301</v>
      </c>
      <c r="B5305" s="5">
        <v>221</v>
      </c>
      <c r="C5305" s="5">
        <v>8</v>
      </c>
      <c r="D5305" s="380">
        <v>98.695000000000007</v>
      </c>
      <c r="E5305" s="25">
        <v>25.59</v>
      </c>
      <c r="F5305" s="380">
        <v>20.154351057148656</v>
      </c>
      <c r="G5305" s="25">
        <v>47.46</v>
      </c>
      <c r="H5305" s="380">
        <v>11.986779647639414</v>
      </c>
      <c r="I5305" s="25">
        <v>62.27</v>
      </c>
      <c r="J5305" s="380">
        <v>7.1034342453640198</v>
      </c>
    </row>
    <row r="5306" spans="1:10" x14ac:dyDescent="0.35">
      <c r="A5306" s="5">
        <v>5302</v>
      </c>
      <c r="B5306" s="5">
        <v>221</v>
      </c>
      <c r="C5306" s="5">
        <v>8</v>
      </c>
      <c r="D5306" s="380">
        <v>93.080555555555563</v>
      </c>
      <c r="E5306" s="25">
        <v>25.59</v>
      </c>
      <c r="F5306" s="380">
        <v>20.650665697951066</v>
      </c>
      <c r="G5306" s="25">
        <v>46.21</v>
      </c>
      <c r="H5306" s="380">
        <v>11.778854125783282</v>
      </c>
      <c r="I5306" s="25">
        <v>62.27</v>
      </c>
      <c r="J5306" s="380">
        <v>7.2787007227006049</v>
      </c>
    </row>
    <row r="5307" spans="1:10" x14ac:dyDescent="0.35">
      <c r="A5307" s="5">
        <v>5303</v>
      </c>
      <c r="B5307" s="5">
        <v>221</v>
      </c>
      <c r="C5307" s="5">
        <v>8</v>
      </c>
      <c r="D5307" s="380">
        <v>79.068333333333342</v>
      </c>
      <c r="E5307" s="25">
        <v>24.99</v>
      </c>
      <c r="F5307" s="380">
        <v>20.635372130007806</v>
      </c>
      <c r="G5307" s="25">
        <v>44.86</v>
      </c>
      <c r="H5307" s="380">
        <v>11.870951935718805</v>
      </c>
      <c r="I5307" s="25">
        <v>55.66</v>
      </c>
      <c r="J5307" s="380">
        <v>7.4666084399967785</v>
      </c>
    </row>
    <row r="5308" spans="1:10" x14ac:dyDescent="0.35">
      <c r="A5308" s="5">
        <v>5304</v>
      </c>
      <c r="B5308" s="5">
        <v>221</v>
      </c>
      <c r="C5308" s="5">
        <v>8</v>
      </c>
      <c r="D5308" s="380">
        <v>70.652222222222221</v>
      </c>
      <c r="E5308" s="25">
        <v>24.84</v>
      </c>
      <c r="F5308" s="380">
        <v>18.347632284794493</v>
      </c>
      <c r="G5308" s="25">
        <v>43.56</v>
      </c>
      <c r="H5308" s="380">
        <v>11.814789283120524</v>
      </c>
      <c r="I5308" s="25">
        <v>53.71</v>
      </c>
      <c r="J5308" s="380">
        <v>7.4524656408488497</v>
      </c>
    </row>
    <row r="5309" spans="1:10" x14ac:dyDescent="0.35">
      <c r="A5309" s="5">
        <v>5305</v>
      </c>
      <c r="B5309" s="5">
        <v>222</v>
      </c>
      <c r="C5309" s="5">
        <v>8</v>
      </c>
      <c r="D5309" s="380">
        <v>69.427222222222227</v>
      </c>
      <c r="E5309" s="25">
        <v>24.84</v>
      </c>
      <c r="F5309" s="380">
        <v>17.138730725090248</v>
      </c>
      <c r="G5309" s="25">
        <v>42.29</v>
      </c>
      <c r="H5309" s="380">
        <v>11.782233850597413</v>
      </c>
      <c r="I5309" s="25">
        <v>53.27</v>
      </c>
      <c r="J5309" s="380">
        <v>7.4604991560090417</v>
      </c>
    </row>
    <row r="5310" spans="1:10" x14ac:dyDescent="0.35">
      <c r="A5310" s="5">
        <v>5306</v>
      </c>
      <c r="B5310" s="5">
        <v>222</v>
      </c>
      <c r="C5310" s="5">
        <v>8</v>
      </c>
      <c r="D5310" s="380">
        <v>70.844999999999999</v>
      </c>
      <c r="E5310" s="25">
        <v>24.84</v>
      </c>
      <c r="F5310" s="380">
        <v>16.588741407265559</v>
      </c>
      <c r="G5310" s="25">
        <v>42.29</v>
      </c>
      <c r="H5310" s="380">
        <v>11.07531624255366</v>
      </c>
      <c r="I5310" s="25">
        <v>51.2</v>
      </c>
      <c r="J5310" s="380">
        <v>7.4471666617702077</v>
      </c>
    </row>
    <row r="5311" spans="1:10" x14ac:dyDescent="0.35">
      <c r="A5311" s="5">
        <v>5307</v>
      </c>
      <c r="B5311" s="5">
        <v>222</v>
      </c>
      <c r="C5311" s="5">
        <v>8</v>
      </c>
      <c r="D5311" s="380">
        <v>68.855555555555554</v>
      </c>
      <c r="E5311" s="25">
        <v>24.84</v>
      </c>
      <c r="F5311" s="380">
        <v>17.061769395440272</v>
      </c>
      <c r="G5311" s="25">
        <v>42.29</v>
      </c>
      <c r="H5311" s="380">
        <v>11.111101817423293</v>
      </c>
      <c r="I5311" s="25">
        <v>51.02</v>
      </c>
      <c r="J5311" s="380">
        <v>7.4467537013555418</v>
      </c>
    </row>
    <row r="5312" spans="1:10" x14ac:dyDescent="0.35">
      <c r="A5312" s="5">
        <v>5308</v>
      </c>
      <c r="B5312" s="5">
        <v>222</v>
      </c>
      <c r="C5312" s="5">
        <v>8</v>
      </c>
      <c r="D5312" s="380">
        <v>69.665555555555557</v>
      </c>
      <c r="E5312" s="25">
        <v>24.84</v>
      </c>
      <c r="F5312" s="380">
        <v>17.101188885099145</v>
      </c>
      <c r="G5312" s="25">
        <v>42.29</v>
      </c>
      <c r="H5312" s="380">
        <v>10.937537293771372</v>
      </c>
      <c r="I5312" s="25">
        <v>51.02</v>
      </c>
      <c r="J5312" s="380">
        <v>7.4557338526177386</v>
      </c>
    </row>
    <row r="5313" spans="1:10" x14ac:dyDescent="0.35">
      <c r="A5313" s="5">
        <v>5309</v>
      </c>
      <c r="B5313" s="5">
        <v>222</v>
      </c>
      <c r="C5313" s="5">
        <v>8</v>
      </c>
      <c r="D5313" s="380">
        <v>72.888333333333335</v>
      </c>
      <c r="E5313" s="25">
        <v>24.84</v>
      </c>
      <c r="F5313" s="380">
        <v>17.693344462026893</v>
      </c>
      <c r="G5313" s="25">
        <v>42.29</v>
      </c>
      <c r="H5313" s="380">
        <v>10.584579602669226</v>
      </c>
      <c r="I5313" s="25">
        <v>53.27</v>
      </c>
      <c r="J5313" s="380">
        <v>7.4606192375849689</v>
      </c>
    </row>
    <row r="5314" spans="1:10" x14ac:dyDescent="0.35">
      <c r="A5314" s="5">
        <v>5310</v>
      </c>
      <c r="B5314" s="5">
        <v>222</v>
      </c>
      <c r="C5314" s="5">
        <v>8</v>
      </c>
      <c r="D5314" s="380">
        <v>81.894999999999996</v>
      </c>
      <c r="E5314" s="25">
        <v>24.84</v>
      </c>
      <c r="F5314" s="380">
        <v>16.636610512559685</v>
      </c>
      <c r="G5314" s="25">
        <v>43.56</v>
      </c>
      <c r="H5314" s="380">
        <v>10.231063544067712</v>
      </c>
      <c r="I5314" s="25">
        <v>53.71</v>
      </c>
      <c r="J5314" s="380">
        <v>7.4576990994365842</v>
      </c>
    </row>
    <row r="5315" spans="1:10" x14ac:dyDescent="0.35">
      <c r="A5315" s="5">
        <v>5311</v>
      </c>
      <c r="B5315" s="5">
        <v>222</v>
      </c>
      <c r="C5315" s="5">
        <v>8</v>
      </c>
      <c r="D5315" s="380">
        <v>93.144999999999996</v>
      </c>
      <c r="E5315" s="25">
        <v>25.59</v>
      </c>
      <c r="F5315" s="380">
        <v>16.521255237731197</v>
      </c>
      <c r="G5315" s="25">
        <v>47.46</v>
      </c>
      <c r="H5315" s="380">
        <v>11.395434402212775</v>
      </c>
      <c r="I5315" s="25">
        <v>57.49</v>
      </c>
      <c r="J5315" s="380">
        <v>7.4678827004333792</v>
      </c>
    </row>
    <row r="5316" spans="1:10" x14ac:dyDescent="0.35">
      <c r="A5316" s="5">
        <v>5312</v>
      </c>
      <c r="B5316" s="5">
        <v>222</v>
      </c>
      <c r="C5316" s="5">
        <v>8</v>
      </c>
      <c r="D5316" s="380">
        <v>93.075555555555553</v>
      </c>
      <c r="E5316" s="25">
        <v>25.59</v>
      </c>
      <c r="F5316" s="380">
        <v>17.801676637671488</v>
      </c>
      <c r="G5316" s="25">
        <v>47.46</v>
      </c>
      <c r="H5316" s="380">
        <v>11.179531537884342</v>
      </c>
      <c r="I5316" s="25">
        <v>57.49</v>
      </c>
      <c r="J5316" s="380">
        <v>7.4147482272581042</v>
      </c>
    </row>
    <row r="5317" spans="1:10" x14ac:dyDescent="0.35">
      <c r="A5317" s="5">
        <v>5313</v>
      </c>
      <c r="B5317" s="5">
        <v>222</v>
      </c>
      <c r="C5317" s="5">
        <v>8</v>
      </c>
      <c r="D5317" s="380">
        <v>83.087222222222209</v>
      </c>
      <c r="E5317" s="25">
        <v>24.99</v>
      </c>
      <c r="F5317" s="380">
        <v>9.5309211405069796</v>
      </c>
      <c r="G5317" s="25">
        <v>47.46</v>
      </c>
      <c r="H5317" s="380">
        <v>4.799693804694658</v>
      </c>
      <c r="I5317" s="25">
        <v>53.71</v>
      </c>
      <c r="J5317" s="380">
        <v>5.3636048156495724</v>
      </c>
    </row>
    <row r="5318" spans="1:10" x14ac:dyDescent="0.35">
      <c r="A5318" s="5">
        <v>5314</v>
      </c>
      <c r="B5318" s="5">
        <v>222</v>
      </c>
      <c r="C5318" s="5">
        <v>8</v>
      </c>
      <c r="D5318" s="380">
        <v>72.681666666666658</v>
      </c>
      <c r="E5318" s="25">
        <v>24.99</v>
      </c>
      <c r="F5318" s="380">
        <v>8.6296967825903934</v>
      </c>
      <c r="G5318" s="25">
        <v>46.98</v>
      </c>
      <c r="H5318" s="380">
        <v>8.6335808005603454</v>
      </c>
      <c r="I5318" s="25">
        <v>52.73</v>
      </c>
      <c r="J5318" s="380">
        <v>5.5845056158177897</v>
      </c>
    </row>
    <row r="5319" spans="1:10" x14ac:dyDescent="0.35">
      <c r="A5319" s="5">
        <v>5315</v>
      </c>
      <c r="B5319" s="5">
        <v>222</v>
      </c>
      <c r="C5319" s="5">
        <v>8</v>
      </c>
      <c r="D5319" s="380">
        <v>69.202222222222218</v>
      </c>
      <c r="E5319" s="25">
        <v>24.99</v>
      </c>
      <c r="F5319" s="380">
        <v>8.1174834595959595</v>
      </c>
      <c r="G5319" s="25">
        <v>43.56</v>
      </c>
      <c r="H5319" s="380">
        <v>8.4721638784736424</v>
      </c>
      <c r="I5319" s="25">
        <v>51.02</v>
      </c>
      <c r="J5319" s="380">
        <v>5.4922647500033168</v>
      </c>
    </row>
    <row r="5320" spans="1:10" x14ac:dyDescent="0.35">
      <c r="A5320" s="5">
        <v>5316</v>
      </c>
      <c r="B5320" s="5">
        <v>222</v>
      </c>
      <c r="C5320" s="5">
        <v>8</v>
      </c>
      <c r="D5320" s="380">
        <v>67.11</v>
      </c>
      <c r="E5320" s="25">
        <v>24.84</v>
      </c>
      <c r="F5320" s="380">
        <v>0.47222222222222221</v>
      </c>
      <c r="G5320" s="25">
        <v>43.56</v>
      </c>
      <c r="H5320" s="380">
        <v>8.6474033530154983</v>
      </c>
      <c r="I5320" s="25">
        <v>50.51</v>
      </c>
      <c r="J5320" s="380">
        <v>6.1337623433076871</v>
      </c>
    </row>
    <row r="5321" spans="1:10" x14ac:dyDescent="0.35">
      <c r="A5321" s="5">
        <v>5317</v>
      </c>
      <c r="B5321" s="5">
        <v>222</v>
      </c>
      <c r="C5321" s="5">
        <v>8</v>
      </c>
      <c r="D5321" s="380">
        <v>61.275555555555556</v>
      </c>
      <c r="E5321" s="25">
        <v>24.84</v>
      </c>
      <c r="F5321" s="380">
        <v>2.6420430846664247</v>
      </c>
      <c r="G5321" s="25">
        <v>42.71</v>
      </c>
      <c r="H5321" s="380">
        <v>8.5870369936566444</v>
      </c>
      <c r="I5321" s="25">
        <v>50.51</v>
      </c>
      <c r="J5321" s="380">
        <v>6.0559226725975659</v>
      </c>
    </row>
    <row r="5322" spans="1:10" x14ac:dyDescent="0.35">
      <c r="A5322" s="5">
        <v>5318</v>
      </c>
      <c r="B5322" s="5">
        <v>222</v>
      </c>
      <c r="C5322" s="5">
        <v>8</v>
      </c>
      <c r="D5322" s="380">
        <v>61.936111111111103</v>
      </c>
      <c r="E5322" s="25">
        <v>24.84</v>
      </c>
      <c r="F5322" s="380">
        <v>0.47222222222222221</v>
      </c>
      <c r="G5322" s="25">
        <v>42.29</v>
      </c>
      <c r="H5322" s="380">
        <v>8.3035935384143702</v>
      </c>
      <c r="I5322" s="25">
        <v>49.53</v>
      </c>
      <c r="J5322" s="380">
        <v>5.9311294581648619</v>
      </c>
    </row>
    <row r="5323" spans="1:10" x14ac:dyDescent="0.35">
      <c r="A5323" s="5">
        <v>5319</v>
      </c>
      <c r="B5323" s="5">
        <v>222</v>
      </c>
      <c r="C5323" s="5">
        <v>8</v>
      </c>
      <c r="D5323" s="380">
        <v>65.893333333333331</v>
      </c>
      <c r="E5323" s="25">
        <v>24.84</v>
      </c>
      <c r="F5323" s="380">
        <v>2.2743563654927974</v>
      </c>
      <c r="G5323" s="25">
        <v>42.29</v>
      </c>
      <c r="H5323" s="380">
        <v>8.2952000779663315</v>
      </c>
      <c r="I5323" s="25">
        <v>49.53</v>
      </c>
      <c r="J5323" s="380">
        <v>5.9311294581648619</v>
      </c>
    </row>
    <row r="5324" spans="1:10" x14ac:dyDescent="0.35">
      <c r="A5324" s="5">
        <v>5320</v>
      </c>
      <c r="B5324" s="5">
        <v>222</v>
      </c>
      <c r="C5324" s="5">
        <v>8</v>
      </c>
      <c r="D5324" s="380">
        <v>74.854444444444439</v>
      </c>
      <c r="E5324" s="25">
        <v>24.84</v>
      </c>
      <c r="F5324" s="380">
        <v>8.1174834595959595</v>
      </c>
      <c r="G5324" s="25">
        <v>42.29</v>
      </c>
      <c r="H5324" s="380">
        <v>8.4548732525313124</v>
      </c>
      <c r="I5324" s="25">
        <v>50.51</v>
      </c>
      <c r="J5324" s="380">
        <v>6.3242909986000555</v>
      </c>
    </row>
    <row r="5325" spans="1:10" x14ac:dyDescent="0.35">
      <c r="A5325" s="5">
        <v>5321</v>
      </c>
      <c r="B5325" s="5">
        <v>222</v>
      </c>
      <c r="C5325" s="5">
        <v>8</v>
      </c>
      <c r="D5325" s="380">
        <v>86.467777777777769</v>
      </c>
      <c r="E5325" s="25">
        <v>24.84</v>
      </c>
      <c r="F5325" s="380">
        <v>8.4004406333156307</v>
      </c>
      <c r="G5325" s="25">
        <v>42.71</v>
      </c>
      <c r="H5325" s="380">
        <v>8.6784863445599409</v>
      </c>
      <c r="I5325" s="25">
        <v>50.51</v>
      </c>
      <c r="J5325" s="380">
        <v>5.8468331399655034</v>
      </c>
    </row>
    <row r="5326" spans="1:10" x14ac:dyDescent="0.35">
      <c r="A5326" s="5">
        <v>5322</v>
      </c>
      <c r="B5326" s="5">
        <v>222</v>
      </c>
      <c r="C5326" s="5">
        <v>8</v>
      </c>
      <c r="D5326" s="380">
        <v>98.08</v>
      </c>
      <c r="E5326" s="25">
        <v>24.84</v>
      </c>
      <c r="F5326" s="380">
        <v>11.557928940294126</v>
      </c>
      <c r="G5326" s="25">
        <v>43.56</v>
      </c>
      <c r="H5326" s="380">
        <v>10.72769571673097</v>
      </c>
      <c r="I5326" s="25">
        <v>51.76</v>
      </c>
      <c r="J5326" s="380">
        <v>7.5376527141763239</v>
      </c>
    </row>
    <row r="5327" spans="1:10" x14ac:dyDescent="0.35">
      <c r="A5327" s="5">
        <v>5323</v>
      </c>
      <c r="B5327" s="5">
        <v>222</v>
      </c>
      <c r="C5327" s="5">
        <v>8</v>
      </c>
      <c r="D5327" s="380">
        <v>103.50166666666667</v>
      </c>
      <c r="E5327" s="25">
        <v>24.84</v>
      </c>
      <c r="F5327" s="380">
        <v>15.763349991130143</v>
      </c>
      <c r="G5327" s="25">
        <v>43.56</v>
      </c>
      <c r="H5327" s="380">
        <v>10.958682887301988</v>
      </c>
      <c r="I5327" s="25">
        <v>54.92</v>
      </c>
      <c r="J5327" s="380">
        <v>7.4179057054766959</v>
      </c>
    </row>
    <row r="5328" spans="1:10" x14ac:dyDescent="0.35">
      <c r="A5328" s="5">
        <v>5324</v>
      </c>
      <c r="B5328" s="5">
        <v>222</v>
      </c>
      <c r="C5328" s="5">
        <v>8</v>
      </c>
      <c r="D5328" s="380">
        <v>102.16499999999999</v>
      </c>
      <c r="E5328" s="25">
        <v>24.84</v>
      </c>
      <c r="F5328" s="380">
        <v>16.315861284266859</v>
      </c>
      <c r="G5328" s="25">
        <v>43.56</v>
      </c>
      <c r="H5328" s="380">
        <v>10.701079809218704</v>
      </c>
      <c r="I5328" s="25">
        <v>56.52</v>
      </c>
      <c r="J5328" s="380">
        <v>7.2939405006507174</v>
      </c>
    </row>
    <row r="5329" spans="1:10" x14ac:dyDescent="0.35">
      <c r="A5329" s="5">
        <v>5325</v>
      </c>
      <c r="B5329" s="5">
        <v>222</v>
      </c>
      <c r="C5329" s="5">
        <v>8</v>
      </c>
      <c r="D5329" s="380">
        <v>96.621111111111105</v>
      </c>
      <c r="E5329" s="25">
        <v>24.84</v>
      </c>
      <c r="F5329" s="380">
        <v>16.686616337133053</v>
      </c>
      <c r="G5329" s="25">
        <v>43.56</v>
      </c>
      <c r="H5329" s="380">
        <v>10.715947845736407</v>
      </c>
      <c r="I5329" s="25">
        <v>57.49</v>
      </c>
      <c r="J5329" s="380">
        <v>7.2628140179520804</v>
      </c>
    </row>
    <row r="5330" spans="1:10" x14ac:dyDescent="0.35">
      <c r="A5330" s="5">
        <v>5326</v>
      </c>
      <c r="B5330" s="5">
        <v>222</v>
      </c>
      <c r="C5330" s="5">
        <v>8</v>
      </c>
      <c r="D5330" s="380">
        <v>91.907777777777753</v>
      </c>
      <c r="E5330" s="25">
        <v>24.84</v>
      </c>
      <c r="F5330" s="380">
        <v>13.906917282139693</v>
      </c>
      <c r="G5330" s="25">
        <v>43.56</v>
      </c>
      <c r="H5330" s="380">
        <v>11.199479781208927</v>
      </c>
      <c r="I5330" s="25">
        <v>56.52</v>
      </c>
      <c r="J5330" s="380">
        <v>7.2311646979346893</v>
      </c>
    </row>
    <row r="5331" spans="1:10" x14ac:dyDescent="0.35">
      <c r="A5331" s="5">
        <v>5327</v>
      </c>
      <c r="B5331" s="5">
        <v>222</v>
      </c>
      <c r="C5331" s="5">
        <v>8</v>
      </c>
      <c r="D5331" s="380">
        <v>81.375</v>
      </c>
      <c r="E5331" s="25">
        <v>24.84</v>
      </c>
      <c r="F5331" s="380">
        <v>13.505334059020484</v>
      </c>
      <c r="G5331" s="25">
        <v>42.29</v>
      </c>
      <c r="H5331" s="380">
        <v>11.313126633852312</v>
      </c>
      <c r="I5331" s="25">
        <v>54.87</v>
      </c>
      <c r="J5331" s="380">
        <v>7.1750749374102316</v>
      </c>
    </row>
    <row r="5332" spans="1:10" x14ac:dyDescent="0.35">
      <c r="A5332" s="5">
        <v>5328</v>
      </c>
      <c r="B5332" s="5">
        <v>222</v>
      </c>
      <c r="C5332" s="5">
        <v>8</v>
      </c>
      <c r="D5332" s="380">
        <v>72.576666666666668</v>
      </c>
      <c r="E5332" s="25">
        <v>24.84</v>
      </c>
      <c r="F5332" s="380">
        <v>12.774949229747996</v>
      </c>
      <c r="G5332" s="25">
        <v>41.05</v>
      </c>
      <c r="H5332" s="380">
        <v>10.959150483115863</v>
      </c>
      <c r="I5332" s="25">
        <v>49.75</v>
      </c>
      <c r="J5332" s="380">
        <v>7.2728011049184804</v>
      </c>
    </row>
    <row r="5333" spans="1:10" x14ac:dyDescent="0.35">
      <c r="A5333" s="5">
        <v>5329</v>
      </c>
      <c r="B5333" s="5">
        <v>223</v>
      </c>
      <c r="C5333" s="5">
        <v>8</v>
      </c>
      <c r="D5333" s="380">
        <v>70.554999999999993</v>
      </c>
      <c r="E5333" s="25">
        <v>24.84</v>
      </c>
      <c r="F5333" s="380">
        <v>12.522212436840574</v>
      </c>
      <c r="G5333" s="25">
        <v>38.770000000000003</v>
      </c>
      <c r="H5333" s="380">
        <v>10.419577378586371</v>
      </c>
      <c r="I5333" s="25">
        <v>45.32</v>
      </c>
      <c r="J5333" s="380">
        <v>7.4037544999176159</v>
      </c>
    </row>
    <row r="5334" spans="1:10" x14ac:dyDescent="0.35">
      <c r="A5334" s="5">
        <v>5330</v>
      </c>
      <c r="B5334" s="5">
        <v>223</v>
      </c>
      <c r="C5334" s="5">
        <v>8</v>
      </c>
      <c r="D5334" s="380">
        <v>71.557222222222222</v>
      </c>
      <c r="E5334" s="25">
        <v>24.84</v>
      </c>
      <c r="F5334" s="380">
        <v>12.571165889204723</v>
      </c>
      <c r="G5334" s="25">
        <v>38.770000000000003</v>
      </c>
      <c r="H5334" s="380">
        <v>10.57895666127339</v>
      </c>
      <c r="I5334" s="25">
        <v>45.32</v>
      </c>
      <c r="J5334" s="380">
        <v>7.4180099807897033</v>
      </c>
    </row>
    <row r="5335" spans="1:10" x14ac:dyDescent="0.35">
      <c r="A5335" s="5">
        <v>5331</v>
      </c>
      <c r="B5335" s="5">
        <v>223</v>
      </c>
      <c r="C5335" s="5">
        <v>8</v>
      </c>
      <c r="D5335" s="380">
        <v>70.862777777777779</v>
      </c>
      <c r="E5335" s="25">
        <v>24.73</v>
      </c>
      <c r="F5335" s="380">
        <v>12.304236731598142</v>
      </c>
      <c r="G5335" s="25">
        <v>38.770000000000003</v>
      </c>
      <c r="H5335" s="380">
        <v>10.970558801674507</v>
      </c>
      <c r="I5335" s="25">
        <v>45.32</v>
      </c>
      <c r="J5335" s="380">
        <v>7.4617609272521976</v>
      </c>
    </row>
    <row r="5336" spans="1:10" x14ac:dyDescent="0.35">
      <c r="A5336" s="5">
        <v>5332</v>
      </c>
      <c r="B5336" s="5">
        <v>223</v>
      </c>
      <c r="C5336" s="5">
        <v>8</v>
      </c>
      <c r="D5336" s="380">
        <v>72.49111111111111</v>
      </c>
      <c r="E5336" s="25">
        <v>24.84</v>
      </c>
      <c r="F5336" s="380">
        <v>12.998905565195034</v>
      </c>
      <c r="G5336" s="25">
        <v>40.64</v>
      </c>
      <c r="H5336" s="380">
        <v>9.9967469170967345</v>
      </c>
      <c r="I5336" s="25">
        <v>45.33</v>
      </c>
      <c r="J5336" s="380">
        <v>7.4678827004333801</v>
      </c>
    </row>
    <row r="5337" spans="1:10" x14ac:dyDescent="0.35">
      <c r="A5337" s="5">
        <v>5333</v>
      </c>
      <c r="B5337" s="5">
        <v>223</v>
      </c>
      <c r="C5337" s="5">
        <v>8</v>
      </c>
      <c r="D5337" s="380">
        <v>80.290000000000006</v>
      </c>
      <c r="E5337" s="25">
        <v>24.84</v>
      </c>
      <c r="F5337" s="380">
        <v>13.471232491554593</v>
      </c>
      <c r="G5337" s="25">
        <v>40.64</v>
      </c>
      <c r="H5337" s="380">
        <v>11.011827756872613</v>
      </c>
      <c r="I5337" s="25">
        <v>46.22</v>
      </c>
      <c r="J5337" s="380">
        <v>7.4384619828659568</v>
      </c>
    </row>
    <row r="5338" spans="1:10" x14ac:dyDescent="0.35">
      <c r="A5338" s="5">
        <v>5334</v>
      </c>
      <c r="B5338" s="5">
        <v>223</v>
      </c>
      <c r="C5338" s="5">
        <v>8</v>
      </c>
      <c r="D5338" s="380">
        <v>90.975555555555559</v>
      </c>
      <c r="E5338" s="25">
        <v>24.84</v>
      </c>
      <c r="F5338" s="380">
        <v>12.854515603802463</v>
      </c>
      <c r="G5338" s="25">
        <v>42.29</v>
      </c>
      <c r="H5338" s="380">
        <v>9.6166613472396296</v>
      </c>
      <c r="I5338" s="25">
        <v>48.86</v>
      </c>
      <c r="J5338" s="380">
        <v>7.3968792587135548</v>
      </c>
    </row>
    <row r="5339" spans="1:10" x14ac:dyDescent="0.35">
      <c r="A5339" s="5">
        <v>5335</v>
      </c>
      <c r="B5339" s="5">
        <v>223</v>
      </c>
      <c r="C5339" s="5">
        <v>8</v>
      </c>
      <c r="D5339" s="380">
        <v>96.38</v>
      </c>
      <c r="E5339" s="25">
        <v>25.29</v>
      </c>
      <c r="F5339" s="380">
        <v>12.558982862780772</v>
      </c>
      <c r="G5339" s="25">
        <v>45.61</v>
      </c>
      <c r="H5339" s="380">
        <v>9.8606637670327881</v>
      </c>
      <c r="I5339" s="25">
        <v>53.27</v>
      </c>
      <c r="J5339" s="380">
        <v>7.2287785862484899</v>
      </c>
    </row>
    <row r="5340" spans="1:10" x14ac:dyDescent="0.35">
      <c r="A5340" s="5">
        <v>5336</v>
      </c>
      <c r="B5340" s="5">
        <v>223</v>
      </c>
      <c r="C5340" s="5">
        <v>8</v>
      </c>
      <c r="D5340" s="380">
        <v>94.184999999999988</v>
      </c>
      <c r="E5340" s="25">
        <v>25.59</v>
      </c>
      <c r="F5340" s="380">
        <v>13.598586840730029</v>
      </c>
      <c r="G5340" s="25">
        <v>45.61</v>
      </c>
      <c r="H5340" s="380">
        <v>9.8087168011755104</v>
      </c>
      <c r="I5340" s="25">
        <v>53.32</v>
      </c>
      <c r="J5340" s="380">
        <v>7.4667528612367464</v>
      </c>
    </row>
    <row r="5341" spans="1:10" x14ac:dyDescent="0.35">
      <c r="A5341" s="5">
        <v>5337</v>
      </c>
      <c r="B5341" s="5">
        <v>223</v>
      </c>
      <c r="C5341" s="5">
        <v>8</v>
      </c>
      <c r="D5341" s="380">
        <v>88.333333333333343</v>
      </c>
      <c r="E5341" s="25">
        <v>25.59</v>
      </c>
      <c r="F5341" s="380">
        <v>8.8841035866727722</v>
      </c>
      <c r="G5341" s="25">
        <v>45.61</v>
      </c>
      <c r="H5341" s="380">
        <v>10.566776570994746</v>
      </c>
      <c r="I5341" s="25">
        <v>53.27</v>
      </c>
      <c r="J5341" s="380">
        <v>6.7017816486123536</v>
      </c>
    </row>
    <row r="5342" spans="1:10" x14ac:dyDescent="0.35">
      <c r="A5342" s="5">
        <v>5338</v>
      </c>
      <c r="B5342" s="5">
        <v>223</v>
      </c>
      <c r="C5342" s="5">
        <v>8</v>
      </c>
      <c r="D5342" s="380">
        <v>79.895555555555561</v>
      </c>
      <c r="E5342" s="25">
        <v>25.59</v>
      </c>
      <c r="F5342" s="380">
        <v>8.1174834595959613</v>
      </c>
      <c r="G5342" s="25">
        <v>43.56</v>
      </c>
      <c r="H5342" s="380">
        <v>8.149471652692835</v>
      </c>
      <c r="I5342" s="25">
        <v>48.86</v>
      </c>
      <c r="J5342" s="380">
        <v>5.8570511021850962</v>
      </c>
    </row>
    <row r="5343" spans="1:10" x14ac:dyDescent="0.35">
      <c r="A5343" s="5">
        <v>5339</v>
      </c>
      <c r="B5343" s="5">
        <v>223</v>
      </c>
      <c r="C5343" s="5">
        <v>8</v>
      </c>
      <c r="D5343" s="380">
        <v>74.296666666666653</v>
      </c>
      <c r="E5343" s="25">
        <v>25.59</v>
      </c>
      <c r="F5343" s="380">
        <v>2.7646661898643168</v>
      </c>
      <c r="G5343" s="25">
        <v>42.29</v>
      </c>
      <c r="H5343" s="380">
        <v>8.1135629164909755</v>
      </c>
      <c r="I5343" s="25">
        <v>45.33</v>
      </c>
      <c r="J5343" s="380">
        <v>5.49216721152556</v>
      </c>
    </row>
    <row r="5344" spans="1:10" x14ac:dyDescent="0.35">
      <c r="A5344" s="5">
        <v>5340</v>
      </c>
      <c r="B5344" s="5">
        <v>223</v>
      </c>
      <c r="C5344" s="5">
        <v>8</v>
      </c>
      <c r="D5344" s="380">
        <v>70.650555555555556</v>
      </c>
      <c r="E5344" s="25">
        <v>24.84</v>
      </c>
      <c r="F5344" s="380">
        <v>0.37893403417092886</v>
      </c>
      <c r="G5344" s="25">
        <v>41.39</v>
      </c>
      <c r="H5344" s="380">
        <v>8.2863452534093227</v>
      </c>
      <c r="I5344" s="25">
        <v>44.87</v>
      </c>
      <c r="J5344" s="380">
        <v>6.0661602939715706</v>
      </c>
    </row>
    <row r="5345" spans="1:10" x14ac:dyDescent="0.35">
      <c r="A5345" s="5">
        <v>5341</v>
      </c>
      <c r="B5345" s="5">
        <v>223</v>
      </c>
      <c r="C5345" s="5">
        <v>8</v>
      </c>
      <c r="D5345" s="380">
        <v>66.620555555555555</v>
      </c>
      <c r="E5345" s="25">
        <v>24.84</v>
      </c>
      <c r="F5345" s="380">
        <v>5.3837097714493884</v>
      </c>
      <c r="G5345" s="25">
        <v>41.05</v>
      </c>
      <c r="H5345" s="380">
        <v>8.1013532901396932</v>
      </c>
      <c r="I5345" s="25">
        <v>44.87</v>
      </c>
      <c r="J5345" s="380">
        <v>5.9311294581648619</v>
      </c>
    </row>
    <row r="5346" spans="1:10" x14ac:dyDescent="0.35">
      <c r="A5346" s="5">
        <v>5342</v>
      </c>
      <c r="B5346" s="5">
        <v>223</v>
      </c>
      <c r="C5346" s="5">
        <v>8</v>
      </c>
      <c r="D5346" s="380">
        <v>67.492777777777775</v>
      </c>
      <c r="E5346" s="25">
        <v>24.84</v>
      </c>
      <c r="F5346" s="380">
        <v>1.8214170923194422</v>
      </c>
      <c r="G5346" s="25">
        <v>41.05</v>
      </c>
      <c r="H5346" s="380">
        <v>8.1460910529091315</v>
      </c>
      <c r="I5346" s="25">
        <v>43.52</v>
      </c>
      <c r="J5346" s="380">
        <v>6.1785316196681697</v>
      </c>
    </row>
    <row r="5347" spans="1:10" x14ac:dyDescent="0.35">
      <c r="A5347" s="5">
        <v>5343</v>
      </c>
      <c r="B5347" s="5">
        <v>223</v>
      </c>
      <c r="C5347" s="5">
        <v>8</v>
      </c>
      <c r="D5347" s="380">
        <v>72.830555555555549</v>
      </c>
      <c r="E5347" s="25">
        <v>24.84</v>
      </c>
      <c r="F5347" s="380">
        <v>4.2859728650839465E-2</v>
      </c>
      <c r="G5347" s="25">
        <v>40.64</v>
      </c>
      <c r="H5347" s="380">
        <v>8.3475611292917531</v>
      </c>
      <c r="I5347" s="25">
        <v>43.52</v>
      </c>
      <c r="J5347" s="380">
        <v>5.5164449081026481</v>
      </c>
    </row>
    <row r="5348" spans="1:10" x14ac:dyDescent="0.35">
      <c r="A5348" s="5">
        <v>5344</v>
      </c>
      <c r="B5348" s="5">
        <v>223</v>
      </c>
      <c r="C5348" s="5">
        <v>8</v>
      </c>
      <c r="D5348" s="380">
        <v>84.017777777777795</v>
      </c>
      <c r="E5348" s="25">
        <v>24.84</v>
      </c>
      <c r="F5348" s="380">
        <v>3.1952079004877523</v>
      </c>
      <c r="G5348" s="25">
        <v>40.64</v>
      </c>
      <c r="H5348" s="380">
        <v>8.3446063512681441</v>
      </c>
      <c r="I5348" s="25">
        <v>43.52</v>
      </c>
      <c r="J5348" s="380">
        <v>6.3246411666059652</v>
      </c>
    </row>
    <row r="5349" spans="1:10" x14ac:dyDescent="0.35">
      <c r="A5349" s="5">
        <v>5345</v>
      </c>
      <c r="B5349" s="5">
        <v>223</v>
      </c>
      <c r="C5349" s="5">
        <v>8</v>
      </c>
      <c r="D5349" s="380">
        <v>96.345555555555549</v>
      </c>
      <c r="E5349" s="25">
        <v>24.84</v>
      </c>
      <c r="F5349" s="380">
        <v>8.8129333032020778</v>
      </c>
      <c r="G5349" s="25">
        <v>41.05</v>
      </c>
      <c r="H5349" s="380">
        <v>8.8747898188299938</v>
      </c>
      <c r="I5349" s="25">
        <v>44.87</v>
      </c>
      <c r="J5349" s="380">
        <v>6.4387983008232812</v>
      </c>
    </row>
    <row r="5350" spans="1:10" x14ac:dyDescent="0.35">
      <c r="A5350" s="5">
        <v>5346</v>
      </c>
      <c r="B5350" s="5">
        <v>223</v>
      </c>
      <c r="C5350" s="5">
        <v>8</v>
      </c>
      <c r="D5350" s="380">
        <v>104.89055555555555</v>
      </c>
      <c r="E5350" s="25">
        <v>24.84</v>
      </c>
      <c r="F5350" s="380">
        <v>10.473168211628588</v>
      </c>
      <c r="G5350" s="25">
        <v>42.29</v>
      </c>
      <c r="H5350" s="380">
        <v>10.982361440690443</v>
      </c>
      <c r="I5350" s="25">
        <v>48.09</v>
      </c>
      <c r="J5350" s="380">
        <v>7.5376527141763239</v>
      </c>
    </row>
    <row r="5351" spans="1:10" x14ac:dyDescent="0.35">
      <c r="A5351" s="5">
        <v>5347</v>
      </c>
      <c r="B5351" s="5">
        <v>223</v>
      </c>
      <c r="C5351" s="5">
        <v>8</v>
      </c>
      <c r="D5351" s="380">
        <v>115.60222222222222</v>
      </c>
      <c r="E5351" s="25">
        <v>25.74</v>
      </c>
      <c r="F5351" s="380">
        <v>12.159360439243942</v>
      </c>
      <c r="G5351" s="25">
        <v>43.56</v>
      </c>
      <c r="H5351" s="380">
        <v>11.307546492289658</v>
      </c>
      <c r="I5351" s="25">
        <v>48.86</v>
      </c>
      <c r="J5351" s="380">
        <v>7.4833855064325387</v>
      </c>
    </row>
    <row r="5352" spans="1:10" x14ac:dyDescent="0.35">
      <c r="A5352" s="5">
        <v>5348</v>
      </c>
      <c r="B5352" s="5">
        <v>223</v>
      </c>
      <c r="C5352" s="5">
        <v>8</v>
      </c>
      <c r="D5352" s="380">
        <v>113.04777777777777</v>
      </c>
      <c r="E5352" s="25">
        <v>25.74</v>
      </c>
      <c r="F5352" s="380">
        <v>14.613226205642436</v>
      </c>
      <c r="G5352" s="25">
        <v>43.56</v>
      </c>
      <c r="H5352" s="380">
        <v>11.253165430306078</v>
      </c>
      <c r="I5352" s="25">
        <v>50.21</v>
      </c>
      <c r="J5352" s="380">
        <v>7.4677624206333046</v>
      </c>
    </row>
    <row r="5353" spans="1:10" x14ac:dyDescent="0.35">
      <c r="A5353" s="5">
        <v>5349</v>
      </c>
      <c r="B5353" s="5">
        <v>223</v>
      </c>
      <c r="C5353" s="5">
        <v>8</v>
      </c>
      <c r="D5353" s="380">
        <v>103.75944444444444</v>
      </c>
      <c r="E5353" s="25">
        <v>25.74</v>
      </c>
      <c r="F5353" s="380">
        <v>11.907770631867281</v>
      </c>
      <c r="G5353" s="25">
        <v>43.56</v>
      </c>
      <c r="H5353" s="380">
        <v>11.348434803827248</v>
      </c>
      <c r="I5353" s="25">
        <v>51.2</v>
      </c>
      <c r="J5353" s="380">
        <v>7.4410694192133917</v>
      </c>
    </row>
    <row r="5354" spans="1:10" x14ac:dyDescent="0.35">
      <c r="A5354" s="5">
        <v>5350</v>
      </c>
      <c r="B5354" s="5">
        <v>223</v>
      </c>
      <c r="C5354" s="5">
        <v>8</v>
      </c>
      <c r="D5354" s="380">
        <v>96.73555555555555</v>
      </c>
      <c r="E5354" s="25">
        <v>25.29</v>
      </c>
      <c r="F5354" s="380">
        <v>11.965441829660497</v>
      </c>
      <c r="G5354" s="25">
        <v>43.44</v>
      </c>
      <c r="H5354" s="380">
        <v>11.115503091624531</v>
      </c>
      <c r="I5354" s="25">
        <v>51.2</v>
      </c>
      <c r="J5354" s="380">
        <v>7.4318729898038205</v>
      </c>
    </row>
    <row r="5355" spans="1:10" x14ac:dyDescent="0.35">
      <c r="A5355" s="5">
        <v>5351</v>
      </c>
      <c r="B5355" s="5">
        <v>223</v>
      </c>
      <c r="C5355" s="5">
        <v>8</v>
      </c>
      <c r="D5355" s="380">
        <v>92.21611111111109</v>
      </c>
      <c r="E5355" s="25">
        <v>24.84</v>
      </c>
      <c r="F5355" s="380">
        <v>11.669309651672018</v>
      </c>
      <c r="G5355" s="25">
        <v>41.05</v>
      </c>
      <c r="H5355" s="380">
        <v>11.127823620257889</v>
      </c>
      <c r="I5355" s="25">
        <v>50.21</v>
      </c>
      <c r="J5355" s="380">
        <v>7.4677624206333046</v>
      </c>
    </row>
    <row r="5356" spans="1:10" x14ac:dyDescent="0.35">
      <c r="A5356" s="5">
        <v>5352</v>
      </c>
      <c r="B5356" s="5">
        <v>223</v>
      </c>
      <c r="C5356" s="5">
        <v>8</v>
      </c>
      <c r="D5356" s="380">
        <v>96.268888888888881</v>
      </c>
      <c r="E5356" s="25">
        <v>24.84</v>
      </c>
      <c r="F5356" s="380">
        <v>11.669309651672018</v>
      </c>
      <c r="G5356" s="25">
        <v>40.64</v>
      </c>
      <c r="H5356" s="380">
        <v>10.467826161379923</v>
      </c>
      <c r="I5356" s="25">
        <v>45.49</v>
      </c>
      <c r="J5356" s="380">
        <v>7.421817977855885</v>
      </c>
    </row>
    <row r="5357" spans="1:10" x14ac:dyDescent="0.35">
      <c r="A5357" s="5">
        <v>5353</v>
      </c>
      <c r="B5357" s="5">
        <v>224</v>
      </c>
      <c r="C5357" s="5">
        <v>8</v>
      </c>
      <c r="D5357" s="380">
        <v>95.655000000000001</v>
      </c>
      <c r="E5357" s="25">
        <v>24.84</v>
      </c>
      <c r="F5357" s="380">
        <v>11.441279392237698</v>
      </c>
      <c r="G5357" s="25">
        <v>41.05</v>
      </c>
      <c r="H5357" s="380">
        <v>10.462181924833425</v>
      </c>
      <c r="I5357" s="25">
        <v>37.979999999999997</v>
      </c>
      <c r="J5357" s="380">
        <v>7.2284334888236526</v>
      </c>
    </row>
    <row r="5358" spans="1:10" x14ac:dyDescent="0.35">
      <c r="A5358" s="5">
        <v>5354</v>
      </c>
      <c r="B5358" s="5">
        <v>224</v>
      </c>
      <c r="C5358" s="5">
        <v>8</v>
      </c>
      <c r="D5358" s="380">
        <v>93.676666666666662</v>
      </c>
      <c r="E5358" s="25">
        <v>24.84</v>
      </c>
      <c r="F5358" s="380">
        <v>10.939484155455817</v>
      </c>
      <c r="G5358" s="25">
        <v>41.05</v>
      </c>
      <c r="H5358" s="380">
        <v>10.135682622877557</v>
      </c>
      <c r="I5358" s="25">
        <v>37.979999999999997</v>
      </c>
      <c r="J5358" s="380">
        <v>7.2040781452345479</v>
      </c>
    </row>
    <row r="5359" spans="1:10" x14ac:dyDescent="0.35">
      <c r="A5359" s="5">
        <v>5355</v>
      </c>
      <c r="B5359" s="5">
        <v>224</v>
      </c>
      <c r="C5359" s="5">
        <v>8</v>
      </c>
      <c r="D5359" s="380">
        <v>93.063888888888897</v>
      </c>
      <c r="E5359" s="25">
        <v>24.84</v>
      </c>
      <c r="F5359" s="380">
        <v>11.019563558699966</v>
      </c>
      <c r="G5359" s="25">
        <v>41.05</v>
      </c>
      <c r="H5359" s="380">
        <v>9.7534497828498257</v>
      </c>
      <c r="I5359" s="25">
        <v>37.979999999999997</v>
      </c>
      <c r="J5359" s="380">
        <v>7.1978936287744428</v>
      </c>
    </row>
    <row r="5360" spans="1:10" x14ac:dyDescent="0.35">
      <c r="A5360" s="5">
        <v>5356</v>
      </c>
      <c r="B5360" s="5">
        <v>224</v>
      </c>
      <c r="C5360" s="5">
        <v>8</v>
      </c>
      <c r="D5360" s="380">
        <v>96.007222222222211</v>
      </c>
      <c r="E5360" s="25">
        <v>24.84</v>
      </c>
      <c r="F5360" s="380">
        <v>11.006069846735331</v>
      </c>
      <c r="G5360" s="25">
        <v>41.05</v>
      </c>
      <c r="H5360" s="380">
        <v>9.5237565727896332</v>
      </c>
      <c r="I5360" s="25">
        <v>37.979999999999997</v>
      </c>
      <c r="J5360" s="380">
        <v>7.1911736547568772</v>
      </c>
    </row>
    <row r="5361" spans="1:10" x14ac:dyDescent="0.35">
      <c r="A5361" s="5">
        <v>5357</v>
      </c>
      <c r="B5361" s="5">
        <v>224</v>
      </c>
      <c r="C5361" s="5">
        <v>8</v>
      </c>
      <c r="D5361" s="380">
        <v>99.255555555555546</v>
      </c>
      <c r="E5361" s="25">
        <v>24.84</v>
      </c>
      <c r="F5361" s="380">
        <v>10.751286926120692</v>
      </c>
      <c r="G5361" s="25">
        <v>41.05</v>
      </c>
      <c r="H5361" s="380">
        <v>9.2520886796237356</v>
      </c>
      <c r="I5361" s="25">
        <v>37.979999999999997</v>
      </c>
      <c r="J5361" s="380">
        <v>7.1859704589938396</v>
      </c>
    </row>
    <row r="5362" spans="1:10" x14ac:dyDescent="0.35">
      <c r="A5362" s="5">
        <v>5358</v>
      </c>
      <c r="B5362" s="5">
        <v>224</v>
      </c>
      <c r="C5362" s="5">
        <v>8</v>
      </c>
      <c r="D5362" s="380">
        <v>110.03</v>
      </c>
      <c r="E5362" s="25">
        <v>24.84</v>
      </c>
      <c r="F5362" s="380">
        <v>10.976397582111476</v>
      </c>
      <c r="G5362" s="25">
        <v>41.5</v>
      </c>
      <c r="H5362" s="380">
        <v>9.2520886796237356</v>
      </c>
      <c r="I5362" s="25">
        <v>37.979999999999997</v>
      </c>
      <c r="J5362" s="380">
        <v>7.1295693248546677</v>
      </c>
    </row>
    <row r="5363" spans="1:10" x14ac:dyDescent="0.35">
      <c r="A5363" s="5">
        <v>5359</v>
      </c>
      <c r="B5363" s="5">
        <v>224</v>
      </c>
      <c r="C5363" s="5">
        <v>8</v>
      </c>
      <c r="D5363" s="380">
        <v>117.31555555555553</v>
      </c>
      <c r="E5363" s="25">
        <v>24.84</v>
      </c>
      <c r="F5363" s="380">
        <v>10.803868032207445</v>
      </c>
      <c r="G5363" s="25">
        <v>45.61</v>
      </c>
      <c r="H5363" s="380">
        <v>9.3764089963732662</v>
      </c>
      <c r="I5363" s="25">
        <v>44.68</v>
      </c>
      <c r="J5363" s="380">
        <v>6.7222273005525466</v>
      </c>
    </row>
    <row r="5364" spans="1:10" x14ac:dyDescent="0.35">
      <c r="A5364" s="5">
        <v>5360</v>
      </c>
      <c r="B5364" s="5">
        <v>224</v>
      </c>
      <c r="C5364" s="5">
        <v>8</v>
      </c>
      <c r="D5364" s="380">
        <v>117.80055555555555</v>
      </c>
      <c r="E5364" s="25">
        <v>24.84</v>
      </c>
      <c r="F5364" s="380">
        <v>9.0208334280436695</v>
      </c>
      <c r="G5364" s="25">
        <v>45.61</v>
      </c>
      <c r="H5364" s="380">
        <v>8.2893979325962341</v>
      </c>
      <c r="I5364" s="25">
        <v>48.86</v>
      </c>
      <c r="J5364" s="380">
        <v>6.5511730268722541</v>
      </c>
    </row>
    <row r="5365" spans="1:10" x14ac:dyDescent="0.35">
      <c r="A5365" s="5">
        <v>5361</v>
      </c>
      <c r="B5365" s="5">
        <v>224</v>
      </c>
      <c r="C5365" s="5">
        <v>8</v>
      </c>
      <c r="D5365" s="380">
        <v>107.86333333333333</v>
      </c>
      <c r="E5365" s="25">
        <v>24.84</v>
      </c>
      <c r="F5365" s="380">
        <v>8.1174834595959595</v>
      </c>
      <c r="G5365" s="25">
        <v>45.61</v>
      </c>
      <c r="H5365" s="380">
        <v>7.5541492136945401</v>
      </c>
      <c r="I5365" s="25">
        <v>46.06</v>
      </c>
      <c r="J5365" s="380">
        <v>3.6362121952669337</v>
      </c>
    </row>
    <row r="5366" spans="1:10" x14ac:dyDescent="0.35">
      <c r="A5366" s="5">
        <v>5362</v>
      </c>
      <c r="B5366" s="5">
        <v>224</v>
      </c>
      <c r="C5366" s="5">
        <v>8</v>
      </c>
      <c r="D5366" s="380">
        <v>99.245000000000005</v>
      </c>
      <c r="E5366" s="25">
        <v>24.84</v>
      </c>
      <c r="F5366" s="380">
        <v>7.0834865585409084</v>
      </c>
      <c r="G5366" s="25">
        <v>43.56</v>
      </c>
      <c r="H5366" s="380">
        <v>5.4608414517202855</v>
      </c>
      <c r="I5366" s="25">
        <v>38.36</v>
      </c>
      <c r="J5366" s="380">
        <v>3.6257905574723517</v>
      </c>
    </row>
    <row r="5367" spans="1:10" x14ac:dyDescent="0.35">
      <c r="A5367" s="5">
        <v>5363</v>
      </c>
      <c r="B5367" s="5">
        <v>224</v>
      </c>
      <c r="C5367" s="5">
        <v>8</v>
      </c>
      <c r="D5367" s="380">
        <v>94.452777777777783</v>
      </c>
      <c r="E5367" s="25">
        <v>24.84</v>
      </c>
      <c r="F5367" s="380">
        <v>1.8744367596294311</v>
      </c>
      <c r="G5367" s="25">
        <v>43.56</v>
      </c>
      <c r="H5367" s="380">
        <v>5.8158237909048411</v>
      </c>
      <c r="I5367" s="25">
        <v>36.869999999999997</v>
      </c>
      <c r="J5367" s="380">
        <v>3.7351565812791101</v>
      </c>
    </row>
    <row r="5368" spans="1:10" x14ac:dyDescent="0.35">
      <c r="A5368" s="5">
        <v>5364</v>
      </c>
      <c r="B5368" s="5">
        <v>224</v>
      </c>
      <c r="C5368" s="5">
        <v>8</v>
      </c>
      <c r="D5368" s="380">
        <v>90.168888888888887</v>
      </c>
      <c r="E5368" s="25">
        <v>24.84</v>
      </c>
      <c r="F5368" s="380">
        <v>2.777919048691408</v>
      </c>
      <c r="G5368" s="25">
        <v>42.71</v>
      </c>
      <c r="H5368" s="380">
        <v>5.4830130159209967</v>
      </c>
      <c r="I5368" s="25">
        <v>36.869999999999997</v>
      </c>
      <c r="J5368" s="380">
        <v>0.50070987960732249</v>
      </c>
    </row>
    <row r="5369" spans="1:10" x14ac:dyDescent="0.35">
      <c r="A5369" s="5">
        <v>5365</v>
      </c>
      <c r="B5369" s="5">
        <v>224</v>
      </c>
      <c r="C5369" s="5">
        <v>8</v>
      </c>
      <c r="D5369" s="380">
        <v>81.901111111111092</v>
      </c>
      <c r="E5369" s="25">
        <v>24.84</v>
      </c>
      <c r="F5369" s="380">
        <v>4.1802450313245672</v>
      </c>
      <c r="G5369" s="25">
        <v>41.05</v>
      </c>
      <c r="H5369" s="380">
        <v>5.5491271603558827</v>
      </c>
      <c r="I5369" s="25">
        <v>36.869999999999997</v>
      </c>
      <c r="J5369" s="380">
        <v>1.5352038252608577</v>
      </c>
    </row>
    <row r="5370" spans="1:10" x14ac:dyDescent="0.35">
      <c r="A5370" s="5">
        <v>5366</v>
      </c>
      <c r="B5370" s="5">
        <v>224</v>
      </c>
      <c r="C5370" s="5">
        <v>8</v>
      </c>
      <c r="D5370" s="380">
        <v>82.548888888888882</v>
      </c>
      <c r="E5370" s="25">
        <v>24.84</v>
      </c>
      <c r="F5370" s="380">
        <v>2.837619480166381</v>
      </c>
      <c r="G5370" s="25">
        <v>41.05</v>
      </c>
      <c r="H5370" s="380">
        <v>5.1762864138413862</v>
      </c>
      <c r="I5370" s="25">
        <v>36.869999999999997</v>
      </c>
      <c r="J5370" s="380">
        <v>2.3572918958931415</v>
      </c>
    </row>
    <row r="5371" spans="1:10" x14ac:dyDescent="0.35">
      <c r="A5371" s="5">
        <v>5367</v>
      </c>
      <c r="B5371" s="5">
        <v>224</v>
      </c>
      <c r="C5371" s="5">
        <v>8</v>
      </c>
      <c r="D5371" s="380">
        <v>90.125</v>
      </c>
      <c r="E5371" s="25">
        <v>24.84</v>
      </c>
      <c r="F5371" s="380">
        <v>1.4208612440186679</v>
      </c>
      <c r="G5371" s="25">
        <v>41.05</v>
      </c>
      <c r="H5371" s="380">
        <v>5.5180865950579419</v>
      </c>
      <c r="I5371" s="25">
        <v>36.869999999999997</v>
      </c>
      <c r="J5371" s="380">
        <v>3.7412132690724595</v>
      </c>
    </row>
    <row r="5372" spans="1:10" x14ac:dyDescent="0.35">
      <c r="A5372" s="5">
        <v>5368</v>
      </c>
      <c r="B5372" s="5">
        <v>224</v>
      </c>
      <c r="C5372" s="5">
        <v>8</v>
      </c>
      <c r="D5372" s="380">
        <v>97.471111111111114</v>
      </c>
      <c r="E5372" s="25">
        <v>24.84</v>
      </c>
      <c r="F5372" s="380">
        <v>1.9386537045859422</v>
      </c>
      <c r="G5372" s="25">
        <v>41.05</v>
      </c>
      <c r="H5372" s="380">
        <v>5.6810478267309916</v>
      </c>
      <c r="I5372" s="25">
        <v>35.799999999999997</v>
      </c>
      <c r="J5372" s="380">
        <v>3.741262544974119</v>
      </c>
    </row>
    <row r="5373" spans="1:10" x14ac:dyDescent="0.35">
      <c r="A5373" s="5">
        <v>5369</v>
      </c>
      <c r="B5373" s="5">
        <v>224</v>
      </c>
      <c r="C5373" s="5">
        <v>8</v>
      </c>
      <c r="D5373" s="380">
        <v>106.46333333333331</v>
      </c>
      <c r="E5373" s="25">
        <v>24.84</v>
      </c>
      <c r="F5373" s="380">
        <v>8.1174834595959595</v>
      </c>
      <c r="G5373" s="25">
        <v>43.56</v>
      </c>
      <c r="H5373" s="380">
        <v>5.6408545657228002</v>
      </c>
      <c r="I5373" s="25">
        <v>36.869999999999997</v>
      </c>
      <c r="J5373" s="380">
        <v>2.9157261144193871</v>
      </c>
    </row>
    <row r="5374" spans="1:10" x14ac:dyDescent="0.35">
      <c r="A5374" s="5">
        <v>5370</v>
      </c>
      <c r="B5374" s="5">
        <v>224</v>
      </c>
      <c r="C5374" s="5">
        <v>8</v>
      </c>
      <c r="D5374" s="380">
        <v>115.77666666666666</v>
      </c>
      <c r="E5374" s="25">
        <v>24.84</v>
      </c>
      <c r="F5374" s="380">
        <v>8.7208121849013587</v>
      </c>
      <c r="G5374" s="25">
        <v>43.56</v>
      </c>
      <c r="H5374" s="380">
        <v>9.9581557074764877</v>
      </c>
      <c r="I5374" s="25">
        <v>43.38</v>
      </c>
      <c r="J5374" s="380">
        <v>6.3178023209063419</v>
      </c>
    </row>
    <row r="5375" spans="1:10" x14ac:dyDescent="0.35">
      <c r="A5375" s="5">
        <v>5371</v>
      </c>
      <c r="B5375" s="5">
        <v>224</v>
      </c>
      <c r="C5375" s="5">
        <v>8</v>
      </c>
      <c r="D5375" s="380">
        <v>123.68611111111113</v>
      </c>
      <c r="E5375" s="25">
        <v>24.84</v>
      </c>
      <c r="F5375" s="380">
        <v>9.2422155285161605</v>
      </c>
      <c r="G5375" s="25">
        <v>43.56</v>
      </c>
      <c r="H5375" s="380">
        <v>10.34751523823364</v>
      </c>
      <c r="I5375" s="25">
        <v>46.69</v>
      </c>
      <c r="J5375" s="380">
        <v>6.0246195396617548</v>
      </c>
    </row>
    <row r="5376" spans="1:10" x14ac:dyDescent="0.35">
      <c r="A5376" s="5">
        <v>5372</v>
      </c>
      <c r="B5376" s="5">
        <v>224</v>
      </c>
      <c r="C5376" s="5">
        <v>8</v>
      </c>
      <c r="D5376" s="380">
        <v>121.09888888888888</v>
      </c>
      <c r="E5376" s="25">
        <v>24.84</v>
      </c>
      <c r="F5376" s="380">
        <v>9.3546427777549894</v>
      </c>
      <c r="G5376" s="25">
        <v>43.56</v>
      </c>
      <c r="H5376" s="380">
        <v>9.8668410210242996</v>
      </c>
      <c r="I5376" s="25">
        <v>48.79</v>
      </c>
      <c r="J5376" s="380">
        <v>4.3570230591751695</v>
      </c>
    </row>
    <row r="5377" spans="1:10" x14ac:dyDescent="0.35">
      <c r="A5377" s="5">
        <v>5373</v>
      </c>
      <c r="B5377" s="5">
        <v>224</v>
      </c>
      <c r="C5377" s="5">
        <v>8</v>
      </c>
      <c r="D5377" s="380">
        <v>113.73888888888887</v>
      </c>
      <c r="E5377" s="25">
        <v>24.84</v>
      </c>
      <c r="F5377" s="380">
        <v>9.2435189417225736</v>
      </c>
      <c r="G5377" s="25">
        <v>44.69</v>
      </c>
      <c r="H5377" s="380">
        <v>10.198950920179152</v>
      </c>
      <c r="I5377" s="25">
        <v>48.86</v>
      </c>
      <c r="J5377" s="380">
        <v>6.2178779543122458</v>
      </c>
    </row>
    <row r="5378" spans="1:10" x14ac:dyDescent="0.35">
      <c r="A5378" s="5">
        <v>5374</v>
      </c>
      <c r="B5378" s="5">
        <v>224</v>
      </c>
      <c r="C5378" s="5">
        <v>8</v>
      </c>
      <c r="D5378" s="380">
        <v>106.94777777777777</v>
      </c>
      <c r="E5378" s="25">
        <v>24.84</v>
      </c>
      <c r="F5378" s="380">
        <v>9.0413845478080468</v>
      </c>
      <c r="G5378" s="25">
        <v>42.71</v>
      </c>
      <c r="H5378" s="380">
        <v>10.077748484539251</v>
      </c>
      <c r="I5378" s="25">
        <v>46.06</v>
      </c>
      <c r="J5378" s="380">
        <v>5.4797239352571392</v>
      </c>
    </row>
    <row r="5379" spans="1:10" x14ac:dyDescent="0.35">
      <c r="A5379" s="5">
        <v>5375</v>
      </c>
      <c r="B5379" s="5">
        <v>224</v>
      </c>
      <c r="C5379" s="5">
        <v>8</v>
      </c>
      <c r="D5379" s="380">
        <v>99.075555555555553</v>
      </c>
      <c r="E5379" s="25">
        <v>24.84</v>
      </c>
      <c r="F5379" s="380">
        <v>8.6433368504062269</v>
      </c>
      <c r="G5379" s="25">
        <v>41.05</v>
      </c>
      <c r="H5379" s="380">
        <v>10.295898716417872</v>
      </c>
      <c r="I5379" s="25">
        <v>43.38</v>
      </c>
      <c r="J5379" s="380">
        <v>6.4937930892250444</v>
      </c>
    </row>
    <row r="5380" spans="1:10" x14ac:dyDescent="0.35">
      <c r="A5380" s="5">
        <v>5376</v>
      </c>
      <c r="B5380" s="5">
        <v>224</v>
      </c>
      <c r="C5380" s="5">
        <v>8</v>
      </c>
      <c r="D5380" s="380">
        <v>97.975555555555545</v>
      </c>
      <c r="E5380" s="25">
        <v>24.84</v>
      </c>
      <c r="F5380" s="380">
        <v>8.9936939949330057</v>
      </c>
      <c r="G5380" s="25">
        <v>31.84</v>
      </c>
      <c r="H5380" s="380">
        <v>9.5335043438039992</v>
      </c>
      <c r="I5380" s="25">
        <v>36.869999999999997</v>
      </c>
      <c r="J5380" s="380">
        <v>6.6473490577338268</v>
      </c>
    </row>
    <row r="5381" spans="1:10" x14ac:dyDescent="0.35">
      <c r="A5381" s="5">
        <v>5377</v>
      </c>
      <c r="B5381" s="5">
        <v>225</v>
      </c>
      <c r="C5381" s="5">
        <v>8</v>
      </c>
      <c r="D5381" s="380">
        <v>94.056111111111107</v>
      </c>
      <c r="E5381" s="25">
        <v>24</v>
      </c>
      <c r="F5381" s="380">
        <v>8.5000909424093845</v>
      </c>
      <c r="G5381" s="25">
        <v>30.93</v>
      </c>
      <c r="H5381" s="380">
        <v>9.202168675974832</v>
      </c>
      <c r="I5381" s="25">
        <v>34.25</v>
      </c>
      <c r="J5381" s="380">
        <v>6.3400646827848384</v>
      </c>
    </row>
    <row r="5382" spans="1:10" x14ac:dyDescent="0.35">
      <c r="A5382" s="5">
        <v>5378</v>
      </c>
      <c r="B5382" s="5">
        <v>225</v>
      </c>
      <c r="C5382" s="5">
        <v>8</v>
      </c>
      <c r="D5382" s="380">
        <v>91.262777777777771</v>
      </c>
      <c r="E5382" s="25">
        <v>23.59</v>
      </c>
      <c r="F5382" s="380">
        <v>8.439951184165583</v>
      </c>
      <c r="G5382" s="25">
        <v>30.91</v>
      </c>
      <c r="H5382" s="380">
        <v>8.3679517294952941</v>
      </c>
      <c r="I5382" s="25">
        <v>34.25</v>
      </c>
      <c r="J5382" s="380">
        <v>6.2787334565459405</v>
      </c>
    </row>
    <row r="5383" spans="1:10" x14ac:dyDescent="0.35">
      <c r="A5383" s="5">
        <v>5379</v>
      </c>
      <c r="B5383" s="5">
        <v>225</v>
      </c>
      <c r="C5383" s="5">
        <v>8</v>
      </c>
      <c r="D5383" s="380">
        <v>88.734444444444449</v>
      </c>
      <c r="E5383" s="25">
        <v>23.59</v>
      </c>
      <c r="F5383" s="380">
        <v>8.3923260958562302</v>
      </c>
      <c r="G5383" s="25">
        <v>30.91</v>
      </c>
      <c r="H5383" s="380">
        <v>8.2315122438530572</v>
      </c>
      <c r="I5383" s="25">
        <v>34.54</v>
      </c>
      <c r="J5383" s="380">
        <v>5.6611764682438839</v>
      </c>
    </row>
    <row r="5384" spans="1:10" x14ac:dyDescent="0.35">
      <c r="A5384" s="5">
        <v>5380</v>
      </c>
      <c r="B5384" s="5">
        <v>225</v>
      </c>
      <c r="C5384" s="5">
        <v>8</v>
      </c>
      <c r="D5384" s="380">
        <v>89.334999999999994</v>
      </c>
      <c r="E5384" s="25">
        <v>24</v>
      </c>
      <c r="F5384" s="380">
        <v>8.3930505443563739</v>
      </c>
      <c r="G5384" s="25">
        <v>30.91</v>
      </c>
      <c r="H5384" s="380">
        <v>8.8658277883317869</v>
      </c>
      <c r="I5384" s="25">
        <v>34.68</v>
      </c>
      <c r="J5384" s="380">
        <v>6.2073407482059606</v>
      </c>
    </row>
    <row r="5385" spans="1:10" x14ac:dyDescent="0.35">
      <c r="A5385" s="5">
        <v>5381</v>
      </c>
      <c r="B5385" s="5">
        <v>225</v>
      </c>
      <c r="C5385" s="5">
        <v>8</v>
      </c>
      <c r="D5385" s="380">
        <v>91.373888888888899</v>
      </c>
      <c r="E5385" s="25">
        <v>24.44</v>
      </c>
      <c r="F5385" s="380">
        <v>8.9306588203674924</v>
      </c>
      <c r="G5385" s="25">
        <v>30.91</v>
      </c>
      <c r="H5385" s="380">
        <v>8.2408032826486721</v>
      </c>
      <c r="I5385" s="25">
        <v>34.68</v>
      </c>
      <c r="J5385" s="380">
        <v>6.1093288290182217</v>
      </c>
    </row>
    <row r="5386" spans="1:10" x14ac:dyDescent="0.35">
      <c r="A5386" s="5">
        <v>5382</v>
      </c>
      <c r="B5386" s="5">
        <v>225</v>
      </c>
      <c r="C5386" s="5">
        <v>8</v>
      </c>
      <c r="D5386" s="380">
        <v>91.740555555555545</v>
      </c>
      <c r="E5386" s="25">
        <v>24.84</v>
      </c>
      <c r="F5386" s="380">
        <v>8.9238289897451022</v>
      </c>
      <c r="G5386" s="25">
        <v>31.84</v>
      </c>
      <c r="H5386" s="380">
        <v>7.3827046624330688</v>
      </c>
      <c r="I5386" s="25">
        <v>35.869999999999997</v>
      </c>
      <c r="J5386" s="380">
        <v>5.9211314533829142</v>
      </c>
    </row>
    <row r="5387" spans="1:10" x14ac:dyDescent="0.35">
      <c r="A5387" s="5">
        <v>5383</v>
      </c>
      <c r="B5387" s="5">
        <v>225</v>
      </c>
      <c r="C5387" s="5">
        <v>8</v>
      </c>
      <c r="D5387" s="380">
        <v>93.648333333333341</v>
      </c>
      <c r="E5387" s="25">
        <v>24.84</v>
      </c>
      <c r="F5387" s="380">
        <v>8.6594025769220977</v>
      </c>
      <c r="G5387" s="25">
        <v>31.84</v>
      </c>
      <c r="H5387" s="380">
        <v>7.6787667590012854</v>
      </c>
      <c r="I5387" s="25">
        <v>37.979999999999997</v>
      </c>
      <c r="J5387" s="380">
        <v>0.27777777777777779</v>
      </c>
    </row>
    <row r="5388" spans="1:10" x14ac:dyDescent="0.35">
      <c r="A5388" s="5">
        <v>5384</v>
      </c>
      <c r="B5388" s="5">
        <v>225</v>
      </c>
      <c r="C5388" s="5">
        <v>8</v>
      </c>
      <c r="D5388" s="380">
        <v>94.872777777777785</v>
      </c>
      <c r="E5388" s="25">
        <v>24.84</v>
      </c>
      <c r="F5388" s="380">
        <v>8.1174834595959613</v>
      </c>
      <c r="G5388" s="25">
        <v>36.369999999999997</v>
      </c>
      <c r="H5388" s="380">
        <v>4.799693804694658</v>
      </c>
      <c r="I5388" s="25">
        <v>42.03</v>
      </c>
      <c r="J5388" s="380">
        <v>0.27777777777777779</v>
      </c>
    </row>
    <row r="5389" spans="1:10" x14ac:dyDescent="0.35">
      <c r="A5389" s="5">
        <v>5385</v>
      </c>
      <c r="B5389" s="5">
        <v>225</v>
      </c>
      <c r="C5389" s="5">
        <v>8</v>
      </c>
      <c r="D5389" s="380">
        <v>90.294444444444437</v>
      </c>
      <c r="E5389" s="25">
        <v>24.84</v>
      </c>
      <c r="F5389" s="380">
        <v>8.1174834595959595</v>
      </c>
      <c r="G5389" s="25">
        <v>35.64</v>
      </c>
      <c r="H5389" s="380">
        <v>4.7068813999530157</v>
      </c>
      <c r="I5389" s="25">
        <v>39.119999999999997</v>
      </c>
      <c r="J5389" s="380">
        <v>0.27777777777777779</v>
      </c>
    </row>
    <row r="5390" spans="1:10" x14ac:dyDescent="0.35">
      <c r="A5390" s="5">
        <v>5386</v>
      </c>
      <c r="B5390" s="5">
        <v>225</v>
      </c>
      <c r="C5390" s="5">
        <v>8</v>
      </c>
      <c r="D5390" s="380">
        <v>83.691666666666677</v>
      </c>
      <c r="E5390" s="25">
        <v>24.84</v>
      </c>
      <c r="F5390" s="380">
        <v>5.2083306482968252</v>
      </c>
      <c r="G5390" s="25">
        <v>32.43</v>
      </c>
      <c r="H5390" s="380">
        <v>4.6228071087650804</v>
      </c>
      <c r="I5390" s="25">
        <v>37.57</v>
      </c>
      <c r="J5390" s="380">
        <v>3.6100716175031549</v>
      </c>
    </row>
    <row r="5391" spans="1:10" x14ac:dyDescent="0.35">
      <c r="A5391" s="5">
        <v>5387</v>
      </c>
      <c r="B5391" s="5">
        <v>225</v>
      </c>
      <c r="C5391" s="5">
        <v>8</v>
      </c>
      <c r="D5391" s="380">
        <v>76.193333333333328</v>
      </c>
      <c r="E5391" s="25">
        <v>24.84</v>
      </c>
      <c r="F5391" s="380">
        <v>5.2083306482968252</v>
      </c>
      <c r="G5391" s="25">
        <v>32.43</v>
      </c>
      <c r="H5391" s="380">
        <v>3.7422610894838484</v>
      </c>
      <c r="I5391" s="25">
        <v>34.75</v>
      </c>
      <c r="J5391" s="380">
        <v>3.5527685060132725</v>
      </c>
    </row>
    <row r="5392" spans="1:10" x14ac:dyDescent="0.35">
      <c r="A5392" s="5">
        <v>5388</v>
      </c>
      <c r="B5392" s="5">
        <v>225</v>
      </c>
      <c r="C5392" s="5">
        <v>8</v>
      </c>
      <c r="D5392" s="380">
        <v>65.055000000000007</v>
      </c>
      <c r="E5392" s="25">
        <v>24.84</v>
      </c>
      <c r="F5392" s="380">
        <v>5.2083306482968252</v>
      </c>
      <c r="G5392" s="25">
        <v>32.43</v>
      </c>
      <c r="H5392" s="380">
        <v>3.7422610894838484</v>
      </c>
      <c r="I5392" s="25">
        <v>34.25</v>
      </c>
      <c r="J5392" s="380">
        <v>3.5535504303149201</v>
      </c>
    </row>
    <row r="5393" spans="1:10" x14ac:dyDescent="0.35">
      <c r="A5393" s="5">
        <v>5389</v>
      </c>
      <c r="B5393" s="5">
        <v>225</v>
      </c>
      <c r="C5393" s="5">
        <v>8</v>
      </c>
      <c r="D5393" s="380">
        <v>53.519999999999989</v>
      </c>
      <c r="E5393" s="25">
        <v>24</v>
      </c>
      <c r="F5393" s="380">
        <v>5.2083306482968252</v>
      </c>
      <c r="G5393" s="25">
        <v>31.11</v>
      </c>
      <c r="H5393" s="380">
        <v>3.681390652985383</v>
      </c>
      <c r="I5393" s="25">
        <v>34.25</v>
      </c>
      <c r="J5393" s="380">
        <v>3.5527685060132725</v>
      </c>
    </row>
    <row r="5394" spans="1:10" x14ac:dyDescent="0.35">
      <c r="A5394" s="5">
        <v>5390</v>
      </c>
      <c r="B5394" s="5">
        <v>225</v>
      </c>
      <c r="C5394" s="5">
        <v>8</v>
      </c>
      <c r="D5394" s="380">
        <v>59.850555555555552</v>
      </c>
      <c r="E5394" s="25">
        <v>23.84</v>
      </c>
      <c r="F5394" s="380">
        <v>5.2083306482968252</v>
      </c>
      <c r="G5394" s="25">
        <v>31.11</v>
      </c>
      <c r="H5394" s="380">
        <v>3.7422610894838484</v>
      </c>
      <c r="I5394" s="25">
        <v>34.25</v>
      </c>
      <c r="J5394" s="380">
        <v>3.5534825053903809</v>
      </c>
    </row>
    <row r="5395" spans="1:10" x14ac:dyDescent="0.35">
      <c r="A5395" s="5">
        <v>5391</v>
      </c>
      <c r="B5395" s="5">
        <v>225</v>
      </c>
      <c r="C5395" s="5">
        <v>8</v>
      </c>
      <c r="D5395" s="380">
        <v>75.028888888888886</v>
      </c>
      <c r="E5395" s="25">
        <v>23.84</v>
      </c>
      <c r="F5395" s="380">
        <v>5.2083306482968252</v>
      </c>
      <c r="G5395" s="25">
        <v>31.11</v>
      </c>
      <c r="H5395" s="380">
        <v>3.7422610894838484</v>
      </c>
      <c r="I5395" s="25">
        <v>34.25</v>
      </c>
      <c r="J5395" s="380">
        <v>3.5534825053903809</v>
      </c>
    </row>
    <row r="5396" spans="1:10" x14ac:dyDescent="0.35">
      <c r="A5396" s="5">
        <v>5392</v>
      </c>
      <c r="B5396" s="5">
        <v>225</v>
      </c>
      <c r="C5396" s="5">
        <v>8</v>
      </c>
      <c r="D5396" s="380">
        <v>90.936111111111117</v>
      </c>
      <c r="E5396" s="25">
        <v>23.84</v>
      </c>
      <c r="F5396" s="380">
        <v>5.2083306482968252</v>
      </c>
      <c r="G5396" s="25">
        <v>31.11</v>
      </c>
      <c r="H5396" s="380">
        <v>4.3897247813831957</v>
      </c>
      <c r="I5396" s="25">
        <v>34.25</v>
      </c>
      <c r="J5396" s="380">
        <v>3.5535504303149201</v>
      </c>
    </row>
    <row r="5397" spans="1:10" x14ac:dyDescent="0.35">
      <c r="A5397" s="5">
        <v>5393</v>
      </c>
      <c r="B5397" s="5">
        <v>225</v>
      </c>
      <c r="C5397" s="5">
        <v>8</v>
      </c>
      <c r="D5397" s="380">
        <v>102.27055555555555</v>
      </c>
      <c r="E5397" s="25">
        <v>24.12</v>
      </c>
      <c r="F5397" s="380">
        <v>5.2083306482968252</v>
      </c>
      <c r="G5397" s="25">
        <v>31.11</v>
      </c>
      <c r="H5397" s="380">
        <v>4.6600454934464945</v>
      </c>
      <c r="I5397" s="25">
        <v>34.25</v>
      </c>
      <c r="J5397" s="380">
        <v>3.5983263661916545</v>
      </c>
    </row>
    <row r="5398" spans="1:10" x14ac:dyDescent="0.35">
      <c r="A5398" s="5">
        <v>5394</v>
      </c>
      <c r="B5398" s="5">
        <v>225</v>
      </c>
      <c r="C5398" s="5">
        <v>8</v>
      </c>
      <c r="D5398" s="380">
        <v>112.16166666666666</v>
      </c>
      <c r="E5398" s="25">
        <v>24.84</v>
      </c>
      <c r="F5398" s="380">
        <v>8.1174834595959595</v>
      </c>
      <c r="G5398" s="25">
        <v>31.22</v>
      </c>
      <c r="H5398" s="380">
        <v>4.7233507474048988</v>
      </c>
      <c r="I5398" s="25">
        <v>35.799999999999997</v>
      </c>
      <c r="J5398" s="380">
        <v>4.1573130334363242</v>
      </c>
    </row>
    <row r="5399" spans="1:10" x14ac:dyDescent="0.35">
      <c r="A5399" s="5">
        <v>5395</v>
      </c>
      <c r="B5399" s="5">
        <v>225</v>
      </c>
      <c r="C5399" s="5">
        <v>8</v>
      </c>
      <c r="D5399" s="380">
        <v>117.61833333333334</v>
      </c>
      <c r="E5399" s="25">
        <v>24.84</v>
      </c>
      <c r="F5399" s="380">
        <v>8.1174834595959595</v>
      </c>
      <c r="G5399" s="25">
        <v>35.85</v>
      </c>
      <c r="H5399" s="380">
        <v>0.68291066940536105</v>
      </c>
      <c r="I5399" s="25">
        <v>40.21</v>
      </c>
      <c r="J5399" s="380">
        <v>0.27777777777777779</v>
      </c>
    </row>
    <row r="5400" spans="1:10" x14ac:dyDescent="0.35">
      <c r="A5400" s="5">
        <v>5396</v>
      </c>
      <c r="B5400" s="5">
        <v>225</v>
      </c>
      <c r="C5400" s="5">
        <v>8</v>
      </c>
      <c r="D5400" s="380">
        <v>117.61722222222222</v>
      </c>
      <c r="E5400" s="25">
        <v>24.84</v>
      </c>
      <c r="F5400" s="380">
        <v>8.1174834595959595</v>
      </c>
      <c r="G5400" s="25">
        <v>35.96</v>
      </c>
      <c r="H5400" s="380">
        <v>0.68291066940536105</v>
      </c>
      <c r="I5400" s="25">
        <v>40.29</v>
      </c>
      <c r="J5400" s="380">
        <v>1.9368601576814946</v>
      </c>
    </row>
    <row r="5401" spans="1:10" x14ac:dyDescent="0.35">
      <c r="A5401" s="5">
        <v>5397</v>
      </c>
      <c r="B5401" s="5">
        <v>225</v>
      </c>
      <c r="C5401" s="5">
        <v>8</v>
      </c>
      <c r="D5401" s="380">
        <v>116.15833333333332</v>
      </c>
      <c r="E5401" s="25">
        <v>24.84</v>
      </c>
      <c r="F5401" s="380">
        <v>8.1174834595959595</v>
      </c>
      <c r="G5401" s="25">
        <v>36.369999999999997</v>
      </c>
      <c r="H5401" s="380">
        <v>0.68291066940536105</v>
      </c>
      <c r="I5401" s="25">
        <v>44.72</v>
      </c>
      <c r="J5401" s="380">
        <v>2.1463782792484651</v>
      </c>
    </row>
    <row r="5402" spans="1:10" x14ac:dyDescent="0.35">
      <c r="A5402" s="5">
        <v>5398</v>
      </c>
      <c r="B5402" s="5">
        <v>225</v>
      </c>
      <c r="C5402" s="5">
        <v>8</v>
      </c>
      <c r="D5402" s="380">
        <v>111.19555555555554</v>
      </c>
      <c r="E5402" s="25">
        <v>24.84</v>
      </c>
      <c r="F5402" s="380">
        <v>6.3385391216886582</v>
      </c>
      <c r="G5402" s="25">
        <v>36.369999999999997</v>
      </c>
      <c r="H5402" s="380">
        <v>0.28331256342759448</v>
      </c>
      <c r="I5402" s="25">
        <v>44.2</v>
      </c>
      <c r="J5402" s="380">
        <v>2.179562704323792</v>
      </c>
    </row>
    <row r="5403" spans="1:10" x14ac:dyDescent="0.35">
      <c r="A5403" s="5">
        <v>5399</v>
      </c>
      <c r="B5403" s="5">
        <v>225</v>
      </c>
      <c r="C5403" s="5">
        <v>8</v>
      </c>
      <c r="D5403" s="380">
        <v>105.46111111111109</v>
      </c>
      <c r="E5403" s="25">
        <v>24.84</v>
      </c>
      <c r="F5403" s="380">
        <v>6.3649337811513629</v>
      </c>
      <c r="G5403" s="25">
        <v>32.76</v>
      </c>
      <c r="H5403" s="380">
        <v>0.40293578817179165</v>
      </c>
      <c r="I5403" s="25">
        <v>40.869999999999997</v>
      </c>
      <c r="J5403" s="380">
        <v>2.8453170659592986</v>
      </c>
    </row>
    <row r="5404" spans="1:10" x14ac:dyDescent="0.35">
      <c r="A5404" s="5">
        <v>5400</v>
      </c>
      <c r="B5404" s="5">
        <v>225</v>
      </c>
      <c r="C5404" s="5">
        <v>8</v>
      </c>
      <c r="D5404" s="380">
        <v>102.85166666666666</v>
      </c>
      <c r="E5404" s="25">
        <v>24.84</v>
      </c>
      <c r="F5404" s="380">
        <v>6.6229976888126307</v>
      </c>
      <c r="G5404" s="25">
        <v>31.11</v>
      </c>
      <c r="H5404" s="380">
        <v>0.60182451575464435</v>
      </c>
      <c r="I5404" s="25">
        <v>34.25</v>
      </c>
      <c r="J5404" s="380">
        <v>3.1775756130775665</v>
      </c>
    </row>
    <row r="5405" spans="1:10" x14ac:dyDescent="0.35">
      <c r="A5405" s="5">
        <v>5401</v>
      </c>
      <c r="B5405" s="5">
        <v>226</v>
      </c>
      <c r="C5405" s="5">
        <v>8</v>
      </c>
      <c r="D5405" s="380">
        <v>99.545555555555552</v>
      </c>
      <c r="E5405" s="25">
        <v>24.84</v>
      </c>
      <c r="F5405" s="380">
        <v>6.403811638488154</v>
      </c>
      <c r="G5405" s="25">
        <v>30.2</v>
      </c>
      <c r="H5405" s="380">
        <v>0.60182451575464435</v>
      </c>
      <c r="I5405" s="25">
        <v>33.67</v>
      </c>
      <c r="J5405" s="380">
        <v>3.1493815469772857</v>
      </c>
    </row>
    <row r="5406" spans="1:10" x14ac:dyDescent="0.35">
      <c r="A5406" s="5">
        <v>5402</v>
      </c>
      <c r="B5406" s="5">
        <v>226</v>
      </c>
      <c r="C5406" s="5">
        <v>8</v>
      </c>
      <c r="D5406" s="380">
        <v>95.747777777777785</v>
      </c>
      <c r="E5406" s="25">
        <v>24.73</v>
      </c>
      <c r="F5406" s="380">
        <v>6.1858497744238168</v>
      </c>
      <c r="G5406" s="25">
        <v>30.2</v>
      </c>
      <c r="H5406" s="380">
        <v>0.60182451575464435</v>
      </c>
      <c r="I5406" s="25">
        <v>33.67</v>
      </c>
      <c r="J5406" s="380">
        <v>3.1034712058043121</v>
      </c>
    </row>
    <row r="5407" spans="1:10" x14ac:dyDescent="0.35">
      <c r="A5407" s="5">
        <v>5403</v>
      </c>
      <c r="B5407" s="5">
        <v>226</v>
      </c>
      <c r="C5407" s="5">
        <v>8</v>
      </c>
      <c r="D5407" s="380">
        <v>91.24166666666666</v>
      </c>
      <c r="E5407" s="25">
        <v>24.73</v>
      </c>
      <c r="F5407" s="380">
        <v>6.6769644062795566</v>
      </c>
      <c r="G5407" s="25">
        <v>30.03</v>
      </c>
      <c r="H5407" s="380">
        <v>1.055759790335383</v>
      </c>
      <c r="I5407" s="25">
        <v>33.67</v>
      </c>
      <c r="J5407" s="380">
        <v>3.1559817412701863</v>
      </c>
    </row>
    <row r="5408" spans="1:10" x14ac:dyDescent="0.35">
      <c r="A5408" s="5">
        <v>5404</v>
      </c>
      <c r="B5408" s="5">
        <v>226</v>
      </c>
      <c r="C5408" s="5">
        <v>8</v>
      </c>
      <c r="D5408" s="380">
        <v>91.100555555555545</v>
      </c>
      <c r="E5408" s="25">
        <v>24</v>
      </c>
      <c r="F5408" s="380">
        <v>8.1174834595959577</v>
      </c>
      <c r="G5408" s="25">
        <v>30.03</v>
      </c>
      <c r="H5408" s="380">
        <v>1.1820760258936009</v>
      </c>
      <c r="I5408" s="25">
        <v>33.67</v>
      </c>
      <c r="J5408" s="380">
        <v>2.0046636118919698</v>
      </c>
    </row>
    <row r="5409" spans="1:10" x14ac:dyDescent="0.35">
      <c r="A5409" s="5">
        <v>5405</v>
      </c>
      <c r="B5409" s="5">
        <v>226</v>
      </c>
      <c r="C5409" s="5">
        <v>8</v>
      </c>
      <c r="D5409" s="380">
        <v>93.143888888888895</v>
      </c>
      <c r="E5409" s="25">
        <v>24.73</v>
      </c>
      <c r="F5409" s="380">
        <v>8.1174834595959577</v>
      </c>
      <c r="G5409" s="25">
        <v>30.03</v>
      </c>
      <c r="H5409" s="380">
        <v>1.1820760258936009</v>
      </c>
      <c r="I5409" s="25">
        <v>33.67</v>
      </c>
      <c r="J5409" s="380">
        <v>3.1933925032420438</v>
      </c>
    </row>
    <row r="5410" spans="1:10" x14ac:dyDescent="0.35">
      <c r="A5410" s="5">
        <v>5406</v>
      </c>
      <c r="B5410" s="5">
        <v>226</v>
      </c>
      <c r="C5410" s="5">
        <v>8</v>
      </c>
      <c r="D5410" s="380">
        <v>92.783333333333331</v>
      </c>
      <c r="E5410" s="25">
        <v>24.73</v>
      </c>
      <c r="F5410" s="380">
        <v>8.1174834595959595</v>
      </c>
      <c r="G5410" s="25">
        <v>30.2</v>
      </c>
      <c r="H5410" s="380">
        <v>1.1820760258936009</v>
      </c>
      <c r="I5410" s="25">
        <v>33.869999999999997</v>
      </c>
      <c r="J5410" s="380">
        <v>3.1834854802746939</v>
      </c>
    </row>
    <row r="5411" spans="1:10" x14ac:dyDescent="0.35">
      <c r="A5411" s="5">
        <v>5407</v>
      </c>
      <c r="B5411" s="5">
        <v>226</v>
      </c>
      <c r="C5411" s="5">
        <v>8</v>
      </c>
      <c r="D5411" s="380">
        <v>91.831666666666663</v>
      </c>
      <c r="E5411" s="25">
        <v>24.84</v>
      </c>
      <c r="F5411" s="380">
        <v>8.1174834595959613</v>
      </c>
      <c r="G5411" s="25">
        <v>30.2</v>
      </c>
      <c r="H5411" s="380">
        <v>1.1467536713339772</v>
      </c>
      <c r="I5411" s="25">
        <v>34.01</v>
      </c>
      <c r="J5411" s="380">
        <v>0.95287941079638683</v>
      </c>
    </row>
    <row r="5412" spans="1:10" x14ac:dyDescent="0.35">
      <c r="A5412" s="5">
        <v>5408</v>
      </c>
      <c r="B5412" s="5">
        <v>226</v>
      </c>
      <c r="C5412" s="5">
        <v>8</v>
      </c>
      <c r="D5412" s="380">
        <v>92.271666666666661</v>
      </c>
      <c r="E5412" s="25">
        <v>24.84</v>
      </c>
      <c r="F5412" s="380">
        <v>8.1174834595959595</v>
      </c>
      <c r="G5412" s="25">
        <v>30.93</v>
      </c>
      <c r="H5412" s="380">
        <v>0.68767803316636056</v>
      </c>
      <c r="I5412" s="25">
        <v>34.07</v>
      </c>
      <c r="J5412" s="380">
        <v>0.27777777777777779</v>
      </c>
    </row>
    <row r="5413" spans="1:10" x14ac:dyDescent="0.35">
      <c r="A5413" s="5">
        <v>5409</v>
      </c>
      <c r="B5413" s="5">
        <v>226</v>
      </c>
      <c r="C5413" s="5">
        <v>8</v>
      </c>
      <c r="D5413" s="380">
        <v>90.285555555555547</v>
      </c>
      <c r="E5413" s="25">
        <v>24.84</v>
      </c>
      <c r="F5413" s="380">
        <v>8.1174834595959577</v>
      </c>
      <c r="G5413" s="25">
        <v>31.11</v>
      </c>
      <c r="H5413" s="380">
        <v>1.2653294002725548</v>
      </c>
      <c r="I5413" s="25">
        <v>33.67</v>
      </c>
      <c r="J5413" s="380">
        <v>1.9611393953693224</v>
      </c>
    </row>
    <row r="5414" spans="1:10" x14ac:dyDescent="0.35">
      <c r="A5414" s="5">
        <v>5410</v>
      </c>
      <c r="B5414" s="5">
        <v>226</v>
      </c>
      <c r="C5414" s="5">
        <v>8</v>
      </c>
      <c r="D5414" s="380">
        <v>84.688888888888883</v>
      </c>
      <c r="E5414" s="25">
        <v>24.84</v>
      </c>
      <c r="F5414" s="380">
        <v>6.3382143062699212</v>
      </c>
      <c r="G5414" s="25">
        <v>30.91</v>
      </c>
      <c r="H5414" s="380">
        <v>1.9923979890062657</v>
      </c>
      <c r="I5414" s="25">
        <v>33.67</v>
      </c>
      <c r="J5414" s="380">
        <v>4.8837665595199531E-2</v>
      </c>
    </row>
    <row r="5415" spans="1:10" x14ac:dyDescent="0.35">
      <c r="A5415" s="5">
        <v>5411</v>
      </c>
      <c r="B5415" s="5">
        <v>226</v>
      </c>
      <c r="C5415" s="5">
        <v>8</v>
      </c>
      <c r="D5415" s="380">
        <v>74.187222222222218</v>
      </c>
      <c r="E5415" s="25">
        <v>24.84</v>
      </c>
      <c r="F5415" s="380">
        <v>1.1022140324306271</v>
      </c>
      <c r="G5415" s="25">
        <v>30.03</v>
      </c>
      <c r="H5415" s="380">
        <v>2.1283758581764647</v>
      </c>
      <c r="I5415" s="25">
        <v>33.67</v>
      </c>
      <c r="J5415" s="380">
        <v>2.3253335567915121</v>
      </c>
    </row>
    <row r="5416" spans="1:10" x14ac:dyDescent="0.35">
      <c r="A5416" s="5">
        <v>5412</v>
      </c>
      <c r="B5416" s="5">
        <v>226</v>
      </c>
      <c r="C5416" s="5">
        <v>8</v>
      </c>
      <c r="D5416" s="380">
        <v>60.876666666666665</v>
      </c>
      <c r="E5416" s="25">
        <v>24</v>
      </c>
      <c r="F5416" s="380">
        <v>5.1540513092529139</v>
      </c>
      <c r="G5416" s="25">
        <v>30.03</v>
      </c>
      <c r="H5416" s="380">
        <v>0.65543771078483204</v>
      </c>
      <c r="I5416" s="25">
        <v>33.67</v>
      </c>
      <c r="J5416" s="380">
        <v>2.3253335567915085</v>
      </c>
    </row>
    <row r="5417" spans="1:10" x14ac:dyDescent="0.35">
      <c r="A5417" s="5">
        <v>5413</v>
      </c>
      <c r="B5417" s="5">
        <v>226</v>
      </c>
      <c r="C5417" s="5">
        <v>8</v>
      </c>
      <c r="D5417" s="380">
        <v>53.889444444444443</v>
      </c>
      <c r="E5417" s="25">
        <v>23.59</v>
      </c>
      <c r="F5417" s="380">
        <v>5.1540513092529139</v>
      </c>
      <c r="G5417" s="25">
        <v>30.03</v>
      </c>
      <c r="H5417" s="380">
        <v>1.2488137980831644</v>
      </c>
      <c r="I5417" s="25">
        <v>33.67</v>
      </c>
      <c r="J5417" s="380">
        <v>2.3253335567915085</v>
      </c>
    </row>
    <row r="5418" spans="1:10" x14ac:dyDescent="0.35">
      <c r="A5418" s="5">
        <v>5414</v>
      </c>
      <c r="B5418" s="5">
        <v>226</v>
      </c>
      <c r="C5418" s="5">
        <v>8</v>
      </c>
      <c r="D5418" s="380">
        <v>54.747777777777777</v>
      </c>
      <c r="E5418" s="25">
        <v>23.59</v>
      </c>
      <c r="F5418" s="380">
        <v>4.7380422891497949</v>
      </c>
      <c r="G5418" s="25">
        <v>30.03</v>
      </c>
      <c r="H5418" s="380">
        <v>0.92050549374429846</v>
      </c>
      <c r="I5418" s="25">
        <v>33.67</v>
      </c>
      <c r="J5418" s="380">
        <v>2.316064705102975</v>
      </c>
    </row>
    <row r="5419" spans="1:10" x14ac:dyDescent="0.35">
      <c r="A5419" s="5">
        <v>5415</v>
      </c>
      <c r="B5419" s="5">
        <v>226</v>
      </c>
      <c r="C5419" s="5">
        <v>8</v>
      </c>
      <c r="D5419" s="380">
        <v>64.069444444444443</v>
      </c>
      <c r="E5419" s="25">
        <v>23.59</v>
      </c>
      <c r="F5419" s="380">
        <v>1.5627835127282088</v>
      </c>
      <c r="G5419" s="25">
        <v>30.03</v>
      </c>
      <c r="H5419" s="380">
        <v>1.3245507189946262</v>
      </c>
      <c r="I5419" s="25">
        <v>33.67</v>
      </c>
      <c r="J5419" s="380">
        <v>2.1535450636322264</v>
      </c>
    </row>
    <row r="5420" spans="1:10" x14ac:dyDescent="0.35">
      <c r="A5420" s="5">
        <v>5416</v>
      </c>
      <c r="B5420" s="5">
        <v>226</v>
      </c>
      <c r="C5420" s="5">
        <v>8</v>
      </c>
      <c r="D5420" s="380">
        <v>81.387222222222235</v>
      </c>
      <c r="E5420" s="25">
        <v>23.84</v>
      </c>
      <c r="F5420" s="380">
        <v>0.47222222222222221</v>
      </c>
      <c r="G5420" s="25">
        <v>30.2</v>
      </c>
      <c r="H5420" s="380">
        <v>1.3462371703077991</v>
      </c>
      <c r="I5420" s="25">
        <v>33.67</v>
      </c>
      <c r="J5420" s="380">
        <v>4.1907595325616172E-2</v>
      </c>
    </row>
    <row r="5421" spans="1:10" x14ac:dyDescent="0.35">
      <c r="A5421" s="5">
        <v>5417</v>
      </c>
      <c r="B5421" s="5">
        <v>226</v>
      </c>
      <c r="C5421" s="5">
        <v>8</v>
      </c>
      <c r="D5421" s="380">
        <v>95.512222222222221</v>
      </c>
      <c r="E5421" s="25">
        <v>24</v>
      </c>
      <c r="F5421" s="380">
        <v>8.1174834595959595</v>
      </c>
      <c r="G5421" s="25">
        <v>30.57</v>
      </c>
      <c r="H5421" s="380">
        <v>5.504846541021176</v>
      </c>
      <c r="I5421" s="25">
        <v>33.67</v>
      </c>
      <c r="J5421" s="380">
        <v>0.7652526299502993</v>
      </c>
    </row>
    <row r="5422" spans="1:10" x14ac:dyDescent="0.35">
      <c r="A5422" s="5">
        <v>5418</v>
      </c>
      <c r="B5422" s="5">
        <v>226</v>
      </c>
      <c r="C5422" s="5">
        <v>8</v>
      </c>
      <c r="D5422" s="380">
        <v>106.9711111111111</v>
      </c>
      <c r="E5422" s="25">
        <v>24.84</v>
      </c>
      <c r="F5422" s="380">
        <v>9.3907370647433392</v>
      </c>
      <c r="G5422" s="25">
        <v>31.84</v>
      </c>
      <c r="H5422" s="380">
        <v>9.65705445025778</v>
      </c>
      <c r="I5422" s="25">
        <v>34.25</v>
      </c>
      <c r="J5422" s="380">
        <v>7.3965447409166369</v>
      </c>
    </row>
    <row r="5423" spans="1:10" x14ac:dyDescent="0.35">
      <c r="A5423" s="5">
        <v>5419</v>
      </c>
      <c r="B5423" s="5">
        <v>226</v>
      </c>
      <c r="C5423" s="5">
        <v>8</v>
      </c>
      <c r="D5423" s="380">
        <v>114.07666666666668</v>
      </c>
      <c r="E5423" s="25">
        <v>24.84</v>
      </c>
      <c r="F5423" s="380">
        <v>18.391675995539519</v>
      </c>
      <c r="G5423" s="25">
        <v>31.84</v>
      </c>
      <c r="H5423" s="380">
        <v>10.339843515059201</v>
      </c>
      <c r="I5423" s="25">
        <v>37.979999999999997</v>
      </c>
      <c r="J5423" s="380">
        <v>7.4673285564768141</v>
      </c>
    </row>
    <row r="5424" spans="1:10" x14ac:dyDescent="0.35">
      <c r="A5424" s="5">
        <v>5420</v>
      </c>
      <c r="B5424" s="5">
        <v>226</v>
      </c>
      <c r="C5424" s="5">
        <v>8</v>
      </c>
      <c r="D5424" s="380">
        <v>114.77000000000001</v>
      </c>
      <c r="E5424" s="25">
        <v>24.84</v>
      </c>
      <c r="F5424" s="380">
        <v>16.020706942330467</v>
      </c>
      <c r="G5424" s="25">
        <v>36.39</v>
      </c>
      <c r="H5424" s="380">
        <v>10.200572576145058</v>
      </c>
      <c r="I5424" s="25">
        <v>40.869999999999997</v>
      </c>
      <c r="J5424" s="380">
        <v>7.3643152487706462</v>
      </c>
    </row>
    <row r="5425" spans="1:10" x14ac:dyDescent="0.35">
      <c r="A5425" s="5">
        <v>5421</v>
      </c>
      <c r="B5425" s="5">
        <v>226</v>
      </c>
      <c r="C5425" s="5">
        <v>8</v>
      </c>
      <c r="D5425" s="380">
        <v>112.47055555555555</v>
      </c>
      <c r="E5425" s="25">
        <v>24.84</v>
      </c>
      <c r="F5425" s="380">
        <v>17.090416476613363</v>
      </c>
      <c r="G5425" s="25">
        <v>36.39</v>
      </c>
      <c r="H5425" s="380">
        <v>10.449008540508723</v>
      </c>
      <c r="I5425" s="25">
        <v>41.04</v>
      </c>
      <c r="J5425" s="380">
        <v>7.1113201589082999</v>
      </c>
    </row>
    <row r="5426" spans="1:10" x14ac:dyDescent="0.35">
      <c r="A5426" s="5">
        <v>5422</v>
      </c>
      <c r="B5426" s="5">
        <v>226</v>
      </c>
      <c r="C5426" s="5">
        <v>8</v>
      </c>
      <c r="D5426" s="380">
        <v>108.07555555555555</v>
      </c>
      <c r="E5426" s="25">
        <v>24.84</v>
      </c>
      <c r="F5426" s="380">
        <v>17.844112662009042</v>
      </c>
      <c r="G5426" s="25">
        <v>36.39</v>
      </c>
      <c r="H5426" s="380">
        <v>9.5380027454913279</v>
      </c>
      <c r="I5426" s="25">
        <v>40.61</v>
      </c>
      <c r="J5426" s="380">
        <v>7.358131072024495</v>
      </c>
    </row>
    <row r="5427" spans="1:10" x14ac:dyDescent="0.35">
      <c r="A5427" s="5">
        <v>5423</v>
      </c>
      <c r="B5427" s="5">
        <v>226</v>
      </c>
      <c r="C5427" s="5">
        <v>8</v>
      </c>
      <c r="D5427" s="380">
        <v>100.32611111111112</v>
      </c>
      <c r="E5427" s="25">
        <v>24.84</v>
      </c>
      <c r="F5427" s="380">
        <v>17.54788006691599</v>
      </c>
      <c r="G5427" s="25">
        <v>31.84</v>
      </c>
      <c r="H5427" s="380">
        <v>10.074437228362177</v>
      </c>
      <c r="I5427" s="25">
        <v>36.47</v>
      </c>
      <c r="J5427" s="380">
        <v>7.4327843194789294</v>
      </c>
    </row>
    <row r="5428" spans="1:10" x14ac:dyDescent="0.35">
      <c r="A5428" s="5">
        <v>5424</v>
      </c>
      <c r="B5428" s="5">
        <v>226</v>
      </c>
      <c r="C5428" s="5">
        <v>8</v>
      </c>
      <c r="D5428" s="380">
        <v>93.50777777777779</v>
      </c>
      <c r="E5428" s="25">
        <v>24.84</v>
      </c>
      <c r="F5428" s="380">
        <v>16.845544479503484</v>
      </c>
      <c r="G5428" s="25">
        <v>31.58</v>
      </c>
      <c r="H5428" s="380">
        <v>10.403069568192763</v>
      </c>
      <c r="I5428" s="25">
        <v>34.68</v>
      </c>
      <c r="J5428" s="380">
        <v>7.4280528606258152</v>
      </c>
    </row>
    <row r="5429" spans="1:10" x14ac:dyDescent="0.35">
      <c r="A5429" s="5">
        <v>5425</v>
      </c>
      <c r="B5429" s="5">
        <v>227</v>
      </c>
      <c r="C5429" s="5">
        <v>8</v>
      </c>
      <c r="D5429" s="380">
        <v>89.317777777777778</v>
      </c>
      <c r="E5429" s="25">
        <v>24.84</v>
      </c>
      <c r="F5429" s="380">
        <v>17.111901589214131</v>
      </c>
      <c r="G5429" s="25">
        <v>32.81</v>
      </c>
      <c r="H5429" s="380">
        <v>10.656611457748175</v>
      </c>
      <c r="I5429" s="25">
        <v>34.89</v>
      </c>
      <c r="J5429" s="380">
        <v>7.4466570387590192</v>
      </c>
    </row>
    <row r="5430" spans="1:10" x14ac:dyDescent="0.35">
      <c r="A5430" s="5">
        <v>5426</v>
      </c>
      <c r="B5430" s="5">
        <v>227</v>
      </c>
      <c r="C5430" s="5">
        <v>8</v>
      </c>
      <c r="D5430" s="380">
        <v>88.826111111111103</v>
      </c>
      <c r="E5430" s="25">
        <v>24.84</v>
      </c>
      <c r="F5430" s="380">
        <v>17.044841570556791</v>
      </c>
      <c r="G5430" s="25">
        <v>31.24</v>
      </c>
      <c r="H5430" s="380">
        <v>10.413476710076335</v>
      </c>
      <c r="I5430" s="25">
        <v>34.89</v>
      </c>
      <c r="J5430" s="380">
        <v>7.4393381438475386</v>
      </c>
    </row>
    <row r="5431" spans="1:10" x14ac:dyDescent="0.35">
      <c r="A5431" s="5">
        <v>5427</v>
      </c>
      <c r="B5431" s="5">
        <v>227</v>
      </c>
      <c r="C5431" s="5">
        <v>8</v>
      </c>
      <c r="D5431" s="380">
        <v>87.081666666666678</v>
      </c>
      <c r="E5431" s="25">
        <v>24.84</v>
      </c>
      <c r="F5431" s="380">
        <v>17.684488308938569</v>
      </c>
      <c r="G5431" s="25">
        <v>31.24</v>
      </c>
      <c r="H5431" s="380">
        <v>10.57837487091566</v>
      </c>
      <c r="I5431" s="25">
        <v>34.89</v>
      </c>
      <c r="J5431" s="380">
        <v>7.4525775567784267</v>
      </c>
    </row>
    <row r="5432" spans="1:10" x14ac:dyDescent="0.35">
      <c r="A5432" s="5">
        <v>5428</v>
      </c>
      <c r="B5432" s="5">
        <v>227</v>
      </c>
      <c r="C5432" s="5">
        <v>8</v>
      </c>
      <c r="D5432" s="380">
        <v>88.25611111111111</v>
      </c>
      <c r="E5432" s="25">
        <v>24.84</v>
      </c>
      <c r="F5432" s="380">
        <v>17.831883837437772</v>
      </c>
      <c r="G5432" s="25">
        <v>30.93</v>
      </c>
      <c r="H5432" s="380">
        <v>10.624712728503285</v>
      </c>
      <c r="I5432" s="25">
        <v>34.89</v>
      </c>
      <c r="J5432" s="380">
        <v>7.4282830914897024</v>
      </c>
    </row>
    <row r="5433" spans="1:10" x14ac:dyDescent="0.35">
      <c r="A5433" s="5">
        <v>5429</v>
      </c>
      <c r="B5433" s="5">
        <v>227</v>
      </c>
      <c r="C5433" s="5">
        <v>8</v>
      </c>
      <c r="D5433" s="380">
        <v>91.029999999999987</v>
      </c>
      <c r="E5433" s="25">
        <v>24.84</v>
      </c>
      <c r="F5433" s="380">
        <v>16.942148017337857</v>
      </c>
      <c r="G5433" s="25">
        <v>30.93</v>
      </c>
      <c r="H5433" s="380">
        <v>10.435418436642264</v>
      </c>
      <c r="I5433" s="25">
        <v>34.68</v>
      </c>
      <c r="J5433" s="380">
        <v>7.4426189392093605</v>
      </c>
    </row>
    <row r="5434" spans="1:10" x14ac:dyDescent="0.35">
      <c r="A5434" s="5">
        <v>5430</v>
      </c>
      <c r="B5434" s="5">
        <v>227</v>
      </c>
      <c r="C5434" s="5">
        <v>8</v>
      </c>
      <c r="D5434" s="380">
        <v>93.353333333333339</v>
      </c>
      <c r="E5434" s="25">
        <v>24.84</v>
      </c>
      <c r="F5434" s="380">
        <v>16.058053078459931</v>
      </c>
      <c r="G5434" s="25">
        <v>30.93</v>
      </c>
      <c r="H5434" s="380">
        <v>10.285175742393537</v>
      </c>
      <c r="I5434" s="25">
        <v>34.68</v>
      </c>
      <c r="J5434" s="380">
        <v>7.3886104986600856</v>
      </c>
    </row>
    <row r="5435" spans="1:10" x14ac:dyDescent="0.35">
      <c r="A5435" s="5">
        <v>5431</v>
      </c>
      <c r="B5435" s="5">
        <v>227</v>
      </c>
      <c r="C5435" s="5">
        <v>8</v>
      </c>
      <c r="D5435" s="380">
        <v>102.73055555555557</v>
      </c>
      <c r="E5435" s="25">
        <v>24.84</v>
      </c>
      <c r="F5435" s="380">
        <v>14.860214472042097</v>
      </c>
      <c r="G5435" s="25">
        <v>30.93</v>
      </c>
      <c r="H5435" s="380">
        <v>9.7887796726444662</v>
      </c>
      <c r="I5435" s="25">
        <v>34.68</v>
      </c>
      <c r="J5435" s="380">
        <v>7.4327843194789294</v>
      </c>
    </row>
    <row r="5436" spans="1:10" x14ac:dyDescent="0.35">
      <c r="A5436" s="5">
        <v>5432</v>
      </c>
      <c r="B5436" s="5">
        <v>227</v>
      </c>
      <c r="C5436" s="5">
        <v>8</v>
      </c>
      <c r="D5436" s="380">
        <v>109.26944444444445</v>
      </c>
      <c r="E5436" s="25">
        <v>24.84</v>
      </c>
      <c r="F5436" s="380">
        <v>16.642749927189158</v>
      </c>
      <c r="G5436" s="25">
        <v>31.11</v>
      </c>
      <c r="H5436" s="380">
        <v>9.8399203529353532</v>
      </c>
      <c r="I5436" s="25">
        <v>34.68</v>
      </c>
      <c r="J5436" s="380">
        <v>7.4647490543219561</v>
      </c>
    </row>
    <row r="5437" spans="1:10" x14ac:dyDescent="0.35">
      <c r="A5437" s="5">
        <v>5433</v>
      </c>
      <c r="B5437" s="5">
        <v>227</v>
      </c>
      <c r="C5437" s="5">
        <v>8</v>
      </c>
      <c r="D5437" s="380">
        <v>106.97444444444444</v>
      </c>
      <c r="E5437" s="25">
        <v>24.84</v>
      </c>
      <c r="F5437" s="380">
        <v>15.021163885861496</v>
      </c>
      <c r="G5437" s="25">
        <v>31.24</v>
      </c>
      <c r="H5437" s="380">
        <v>8.3049892582240847</v>
      </c>
      <c r="I5437" s="25">
        <v>34.68</v>
      </c>
      <c r="J5437" s="380">
        <v>5.9251980087500904</v>
      </c>
    </row>
    <row r="5438" spans="1:10" x14ac:dyDescent="0.35">
      <c r="A5438" s="5">
        <v>5434</v>
      </c>
      <c r="B5438" s="5">
        <v>227</v>
      </c>
      <c r="C5438" s="5">
        <v>8</v>
      </c>
      <c r="D5438" s="380">
        <v>102.35555555555555</v>
      </c>
      <c r="E5438" s="25">
        <v>24.84</v>
      </c>
      <c r="F5438" s="380">
        <v>8.4333136699502074</v>
      </c>
      <c r="G5438" s="25">
        <v>30.93</v>
      </c>
      <c r="H5438" s="380">
        <v>9.6292065176944117</v>
      </c>
      <c r="I5438" s="25">
        <v>34.68</v>
      </c>
      <c r="J5438" s="380">
        <v>6.3761791434336015</v>
      </c>
    </row>
    <row r="5439" spans="1:10" x14ac:dyDescent="0.35">
      <c r="A5439" s="5">
        <v>5435</v>
      </c>
      <c r="B5439" s="5">
        <v>227</v>
      </c>
      <c r="C5439" s="5">
        <v>8</v>
      </c>
      <c r="D5439" s="380">
        <v>98.237777777777765</v>
      </c>
      <c r="E5439" s="25">
        <v>24.84</v>
      </c>
      <c r="F5439" s="380">
        <v>9.4489782874534374</v>
      </c>
      <c r="G5439" s="25">
        <v>30.95</v>
      </c>
      <c r="H5439" s="380">
        <v>9.887419774788194</v>
      </c>
      <c r="I5439" s="25">
        <v>34.68</v>
      </c>
      <c r="J5439" s="380">
        <v>6.7219128262398078</v>
      </c>
    </row>
    <row r="5440" spans="1:10" x14ac:dyDescent="0.35">
      <c r="A5440" s="5">
        <v>5436</v>
      </c>
      <c r="B5440" s="5">
        <v>227</v>
      </c>
      <c r="C5440" s="5">
        <v>8</v>
      </c>
      <c r="D5440" s="380">
        <v>96.728888888888903</v>
      </c>
      <c r="E5440" s="25">
        <v>24.84</v>
      </c>
      <c r="F5440" s="380">
        <v>9.9011161075575416</v>
      </c>
      <c r="G5440" s="25">
        <v>31.11</v>
      </c>
      <c r="H5440" s="380">
        <v>9.9519282624898207</v>
      </c>
      <c r="I5440" s="25">
        <v>34.89</v>
      </c>
      <c r="J5440" s="380">
        <v>6.7169008028455064</v>
      </c>
    </row>
    <row r="5441" spans="1:10" x14ac:dyDescent="0.35">
      <c r="A5441" s="5">
        <v>5437</v>
      </c>
      <c r="B5441" s="5">
        <v>227</v>
      </c>
      <c r="C5441" s="5">
        <v>8</v>
      </c>
      <c r="D5441" s="380">
        <v>96.251666666666651</v>
      </c>
      <c r="E5441" s="25">
        <v>24</v>
      </c>
      <c r="F5441" s="380">
        <v>6.344642315389061</v>
      </c>
      <c r="G5441" s="25">
        <v>30.93</v>
      </c>
      <c r="H5441" s="380">
        <v>9.9632785832136239</v>
      </c>
      <c r="I5441" s="25">
        <v>34.74</v>
      </c>
      <c r="J5441" s="380">
        <v>6.7114443018247227</v>
      </c>
    </row>
    <row r="5442" spans="1:10" x14ac:dyDescent="0.35">
      <c r="A5442" s="5">
        <v>5438</v>
      </c>
      <c r="B5442" s="5">
        <v>227</v>
      </c>
      <c r="C5442" s="5">
        <v>8</v>
      </c>
      <c r="D5442" s="380">
        <v>96.612222222222215</v>
      </c>
      <c r="E5442" s="25">
        <v>24</v>
      </c>
      <c r="F5442" s="380">
        <v>7.9729184333718948</v>
      </c>
      <c r="G5442" s="25">
        <v>30.93</v>
      </c>
      <c r="H5442" s="380">
        <v>10.210592770472083</v>
      </c>
      <c r="I5442" s="25">
        <v>34.68</v>
      </c>
      <c r="J5442" s="380">
        <v>6.7826039599358534</v>
      </c>
    </row>
    <row r="5443" spans="1:10" x14ac:dyDescent="0.35">
      <c r="A5443" s="5">
        <v>5439</v>
      </c>
      <c r="B5443" s="5">
        <v>227</v>
      </c>
      <c r="C5443" s="5">
        <v>8</v>
      </c>
      <c r="D5443" s="380">
        <v>96.413888888888877</v>
      </c>
      <c r="E5443" s="25">
        <v>24</v>
      </c>
      <c r="F5443" s="380">
        <v>9.9521543726684634</v>
      </c>
      <c r="G5443" s="25">
        <v>30.93</v>
      </c>
      <c r="H5443" s="380">
        <v>10.184712587877117</v>
      </c>
      <c r="I5443" s="25">
        <v>34.74</v>
      </c>
      <c r="J5443" s="380">
        <v>6.7629036109192135</v>
      </c>
    </row>
    <row r="5444" spans="1:10" x14ac:dyDescent="0.35">
      <c r="A5444" s="5">
        <v>5440</v>
      </c>
      <c r="B5444" s="5">
        <v>227</v>
      </c>
      <c r="C5444" s="5">
        <v>8</v>
      </c>
      <c r="D5444" s="380">
        <v>102.0461111111111</v>
      </c>
      <c r="E5444" s="25">
        <v>24</v>
      </c>
      <c r="F5444" s="380">
        <v>9.9521543726684634</v>
      </c>
      <c r="G5444" s="25">
        <v>30.93</v>
      </c>
      <c r="H5444" s="380">
        <v>10.107103188060153</v>
      </c>
      <c r="I5444" s="25">
        <v>34.74</v>
      </c>
      <c r="J5444" s="380">
        <v>6.7542239656324279</v>
      </c>
    </row>
    <row r="5445" spans="1:10" x14ac:dyDescent="0.35">
      <c r="A5445" s="5">
        <v>5441</v>
      </c>
      <c r="B5445" s="5">
        <v>227</v>
      </c>
      <c r="C5445" s="5">
        <v>8</v>
      </c>
      <c r="D5445" s="380">
        <v>113.13055555555555</v>
      </c>
      <c r="E5445" s="25">
        <v>24.84</v>
      </c>
      <c r="F5445" s="380">
        <v>10.361070534716095</v>
      </c>
      <c r="G5445" s="25">
        <v>30.93</v>
      </c>
      <c r="H5445" s="380">
        <v>9.9505038093196472</v>
      </c>
      <c r="I5445" s="25">
        <v>34.89</v>
      </c>
      <c r="J5445" s="380">
        <v>6.7512876479183976</v>
      </c>
    </row>
    <row r="5446" spans="1:10" x14ac:dyDescent="0.35">
      <c r="A5446" s="5">
        <v>5442</v>
      </c>
      <c r="B5446" s="5">
        <v>227</v>
      </c>
      <c r="C5446" s="5">
        <v>8</v>
      </c>
      <c r="D5446" s="380">
        <v>123.13666666666667</v>
      </c>
      <c r="E5446" s="25">
        <v>24.84</v>
      </c>
      <c r="F5446" s="380">
        <v>17.841955075631375</v>
      </c>
      <c r="G5446" s="25">
        <v>32.04</v>
      </c>
      <c r="H5446" s="380">
        <v>9.8744010998185576</v>
      </c>
      <c r="I5446" s="25">
        <v>35.869999999999997</v>
      </c>
      <c r="J5446" s="380">
        <v>7.3163127766886928</v>
      </c>
    </row>
    <row r="5447" spans="1:10" x14ac:dyDescent="0.35">
      <c r="A5447" s="5">
        <v>5443</v>
      </c>
      <c r="B5447" s="5">
        <v>227</v>
      </c>
      <c r="C5447" s="5">
        <v>8</v>
      </c>
      <c r="D5447" s="380">
        <v>125.32722222222222</v>
      </c>
      <c r="E5447" s="25">
        <v>24.84</v>
      </c>
      <c r="F5447" s="380">
        <v>14.450801023839194</v>
      </c>
      <c r="G5447" s="25">
        <v>37.46</v>
      </c>
      <c r="H5447" s="380">
        <v>9.8690362158073182</v>
      </c>
      <c r="I5447" s="25">
        <v>40.21</v>
      </c>
      <c r="J5447" s="380">
        <v>7.3094429919628361</v>
      </c>
    </row>
    <row r="5448" spans="1:10" x14ac:dyDescent="0.35">
      <c r="A5448" s="5">
        <v>5444</v>
      </c>
      <c r="B5448" s="5">
        <v>227</v>
      </c>
      <c r="C5448" s="5">
        <v>8</v>
      </c>
      <c r="D5448" s="380">
        <v>127.84166666666667</v>
      </c>
      <c r="E5448" s="25">
        <v>24.84</v>
      </c>
      <c r="F5448" s="380">
        <v>15.398294401955441</v>
      </c>
      <c r="G5448" s="25">
        <v>37.700000000000003</v>
      </c>
      <c r="H5448" s="380">
        <v>8.8068721199888316</v>
      </c>
      <c r="I5448" s="25">
        <v>47.31</v>
      </c>
      <c r="J5448" s="380">
        <v>7.2997632390380849</v>
      </c>
    </row>
    <row r="5449" spans="1:10" x14ac:dyDescent="0.35">
      <c r="A5449" s="5">
        <v>5445</v>
      </c>
      <c r="B5449" s="5">
        <v>227</v>
      </c>
      <c r="C5449" s="5">
        <v>8</v>
      </c>
      <c r="D5449" s="380">
        <v>126.0338888888889</v>
      </c>
      <c r="E5449" s="25">
        <v>24.84</v>
      </c>
      <c r="F5449" s="380">
        <v>12.634120070443176</v>
      </c>
      <c r="G5449" s="25">
        <v>42.29</v>
      </c>
      <c r="H5449" s="380">
        <v>9.7141785017809337</v>
      </c>
      <c r="I5449" s="25">
        <v>49.53</v>
      </c>
      <c r="J5449" s="380">
        <v>7.2915736845939936</v>
      </c>
    </row>
    <row r="5450" spans="1:10" x14ac:dyDescent="0.35">
      <c r="A5450" s="5">
        <v>5446</v>
      </c>
      <c r="B5450" s="5">
        <v>227</v>
      </c>
      <c r="C5450" s="5">
        <v>8</v>
      </c>
      <c r="D5450" s="380">
        <v>120.04944444444445</v>
      </c>
      <c r="E5450" s="25">
        <v>24.84</v>
      </c>
      <c r="F5450" s="380">
        <v>15.914198145347829</v>
      </c>
      <c r="G5450" s="25">
        <v>42.19</v>
      </c>
      <c r="H5450" s="380">
        <v>10.019838135048326</v>
      </c>
      <c r="I5450" s="25">
        <v>49.53</v>
      </c>
      <c r="J5450" s="380">
        <v>7.2893856952115081</v>
      </c>
    </row>
    <row r="5451" spans="1:10" x14ac:dyDescent="0.35">
      <c r="A5451" s="5">
        <v>5447</v>
      </c>
      <c r="B5451" s="5">
        <v>227</v>
      </c>
      <c r="C5451" s="5">
        <v>8</v>
      </c>
      <c r="D5451" s="380">
        <v>115.0911111111111</v>
      </c>
      <c r="E5451" s="25">
        <v>24.84</v>
      </c>
      <c r="F5451" s="380">
        <v>16.53025898897145</v>
      </c>
      <c r="G5451" s="25">
        <v>37.700000000000003</v>
      </c>
      <c r="H5451" s="380">
        <v>9.6895075034190352</v>
      </c>
      <c r="I5451" s="25">
        <v>49.53</v>
      </c>
      <c r="J5451" s="380">
        <v>7.328990954005957</v>
      </c>
    </row>
    <row r="5452" spans="1:10" x14ac:dyDescent="0.35">
      <c r="A5452" s="5">
        <v>5448</v>
      </c>
      <c r="B5452" s="5">
        <v>227</v>
      </c>
      <c r="C5452" s="5">
        <v>8</v>
      </c>
      <c r="D5452" s="380">
        <v>107.77277777777776</v>
      </c>
      <c r="E5452" s="25">
        <v>24.84</v>
      </c>
      <c r="F5452" s="380">
        <v>16.994160276463287</v>
      </c>
      <c r="G5452" s="25">
        <v>37.700000000000003</v>
      </c>
      <c r="H5452" s="380">
        <v>9.7894790375686949</v>
      </c>
      <c r="I5452" s="25">
        <v>46.97</v>
      </c>
      <c r="J5452" s="380">
        <v>7.398211675568267</v>
      </c>
    </row>
    <row r="5453" spans="1:10" x14ac:dyDescent="0.35">
      <c r="A5453" s="5">
        <v>5449</v>
      </c>
      <c r="B5453" s="5">
        <v>228</v>
      </c>
      <c r="C5453" s="5">
        <v>8</v>
      </c>
      <c r="D5453" s="380">
        <v>101.34555555555553</v>
      </c>
      <c r="E5453" s="25">
        <v>24.84</v>
      </c>
      <c r="F5453" s="380">
        <v>16.336958076444635</v>
      </c>
      <c r="G5453" s="25">
        <v>37.700000000000003</v>
      </c>
      <c r="H5453" s="380">
        <v>10.030763387799695</v>
      </c>
      <c r="I5453" s="25">
        <v>46.97</v>
      </c>
      <c r="J5453" s="380">
        <v>7.3899161359142278</v>
      </c>
    </row>
    <row r="5454" spans="1:10" x14ac:dyDescent="0.35">
      <c r="A5454" s="5">
        <v>5450</v>
      </c>
      <c r="B5454" s="5">
        <v>228</v>
      </c>
      <c r="C5454" s="5">
        <v>8</v>
      </c>
      <c r="D5454" s="380">
        <v>99.419999999999987</v>
      </c>
      <c r="E5454" s="25">
        <v>24.84</v>
      </c>
      <c r="F5454" s="380">
        <v>17.196934424175939</v>
      </c>
      <c r="G5454" s="25">
        <v>32.04</v>
      </c>
      <c r="H5454" s="380">
        <v>10.203362328515471</v>
      </c>
      <c r="I5454" s="25">
        <v>46.97</v>
      </c>
      <c r="J5454" s="380">
        <v>7.4130519512523705</v>
      </c>
    </row>
    <row r="5455" spans="1:10" x14ac:dyDescent="0.35">
      <c r="A5455" s="5">
        <v>5451</v>
      </c>
      <c r="B5455" s="5">
        <v>228</v>
      </c>
      <c r="C5455" s="5">
        <v>8</v>
      </c>
      <c r="D5455" s="380">
        <v>97.742777777777761</v>
      </c>
      <c r="E5455" s="25">
        <v>24.84</v>
      </c>
      <c r="F5455" s="380">
        <v>17.073473997427435</v>
      </c>
      <c r="G5455" s="25">
        <v>32.04</v>
      </c>
      <c r="H5455" s="380">
        <v>10.25830546879963</v>
      </c>
      <c r="I5455" s="25">
        <v>46.97</v>
      </c>
      <c r="J5455" s="380">
        <v>7.3975372828974155</v>
      </c>
    </row>
    <row r="5456" spans="1:10" x14ac:dyDescent="0.35">
      <c r="A5456" s="5">
        <v>5452</v>
      </c>
      <c r="B5456" s="5">
        <v>228</v>
      </c>
      <c r="C5456" s="5">
        <v>8</v>
      </c>
      <c r="D5456" s="380">
        <v>98.411111111111097</v>
      </c>
      <c r="E5456" s="25">
        <v>24.84</v>
      </c>
      <c r="F5456" s="380">
        <v>16.596438505939489</v>
      </c>
      <c r="G5456" s="25">
        <v>32.04</v>
      </c>
      <c r="H5456" s="380">
        <v>9.6650451073992816</v>
      </c>
      <c r="I5456" s="25">
        <v>46.97</v>
      </c>
      <c r="J5456" s="380">
        <v>7.370567816245555</v>
      </c>
    </row>
    <row r="5457" spans="1:10" x14ac:dyDescent="0.35">
      <c r="A5457" s="5">
        <v>5453</v>
      </c>
      <c r="B5457" s="5">
        <v>228</v>
      </c>
      <c r="C5457" s="5">
        <v>8</v>
      </c>
      <c r="D5457" s="380">
        <v>101.38333333333334</v>
      </c>
      <c r="E5457" s="25">
        <v>24.84</v>
      </c>
      <c r="F5457" s="380">
        <v>15.886115733906758</v>
      </c>
      <c r="G5457" s="25">
        <v>32.04</v>
      </c>
      <c r="H5457" s="380">
        <v>9.4849234563950269</v>
      </c>
      <c r="I5457" s="25">
        <v>47.31</v>
      </c>
      <c r="J5457" s="380">
        <v>7.3746831770239689</v>
      </c>
    </row>
    <row r="5458" spans="1:10" x14ac:dyDescent="0.35">
      <c r="A5458" s="5">
        <v>5454</v>
      </c>
      <c r="B5458" s="5">
        <v>228</v>
      </c>
      <c r="C5458" s="5">
        <v>8</v>
      </c>
      <c r="D5458" s="380">
        <v>109.44000000000001</v>
      </c>
      <c r="E5458" s="25">
        <v>24.84</v>
      </c>
      <c r="F5458" s="380">
        <v>14.337712490555797</v>
      </c>
      <c r="G5458" s="25">
        <v>32.04</v>
      </c>
      <c r="H5458" s="380">
        <v>9.3777542930667561</v>
      </c>
      <c r="I5458" s="25">
        <v>47.31</v>
      </c>
      <c r="J5458" s="380">
        <v>7.4274447317327024</v>
      </c>
    </row>
    <row r="5459" spans="1:10" x14ac:dyDescent="0.35">
      <c r="A5459" s="5">
        <v>5455</v>
      </c>
      <c r="B5459" s="5">
        <v>228</v>
      </c>
      <c r="C5459" s="5">
        <v>8</v>
      </c>
      <c r="D5459" s="380">
        <v>119.7961111111111</v>
      </c>
      <c r="E5459" s="25">
        <v>24.84</v>
      </c>
      <c r="F5459" s="380">
        <v>13.908245179637975</v>
      </c>
      <c r="G5459" s="25">
        <v>37.700000000000003</v>
      </c>
      <c r="H5459" s="380">
        <v>9.7979195593458694</v>
      </c>
      <c r="I5459" s="25">
        <v>47.31</v>
      </c>
      <c r="J5459" s="380">
        <v>7.1768188871417626</v>
      </c>
    </row>
    <row r="5460" spans="1:10" x14ac:dyDescent="0.35">
      <c r="A5460" s="5">
        <v>5456</v>
      </c>
      <c r="B5460" s="5">
        <v>228</v>
      </c>
      <c r="C5460" s="5">
        <v>8</v>
      </c>
      <c r="D5460" s="380">
        <v>122.92555555555555</v>
      </c>
      <c r="E5460" s="25">
        <v>24.99</v>
      </c>
      <c r="F5460" s="380">
        <v>16.194690739571517</v>
      </c>
      <c r="G5460" s="25">
        <v>37.700000000000003</v>
      </c>
      <c r="H5460" s="380">
        <v>9.8665125791476118</v>
      </c>
      <c r="I5460" s="25">
        <v>47.31</v>
      </c>
      <c r="J5460" s="380">
        <v>6.9876211318136789</v>
      </c>
    </row>
    <row r="5461" spans="1:10" x14ac:dyDescent="0.35">
      <c r="A5461" s="5">
        <v>5457</v>
      </c>
      <c r="B5461" s="5">
        <v>228</v>
      </c>
      <c r="C5461" s="5">
        <v>8</v>
      </c>
      <c r="D5461" s="380">
        <v>117.59333333333335</v>
      </c>
      <c r="E5461" s="25">
        <v>24.84</v>
      </c>
      <c r="F5461" s="380">
        <v>15.572903067368262</v>
      </c>
      <c r="G5461" s="25">
        <v>37.700000000000003</v>
      </c>
      <c r="H5461" s="380">
        <v>9.8269923353006625</v>
      </c>
      <c r="I5461" s="25">
        <v>44.68</v>
      </c>
      <c r="J5461" s="380">
        <v>7.1890122334495974</v>
      </c>
    </row>
    <row r="5462" spans="1:10" x14ac:dyDescent="0.35">
      <c r="A5462" s="5">
        <v>5458</v>
      </c>
      <c r="B5462" s="5">
        <v>228</v>
      </c>
      <c r="C5462" s="5">
        <v>8</v>
      </c>
      <c r="D5462" s="380">
        <v>112.04722222222222</v>
      </c>
      <c r="E5462" s="25">
        <v>24.84</v>
      </c>
      <c r="F5462" s="380">
        <v>13.965063103377808</v>
      </c>
      <c r="G5462" s="25">
        <v>32.04</v>
      </c>
      <c r="H5462" s="380">
        <v>9.4037332154755813</v>
      </c>
      <c r="I5462" s="25">
        <v>37.64</v>
      </c>
      <c r="J5462" s="380">
        <v>7.0871488656124546</v>
      </c>
    </row>
    <row r="5463" spans="1:10" x14ac:dyDescent="0.35">
      <c r="A5463" s="5">
        <v>5459</v>
      </c>
      <c r="B5463" s="5">
        <v>228</v>
      </c>
      <c r="C5463" s="5">
        <v>8</v>
      </c>
      <c r="D5463" s="380">
        <v>108.18944444444445</v>
      </c>
      <c r="E5463" s="25">
        <v>24.84</v>
      </c>
      <c r="F5463" s="380">
        <v>16.660692303769579</v>
      </c>
      <c r="G5463" s="25">
        <v>32.04</v>
      </c>
      <c r="H5463" s="380">
        <v>9.2824265504551917</v>
      </c>
      <c r="I5463" s="25">
        <v>37.270000000000003</v>
      </c>
      <c r="J5463" s="380">
        <v>7.2633554000242997</v>
      </c>
    </row>
    <row r="5464" spans="1:10" x14ac:dyDescent="0.35">
      <c r="A5464" s="5">
        <v>5460</v>
      </c>
      <c r="B5464" s="5">
        <v>228</v>
      </c>
      <c r="C5464" s="5">
        <v>8</v>
      </c>
      <c r="D5464" s="380">
        <v>105.10222222222224</v>
      </c>
      <c r="E5464" s="25">
        <v>24.84</v>
      </c>
      <c r="F5464" s="380">
        <v>13.707962445180808</v>
      </c>
      <c r="G5464" s="25">
        <v>32.04</v>
      </c>
      <c r="H5464" s="380">
        <v>9.624291564082629</v>
      </c>
      <c r="I5464" s="25">
        <v>37.270000000000003</v>
      </c>
      <c r="J5464" s="380">
        <v>7.2991663333703309</v>
      </c>
    </row>
    <row r="5465" spans="1:10" x14ac:dyDescent="0.35">
      <c r="A5465" s="5">
        <v>5461</v>
      </c>
      <c r="B5465" s="5">
        <v>228</v>
      </c>
      <c r="C5465" s="5">
        <v>8</v>
      </c>
      <c r="D5465" s="380">
        <v>102.41999999999999</v>
      </c>
      <c r="E5465" s="25">
        <v>24.84</v>
      </c>
      <c r="F5465" s="380">
        <v>13.707962445180808</v>
      </c>
      <c r="G5465" s="25">
        <v>32.04</v>
      </c>
      <c r="H5465" s="380">
        <v>9.8565904108830082</v>
      </c>
      <c r="I5465" s="25">
        <v>37.270000000000003</v>
      </c>
      <c r="J5465" s="380">
        <v>7.3654301536222979</v>
      </c>
    </row>
    <row r="5466" spans="1:10" x14ac:dyDescent="0.35">
      <c r="A5466" s="5">
        <v>5462</v>
      </c>
      <c r="B5466" s="5">
        <v>228</v>
      </c>
      <c r="C5466" s="5">
        <v>8</v>
      </c>
      <c r="D5466" s="380">
        <v>104.85444444444444</v>
      </c>
      <c r="E5466" s="25">
        <v>24.56</v>
      </c>
      <c r="F5466" s="380">
        <v>13.707962445180808</v>
      </c>
      <c r="G5466" s="25">
        <v>32.04</v>
      </c>
      <c r="H5466" s="380">
        <v>9.8153704328713669</v>
      </c>
      <c r="I5466" s="25">
        <v>37.270000000000003</v>
      </c>
      <c r="J5466" s="380">
        <v>7.353370896845</v>
      </c>
    </row>
    <row r="5467" spans="1:10" x14ac:dyDescent="0.35">
      <c r="A5467" s="5">
        <v>5463</v>
      </c>
      <c r="B5467" s="5">
        <v>228</v>
      </c>
      <c r="C5467" s="5">
        <v>8</v>
      </c>
      <c r="D5467" s="380">
        <v>107.68388888888887</v>
      </c>
      <c r="E5467" s="25">
        <v>24.56</v>
      </c>
      <c r="F5467" s="380">
        <v>13.707962445180808</v>
      </c>
      <c r="G5467" s="25">
        <v>32.04</v>
      </c>
      <c r="H5467" s="380">
        <v>10.005952324571515</v>
      </c>
      <c r="I5467" s="25">
        <v>37.270000000000003</v>
      </c>
      <c r="J5467" s="380">
        <v>7.4008689638402227</v>
      </c>
    </row>
    <row r="5468" spans="1:10" x14ac:dyDescent="0.35">
      <c r="A5468" s="5">
        <v>5464</v>
      </c>
      <c r="B5468" s="5">
        <v>228</v>
      </c>
      <c r="C5468" s="5">
        <v>8</v>
      </c>
      <c r="D5468" s="380">
        <v>113.48888888888888</v>
      </c>
      <c r="E5468" s="25">
        <v>24.84</v>
      </c>
      <c r="F5468" s="380">
        <v>13.707962445180808</v>
      </c>
      <c r="G5468" s="25">
        <v>32.04</v>
      </c>
      <c r="H5468" s="380">
        <v>10.278175700261473</v>
      </c>
      <c r="I5468" s="25">
        <v>37.270000000000003</v>
      </c>
      <c r="J5468" s="380">
        <v>7.4008689638402227</v>
      </c>
    </row>
    <row r="5469" spans="1:10" x14ac:dyDescent="0.35">
      <c r="A5469" s="5">
        <v>5465</v>
      </c>
      <c r="B5469" s="5">
        <v>228</v>
      </c>
      <c r="C5469" s="5">
        <v>8</v>
      </c>
      <c r="D5469" s="380">
        <v>125.15000000000002</v>
      </c>
      <c r="E5469" s="25">
        <v>24.84</v>
      </c>
      <c r="F5469" s="380">
        <v>17.835407501044106</v>
      </c>
      <c r="G5469" s="25">
        <v>32.04</v>
      </c>
      <c r="H5469" s="380">
        <v>10.019922993796047</v>
      </c>
      <c r="I5469" s="25">
        <v>37.270000000000003</v>
      </c>
      <c r="J5469" s="380">
        <v>7.416697743432735</v>
      </c>
    </row>
    <row r="5470" spans="1:10" x14ac:dyDescent="0.35">
      <c r="A5470" s="5">
        <v>5466</v>
      </c>
      <c r="B5470" s="5">
        <v>228</v>
      </c>
      <c r="C5470" s="5">
        <v>8</v>
      </c>
      <c r="D5470" s="380">
        <v>137.05055555555555</v>
      </c>
      <c r="E5470" s="25">
        <v>24.84</v>
      </c>
      <c r="F5470" s="380">
        <v>16.620487319324209</v>
      </c>
      <c r="G5470" s="25">
        <v>42.29</v>
      </c>
      <c r="H5470" s="380">
        <v>9.8608944780464878</v>
      </c>
      <c r="I5470" s="25">
        <v>44.68</v>
      </c>
      <c r="J5470" s="380">
        <v>7.5259065799644125</v>
      </c>
    </row>
    <row r="5471" spans="1:10" x14ac:dyDescent="0.35">
      <c r="A5471" s="5">
        <v>5467</v>
      </c>
      <c r="B5471" s="5">
        <v>228</v>
      </c>
      <c r="C5471" s="5">
        <v>8</v>
      </c>
      <c r="D5471" s="380">
        <v>138.88888888888889</v>
      </c>
      <c r="E5471" s="25">
        <v>24.84</v>
      </c>
      <c r="F5471" s="380">
        <v>15.570341991398424</v>
      </c>
      <c r="G5471" s="25">
        <v>43.56</v>
      </c>
      <c r="H5471" s="380">
        <v>9.4037832914304431</v>
      </c>
      <c r="I5471" s="25">
        <v>48.86</v>
      </c>
      <c r="J5471" s="380">
        <v>7.3834856739597647</v>
      </c>
    </row>
    <row r="5472" spans="1:10" x14ac:dyDescent="0.35">
      <c r="A5472" s="5">
        <v>5468</v>
      </c>
      <c r="B5472" s="5">
        <v>228</v>
      </c>
      <c r="C5472" s="5">
        <v>8</v>
      </c>
      <c r="D5472" s="380">
        <v>138.88888888888889</v>
      </c>
      <c r="E5472" s="25">
        <v>24.84</v>
      </c>
      <c r="F5472" s="380">
        <v>14.976792635750567</v>
      </c>
      <c r="G5472" s="25">
        <v>43.56</v>
      </c>
      <c r="H5472" s="380">
        <v>9.964956815962287</v>
      </c>
      <c r="I5472" s="25">
        <v>50.33</v>
      </c>
      <c r="J5472" s="380">
        <v>7.2383643896240137</v>
      </c>
    </row>
    <row r="5473" spans="1:10" x14ac:dyDescent="0.35">
      <c r="A5473" s="5">
        <v>5469</v>
      </c>
      <c r="B5473" s="5">
        <v>228</v>
      </c>
      <c r="C5473" s="5">
        <v>8</v>
      </c>
      <c r="D5473" s="380">
        <v>136.47555555555556</v>
      </c>
      <c r="E5473" s="25">
        <v>24.99</v>
      </c>
      <c r="F5473" s="380">
        <v>15.704245034695443</v>
      </c>
      <c r="G5473" s="25">
        <v>43.56</v>
      </c>
      <c r="H5473" s="380">
        <v>9.4049457122996216</v>
      </c>
      <c r="I5473" s="25">
        <v>51.64</v>
      </c>
      <c r="J5473" s="380">
        <v>7.3030385518485836</v>
      </c>
    </row>
    <row r="5474" spans="1:10" x14ac:dyDescent="0.35">
      <c r="A5474" s="5">
        <v>5470</v>
      </c>
      <c r="B5474" s="5">
        <v>228</v>
      </c>
      <c r="C5474" s="5">
        <v>8</v>
      </c>
      <c r="D5474" s="380">
        <v>124.8411111111111</v>
      </c>
      <c r="E5474" s="25">
        <v>24.84</v>
      </c>
      <c r="F5474" s="380">
        <v>14.035183482414283</v>
      </c>
      <c r="G5474" s="25">
        <v>43.56</v>
      </c>
      <c r="H5474" s="380">
        <v>10.079469347098419</v>
      </c>
      <c r="I5474" s="25">
        <v>51.64</v>
      </c>
      <c r="J5474" s="380">
        <v>7.4251345260404911</v>
      </c>
    </row>
    <row r="5475" spans="1:10" x14ac:dyDescent="0.35">
      <c r="A5475" s="5">
        <v>5471</v>
      </c>
      <c r="B5475" s="5">
        <v>228</v>
      </c>
      <c r="C5475" s="5">
        <v>8</v>
      </c>
      <c r="D5475" s="380">
        <v>116.33</v>
      </c>
      <c r="E5475" s="25">
        <v>24.84</v>
      </c>
      <c r="F5475" s="380">
        <v>10.37562476833004</v>
      </c>
      <c r="G5475" s="25">
        <v>43.56</v>
      </c>
      <c r="H5475" s="380">
        <v>10.016529634532349</v>
      </c>
      <c r="I5475" s="25">
        <v>45.28</v>
      </c>
      <c r="J5475" s="380">
        <v>7.3357292073163656</v>
      </c>
    </row>
    <row r="5476" spans="1:10" x14ac:dyDescent="0.35">
      <c r="A5476" s="5">
        <v>5472</v>
      </c>
      <c r="B5476" s="5">
        <v>228</v>
      </c>
      <c r="C5476" s="5">
        <v>8</v>
      </c>
      <c r="D5476" s="380">
        <v>117.96666666666667</v>
      </c>
      <c r="E5476" s="25">
        <v>24.84</v>
      </c>
      <c r="F5476" s="380">
        <v>9.2240391149867378</v>
      </c>
      <c r="G5476" s="25">
        <v>37.020000000000003</v>
      </c>
      <c r="H5476" s="380">
        <v>9.3058139081103484</v>
      </c>
      <c r="I5476" s="25">
        <v>41.53</v>
      </c>
      <c r="J5476" s="380">
        <v>7.2254207646780824</v>
      </c>
    </row>
    <row r="5477" spans="1:10" x14ac:dyDescent="0.35">
      <c r="A5477" s="5">
        <v>5473</v>
      </c>
      <c r="B5477" s="5">
        <v>229</v>
      </c>
      <c r="C5477" s="5">
        <v>8</v>
      </c>
      <c r="D5477" s="380">
        <v>110.57222222222222</v>
      </c>
      <c r="E5477" s="25">
        <v>24.84</v>
      </c>
      <c r="F5477" s="380">
        <v>8.289526262617839</v>
      </c>
      <c r="G5477" s="25">
        <v>37.020000000000003</v>
      </c>
      <c r="H5477" s="380">
        <v>9.8544668363126586</v>
      </c>
      <c r="I5477" s="25">
        <v>41.53</v>
      </c>
      <c r="J5477" s="380">
        <v>7.1057063925310278</v>
      </c>
    </row>
    <row r="5478" spans="1:10" x14ac:dyDescent="0.35">
      <c r="A5478" s="5">
        <v>5474</v>
      </c>
      <c r="B5478" s="5">
        <v>229</v>
      </c>
      <c r="C5478" s="5">
        <v>8</v>
      </c>
      <c r="D5478" s="380">
        <v>107.035</v>
      </c>
      <c r="E5478" s="25">
        <v>24.84</v>
      </c>
      <c r="F5478" s="380">
        <v>8.2166451256422093</v>
      </c>
      <c r="G5478" s="25">
        <v>37.020000000000003</v>
      </c>
      <c r="H5478" s="380">
        <v>9.1611213755006577</v>
      </c>
      <c r="I5478" s="25">
        <v>41.53</v>
      </c>
      <c r="J5478" s="380">
        <v>6.7704344752830972</v>
      </c>
    </row>
    <row r="5479" spans="1:10" x14ac:dyDescent="0.35">
      <c r="A5479" s="5">
        <v>5475</v>
      </c>
      <c r="B5479" s="5">
        <v>229</v>
      </c>
      <c r="C5479" s="5">
        <v>8</v>
      </c>
      <c r="D5479" s="380">
        <v>102.405</v>
      </c>
      <c r="E5479" s="25">
        <v>24.84</v>
      </c>
      <c r="F5479" s="380">
        <v>8.2678045151414175</v>
      </c>
      <c r="G5479" s="25">
        <v>37.020000000000003</v>
      </c>
      <c r="H5479" s="380">
        <v>8.9504601753751558</v>
      </c>
      <c r="I5479" s="25">
        <v>41.53</v>
      </c>
      <c r="J5479" s="380">
        <v>6.1833314352219935</v>
      </c>
    </row>
    <row r="5480" spans="1:10" x14ac:dyDescent="0.35">
      <c r="A5480" s="5">
        <v>5476</v>
      </c>
      <c r="B5480" s="5">
        <v>229</v>
      </c>
      <c r="C5480" s="5">
        <v>8</v>
      </c>
      <c r="D5480" s="380">
        <v>100.03666666666666</v>
      </c>
      <c r="E5480" s="25">
        <v>24.84</v>
      </c>
      <c r="F5480" s="380">
        <v>8.2012953626689331</v>
      </c>
      <c r="G5480" s="25">
        <v>37.020000000000003</v>
      </c>
      <c r="H5480" s="380">
        <v>9.2721732903068936</v>
      </c>
      <c r="I5480" s="25">
        <v>41.53</v>
      </c>
      <c r="J5480" s="380">
        <v>6.2980488398749435</v>
      </c>
    </row>
    <row r="5481" spans="1:10" x14ac:dyDescent="0.35">
      <c r="A5481" s="5">
        <v>5477</v>
      </c>
      <c r="B5481" s="5">
        <v>229</v>
      </c>
      <c r="C5481" s="5">
        <v>8</v>
      </c>
      <c r="D5481" s="380">
        <v>104.48222222222222</v>
      </c>
      <c r="E5481" s="25">
        <v>24.84</v>
      </c>
      <c r="F5481" s="380">
        <v>8.4548063494824763</v>
      </c>
      <c r="G5481" s="25">
        <v>38.61</v>
      </c>
      <c r="H5481" s="380">
        <v>9.4027056022581412</v>
      </c>
      <c r="I5481" s="25">
        <v>41.53</v>
      </c>
      <c r="J5481" s="380">
        <v>5.9280018801902523</v>
      </c>
    </row>
    <row r="5482" spans="1:10" x14ac:dyDescent="0.35">
      <c r="A5482" s="5">
        <v>5478</v>
      </c>
      <c r="B5482" s="5">
        <v>229</v>
      </c>
      <c r="C5482" s="5">
        <v>8</v>
      </c>
      <c r="D5482" s="380">
        <v>113.92666666666665</v>
      </c>
      <c r="E5482" s="25">
        <v>24.84</v>
      </c>
      <c r="F5482" s="380">
        <v>8.4204010518905381</v>
      </c>
      <c r="G5482" s="25">
        <v>43.56</v>
      </c>
      <c r="H5482" s="380">
        <v>8.3199215997019813</v>
      </c>
      <c r="I5482" s="25">
        <v>41.53</v>
      </c>
      <c r="J5482" s="380">
        <v>5.6623532766492461</v>
      </c>
    </row>
    <row r="5483" spans="1:10" x14ac:dyDescent="0.35">
      <c r="A5483" s="5">
        <v>5479</v>
      </c>
      <c r="B5483" s="5">
        <v>229</v>
      </c>
      <c r="C5483" s="5">
        <v>8</v>
      </c>
      <c r="D5483" s="380">
        <v>130.39333333333332</v>
      </c>
      <c r="E5483" s="25">
        <v>24.84</v>
      </c>
      <c r="F5483" s="380">
        <v>8.8419315964161829</v>
      </c>
      <c r="G5483" s="25">
        <v>43.56</v>
      </c>
      <c r="H5483" s="380">
        <v>9.1313173807970021</v>
      </c>
      <c r="I5483" s="25">
        <v>45.28</v>
      </c>
      <c r="J5483" s="380">
        <v>4.5116804786028597</v>
      </c>
    </row>
    <row r="5484" spans="1:10" x14ac:dyDescent="0.35">
      <c r="A5484" s="5">
        <v>5480</v>
      </c>
      <c r="B5484" s="5">
        <v>229</v>
      </c>
      <c r="C5484" s="5">
        <v>8</v>
      </c>
      <c r="D5484" s="380">
        <v>136.28888888888889</v>
      </c>
      <c r="E5484" s="25">
        <v>25.29</v>
      </c>
      <c r="F5484" s="380">
        <v>8.7584158525626457</v>
      </c>
      <c r="G5484" s="25">
        <v>44.69</v>
      </c>
      <c r="H5484" s="380">
        <v>8.4521883560596578</v>
      </c>
      <c r="I5484" s="25">
        <v>50.33</v>
      </c>
      <c r="J5484" s="380">
        <v>6.0728826738127255</v>
      </c>
    </row>
    <row r="5485" spans="1:10" x14ac:dyDescent="0.35">
      <c r="A5485" s="5">
        <v>5481</v>
      </c>
      <c r="B5485" s="5">
        <v>229</v>
      </c>
      <c r="C5485" s="5">
        <v>8</v>
      </c>
      <c r="D5485" s="380">
        <v>132.19111111111113</v>
      </c>
      <c r="E5485" s="25">
        <v>24.84</v>
      </c>
      <c r="F5485" s="380">
        <v>8.7787817204283414</v>
      </c>
      <c r="G5485" s="25">
        <v>43.56</v>
      </c>
      <c r="H5485" s="380">
        <v>7.9057225154715987</v>
      </c>
      <c r="I5485" s="25">
        <v>49.36</v>
      </c>
      <c r="J5485" s="380">
        <v>6.6410099502951168</v>
      </c>
    </row>
    <row r="5486" spans="1:10" x14ac:dyDescent="0.35">
      <c r="A5486" s="5">
        <v>5482</v>
      </c>
      <c r="B5486" s="5">
        <v>229</v>
      </c>
      <c r="C5486" s="5">
        <v>8</v>
      </c>
      <c r="D5486" s="380">
        <v>128.85777777777778</v>
      </c>
      <c r="E5486" s="25">
        <v>24.84</v>
      </c>
      <c r="F5486" s="380">
        <v>8.4311026719754363</v>
      </c>
      <c r="G5486" s="25">
        <v>43.56</v>
      </c>
      <c r="H5486" s="380">
        <v>8.1122230748765727</v>
      </c>
      <c r="I5486" s="25">
        <v>45.8</v>
      </c>
      <c r="J5486" s="380">
        <v>6.0828029611078271</v>
      </c>
    </row>
    <row r="5487" spans="1:10" x14ac:dyDescent="0.35">
      <c r="A5487" s="5">
        <v>5483</v>
      </c>
      <c r="B5487" s="5">
        <v>229</v>
      </c>
      <c r="C5487" s="5">
        <v>8</v>
      </c>
      <c r="D5487" s="380">
        <v>124.66555555555556</v>
      </c>
      <c r="E5487" s="25">
        <v>24.84</v>
      </c>
      <c r="F5487" s="380">
        <v>8.4535468206887892</v>
      </c>
      <c r="G5487" s="25">
        <v>43.56</v>
      </c>
      <c r="H5487" s="380">
        <v>9.0560655733039539</v>
      </c>
      <c r="I5487" s="25">
        <v>44.02</v>
      </c>
      <c r="J5487" s="380">
        <v>6.2488282584053492</v>
      </c>
    </row>
    <row r="5488" spans="1:10" x14ac:dyDescent="0.35">
      <c r="A5488" s="5">
        <v>5484</v>
      </c>
      <c r="B5488" s="5">
        <v>229</v>
      </c>
      <c r="C5488" s="5">
        <v>8</v>
      </c>
      <c r="D5488" s="380">
        <v>121.95888888888888</v>
      </c>
      <c r="E5488" s="25">
        <v>24.84</v>
      </c>
      <c r="F5488" s="380">
        <v>8.4606111961551651</v>
      </c>
      <c r="G5488" s="25">
        <v>43.56</v>
      </c>
      <c r="H5488" s="380">
        <v>9.1162019012986608</v>
      </c>
      <c r="I5488" s="25">
        <v>41.95</v>
      </c>
      <c r="J5488" s="380">
        <v>5.8068965101899224</v>
      </c>
    </row>
    <row r="5489" spans="1:10" x14ac:dyDescent="0.35">
      <c r="A5489" s="5">
        <v>5485</v>
      </c>
      <c r="B5489" s="5">
        <v>229</v>
      </c>
      <c r="C5489" s="5">
        <v>8</v>
      </c>
      <c r="D5489" s="380">
        <v>120.72555555555554</v>
      </c>
      <c r="E5489" s="25">
        <v>24.84</v>
      </c>
      <c r="F5489" s="380">
        <v>8.4998635171733365</v>
      </c>
      <c r="G5489" s="25">
        <v>43.56</v>
      </c>
      <c r="H5489" s="380">
        <v>9.3340996073163627</v>
      </c>
      <c r="I5489" s="25">
        <v>41.95</v>
      </c>
      <c r="J5489" s="380">
        <v>6.0795971322183329</v>
      </c>
    </row>
    <row r="5490" spans="1:10" x14ac:dyDescent="0.35">
      <c r="A5490" s="5">
        <v>5486</v>
      </c>
      <c r="B5490" s="5">
        <v>229</v>
      </c>
      <c r="C5490" s="5">
        <v>8</v>
      </c>
      <c r="D5490" s="380">
        <v>118.98166666666667</v>
      </c>
      <c r="E5490" s="25">
        <v>24.84</v>
      </c>
      <c r="F5490" s="380">
        <v>8.352387126525965</v>
      </c>
      <c r="G5490" s="25">
        <v>43.56</v>
      </c>
      <c r="H5490" s="380">
        <v>9.4528710150324908</v>
      </c>
      <c r="I5490" s="25">
        <v>41.95</v>
      </c>
      <c r="J5490" s="380">
        <v>6.0064018266979806</v>
      </c>
    </row>
    <row r="5491" spans="1:10" x14ac:dyDescent="0.35">
      <c r="A5491" s="5">
        <v>5487</v>
      </c>
      <c r="B5491" s="5">
        <v>229</v>
      </c>
      <c r="C5491" s="5">
        <v>8</v>
      </c>
      <c r="D5491" s="380">
        <v>122.49055555555556</v>
      </c>
      <c r="E5491" s="25">
        <v>24.84</v>
      </c>
      <c r="F5491" s="380">
        <v>8.2996602796349919</v>
      </c>
      <c r="G5491" s="25">
        <v>43.56</v>
      </c>
      <c r="H5491" s="380">
        <v>9.5307280713851874</v>
      </c>
      <c r="I5491" s="25">
        <v>41.95</v>
      </c>
      <c r="J5491" s="380">
        <v>6.0467888815953756</v>
      </c>
    </row>
    <row r="5492" spans="1:10" x14ac:dyDescent="0.35">
      <c r="A5492" s="5">
        <v>5488</v>
      </c>
      <c r="B5492" s="5">
        <v>229</v>
      </c>
      <c r="C5492" s="5">
        <v>8</v>
      </c>
      <c r="D5492" s="380">
        <v>130.93388888888887</v>
      </c>
      <c r="E5492" s="25">
        <v>24.84</v>
      </c>
      <c r="F5492" s="380">
        <v>8.352387126525965</v>
      </c>
      <c r="G5492" s="25">
        <v>43.56</v>
      </c>
      <c r="H5492" s="380">
        <v>8.7784025390023572</v>
      </c>
      <c r="I5492" s="25">
        <v>41.95</v>
      </c>
      <c r="J5492" s="380">
        <v>6.0106119442079731</v>
      </c>
    </row>
    <row r="5493" spans="1:10" x14ac:dyDescent="0.35">
      <c r="A5493" s="5">
        <v>5489</v>
      </c>
      <c r="B5493" s="5">
        <v>229</v>
      </c>
      <c r="C5493" s="5">
        <v>8</v>
      </c>
      <c r="D5493" s="380">
        <v>138.88888888888889</v>
      </c>
      <c r="E5493" s="25">
        <v>24.84</v>
      </c>
      <c r="F5493" s="380">
        <v>8.3395992392435403</v>
      </c>
      <c r="G5493" s="25">
        <v>43.56</v>
      </c>
      <c r="H5493" s="380">
        <v>8.3825565669553104</v>
      </c>
      <c r="I5493" s="25">
        <v>47.44</v>
      </c>
      <c r="J5493" s="380">
        <v>6.0899841650473192</v>
      </c>
    </row>
    <row r="5494" spans="1:10" x14ac:dyDescent="0.35">
      <c r="A5494" s="5">
        <v>5490</v>
      </c>
      <c r="B5494" s="5">
        <v>229</v>
      </c>
      <c r="C5494" s="5">
        <v>8</v>
      </c>
      <c r="D5494" s="380">
        <v>138.88888888888889</v>
      </c>
      <c r="E5494" s="25">
        <v>25.29</v>
      </c>
      <c r="F5494" s="380">
        <v>9.5436544224135282</v>
      </c>
      <c r="G5494" s="25">
        <v>44.69</v>
      </c>
      <c r="H5494" s="380">
        <v>9.0158855473107504</v>
      </c>
      <c r="I5494" s="25">
        <v>49.53</v>
      </c>
      <c r="J5494" s="380">
        <v>6.6918314153572442</v>
      </c>
    </row>
    <row r="5495" spans="1:10" x14ac:dyDescent="0.35">
      <c r="A5495" s="5">
        <v>5491</v>
      </c>
      <c r="B5495" s="5">
        <v>229</v>
      </c>
      <c r="C5495" s="5">
        <v>8</v>
      </c>
      <c r="D5495" s="380">
        <v>138.88888888888889</v>
      </c>
      <c r="E5495" s="25">
        <v>25.29</v>
      </c>
      <c r="F5495" s="380">
        <v>8.8161711021826417</v>
      </c>
      <c r="G5495" s="25">
        <v>44.69</v>
      </c>
      <c r="H5495" s="380">
        <v>9.2863672383756679</v>
      </c>
      <c r="I5495" s="25">
        <v>51.64</v>
      </c>
      <c r="J5495" s="380">
        <v>6.6924260192932774</v>
      </c>
    </row>
    <row r="5496" spans="1:10" x14ac:dyDescent="0.35">
      <c r="A5496" s="5">
        <v>5492</v>
      </c>
      <c r="B5496" s="5">
        <v>229</v>
      </c>
      <c r="C5496" s="5">
        <v>8</v>
      </c>
      <c r="D5496" s="380">
        <v>138.88888888888889</v>
      </c>
      <c r="E5496" s="25">
        <v>26.05</v>
      </c>
      <c r="F5496" s="380">
        <v>8.8718627011412057</v>
      </c>
      <c r="G5496" s="25">
        <v>44.69</v>
      </c>
      <c r="H5496" s="380">
        <v>10.189650416316789</v>
      </c>
      <c r="I5496" s="25">
        <v>52.55</v>
      </c>
      <c r="J5496" s="380">
        <v>6.9674137779165601</v>
      </c>
    </row>
    <row r="5497" spans="1:10" x14ac:dyDescent="0.35">
      <c r="A5497" s="5">
        <v>5493</v>
      </c>
      <c r="B5497" s="5">
        <v>229</v>
      </c>
      <c r="C5497" s="5">
        <v>8</v>
      </c>
      <c r="D5497" s="380">
        <v>138.88888888888889</v>
      </c>
      <c r="E5497" s="25">
        <v>26.05</v>
      </c>
      <c r="F5497" s="380">
        <v>9.9891092707239206</v>
      </c>
      <c r="G5497" s="25">
        <v>44.69</v>
      </c>
      <c r="H5497" s="380">
        <v>9.8432477614055234</v>
      </c>
      <c r="I5497" s="25">
        <v>53.19</v>
      </c>
      <c r="J5497" s="380">
        <v>6.8643929295893438</v>
      </c>
    </row>
    <row r="5498" spans="1:10" x14ac:dyDescent="0.35">
      <c r="A5498" s="5">
        <v>5494</v>
      </c>
      <c r="B5498" s="5">
        <v>229</v>
      </c>
      <c r="C5498" s="5">
        <v>8</v>
      </c>
      <c r="D5498" s="380">
        <v>126.72</v>
      </c>
      <c r="E5498" s="25">
        <v>24.99</v>
      </c>
      <c r="F5498" s="380">
        <v>9.2464321024416734</v>
      </c>
      <c r="G5498" s="25">
        <v>44.69</v>
      </c>
      <c r="H5498" s="380">
        <v>10.057457507839638</v>
      </c>
      <c r="I5498" s="25">
        <v>53.19</v>
      </c>
      <c r="J5498" s="380">
        <v>7.034758568315139</v>
      </c>
    </row>
    <row r="5499" spans="1:10" x14ac:dyDescent="0.35">
      <c r="A5499" s="5">
        <v>5495</v>
      </c>
      <c r="B5499" s="5">
        <v>229</v>
      </c>
      <c r="C5499" s="5">
        <v>8</v>
      </c>
      <c r="D5499" s="380">
        <v>117.87666666666665</v>
      </c>
      <c r="E5499" s="25">
        <v>24.84</v>
      </c>
      <c r="F5499" s="380">
        <v>8.5335346750437253</v>
      </c>
      <c r="G5499" s="25">
        <v>43.56</v>
      </c>
      <c r="H5499" s="380">
        <v>9.6153168548621633</v>
      </c>
      <c r="I5499" s="25">
        <v>49.53</v>
      </c>
      <c r="J5499" s="380">
        <v>7.0060850103013905</v>
      </c>
    </row>
    <row r="5500" spans="1:10" x14ac:dyDescent="0.35">
      <c r="A5500" s="5">
        <v>5496</v>
      </c>
      <c r="B5500" s="5">
        <v>229</v>
      </c>
      <c r="C5500" s="5">
        <v>8</v>
      </c>
      <c r="D5500" s="380">
        <v>118.36499999999998</v>
      </c>
      <c r="E5500" s="25">
        <v>24.84</v>
      </c>
      <c r="F5500" s="380">
        <v>8.2927105419375504</v>
      </c>
      <c r="G5500" s="25">
        <v>38.130000000000003</v>
      </c>
      <c r="H5500" s="380">
        <v>9.4541140652607147</v>
      </c>
      <c r="I5500" s="25">
        <v>39.86</v>
      </c>
      <c r="J5500" s="380">
        <v>6.5498383779061733</v>
      </c>
    </row>
    <row r="5501" spans="1:10" x14ac:dyDescent="0.35">
      <c r="A5501" s="5">
        <v>5497</v>
      </c>
      <c r="B5501" s="5">
        <v>230</v>
      </c>
      <c r="C5501" s="5">
        <v>8</v>
      </c>
      <c r="D5501" s="380">
        <v>110.53999999999999</v>
      </c>
      <c r="E5501" s="25">
        <v>24.84</v>
      </c>
      <c r="F5501" s="380">
        <v>7.8623468612947356</v>
      </c>
      <c r="G5501" s="25">
        <v>38.130000000000003</v>
      </c>
      <c r="H5501" s="380">
        <v>8.1969221154215575</v>
      </c>
      <c r="I5501" s="25">
        <v>39.29</v>
      </c>
      <c r="J5501" s="380">
        <v>5.4753226530431034</v>
      </c>
    </row>
    <row r="5502" spans="1:10" x14ac:dyDescent="0.35">
      <c r="A5502" s="5">
        <v>5498</v>
      </c>
      <c r="B5502" s="5">
        <v>230</v>
      </c>
      <c r="C5502" s="5">
        <v>8</v>
      </c>
      <c r="D5502" s="380">
        <v>109.13833333333334</v>
      </c>
      <c r="E5502" s="25">
        <v>24.84</v>
      </c>
      <c r="F5502" s="380">
        <v>7.8461998386613727</v>
      </c>
      <c r="G5502" s="25">
        <v>35.94</v>
      </c>
      <c r="H5502" s="380">
        <v>8.1669645105061175</v>
      </c>
      <c r="I5502" s="25">
        <v>39.29</v>
      </c>
      <c r="J5502" s="380">
        <v>5.7259845312791207</v>
      </c>
    </row>
    <row r="5503" spans="1:10" x14ac:dyDescent="0.35">
      <c r="A5503" s="5">
        <v>5499</v>
      </c>
      <c r="B5503" s="5">
        <v>230</v>
      </c>
      <c r="C5503" s="5">
        <v>8</v>
      </c>
      <c r="D5503" s="380">
        <v>105.03222222222222</v>
      </c>
      <c r="E5503" s="25">
        <v>24.84</v>
      </c>
      <c r="F5503" s="380">
        <v>7.8448263231585669</v>
      </c>
      <c r="G5503" s="25">
        <v>37.020000000000003</v>
      </c>
      <c r="H5503" s="380">
        <v>7.9598791431435023</v>
      </c>
      <c r="I5503" s="25">
        <v>39.29</v>
      </c>
      <c r="J5503" s="380">
        <v>5.5705522190203434</v>
      </c>
    </row>
    <row r="5504" spans="1:10" x14ac:dyDescent="0.35">
      <c r="A5504" s="5">
        <v>5500</v>
      </c>
      <c r="B5504" s="5">
        <v>230</v>
      </c>
      <c r="C5504" s="5">
        <v>8</v>
      </c>
      <c r="D5504" s="380">
        <v>103.92277777777778</v>
      </c>
      <c r="E5504" s="25">
        <v>24.84</v>
      </c>
      <c r="F5504" s="380">
        <v>7.8316367800923716</v>
      </c>
      <c r="G5504" s="25">
        <v>37.979999999999997</v>
      </c>
      <c r="H5504" s="380">
        <v>7.5562898204021964</v>
      </c>
      <c r="I5504" s="25">
        <v>39.29</v>
      </c>
      <c r="J5504" s="380">
        <v>5.564294888848619</v>
      </c>
    </row>
    <row r="5505" spans="1:10" x14ac:dyDescent="0.35">
      <c r="A5505" s="5">
        <v>5501</v>
      </c>
      <c r="B5505" s="5">
        <v>230</v>
      </c>
      <c r="C5505" s="5">
        <v>8</v>
      </c>
      <c r="D5505" s="380">
        <v>107.405</v>
      </c>
      <c r="E5505" s="25">
        <v>24.84</v>
      </c>
      <c r="F5505" s="380">
        <v>7.8404511696554575</v>
      </c>
      <c r="G5505" s="25">
        <v>38.61</v>
      </c>
      <c r="H5505" s="380">
        <v>7.6406337145143119</v>
      </c>
      <c r="I5505" s="25">
        <v>39.68</v>
      </c>
      <c r="J5505" s="380">
        <v>5.6496063449983875</v>
      </c>
    </row>
    <row r="5506" spans="1:10" x14ac:dyDescent="0.35">
      <c r="A5506" s="5">
        <v>5502</v>
      </c>
      <c r="B5506" s="5">
        <v>230</v>
      </c>
      <c r="C5506" s="5">
        <v>8</v>
      </c>
      <c r="D5506" s="380">
        <v>122.96499999999999</v>
      </c>
      <c r="E5506" s="25">
        <v>24.84</v>
      </c>
      <c r="F5506" s="380">
        <v>7.7902669829131739</v>
      </c>
      <c r="G5506" s="25">
        <v>41.95</v>
      </c>
      <c r="H5506" s="380">
        <v>7.2863522252617994</v>
      </c>
      <c r="I5506" s="25">
        <v>42.1</v>
      </c>
      <c r="J5506" s="380">
        <v>4.2548135720178974</v>
      </c>
    </row>
    <row r="5507" spans="1:10" x14ac:dyDescent="0.35">
      <c r="A5507" s="5">
        <v>5503</v>
      </c>
      <c r="B5507" s="5">
        <v>230</v>
      </c>
      <c r="C5507" s="5">
        <v>8</v>
      </c>
      <c r="D5507" s="380">
        <v>137.42722222222221</v>
      </c>
      <c r="E5507" s="25">
        <v>24.84</v>
      </c>
      <c r="F5507" s="380">
        <v>8.1174834595959577</v>
      </c>
      <c r="G5507" s="25">
        <v>43.56</v>
      </c>
      <c r="H5507" s="380">
        <v>7.9611629875150749</v>
      </c>
      <c r="I5507" s="25">
        <v>45.33</v>
      </c>
      <c r="J5507" s="380">
        <v>5.5159048678856211</v>
      </c>
    </row>
    <row r="5508" spans="1:10" x14ac:dyDescent="0.35">
      <c r="A5508" s="5">
        <v>5504</v>
      </c>
      <c r="B5508" s="5">
        <v>230</v>
      </c>
      <c r="C5508" s="5">
        <v>8</v>
      </c>
      <c r="D5508" s="380">
        <v>138.88888888888889</v>
      </c>
      <c r="E5508" s="25">
        <v>25.29</v>
      </c>
      <c r="F5508" s="380">
        <v>8.1174834595959595</v>
      </c>
      <c r="G5508" s="25">
        <v>43.56</v>
      </c>
      <c r="H5508" s="380">
        <v>7.868698493863671</v>
      </c>
      <c r="I5508" s="25">
        <v>46.69</v>
      </c>
      <c r="J5508" s="380">
        <v>3.9611776762946804</v>
      </c>
    </row>
    <row r="5509" spans="1:10" x14ac:dyDescent="0.35">
      <c r="A5509" s="5">
        <v>5505</v>
      </c>
      <c r="B5509" s="5">
        <v>230</v>
      </c>
      <c r="C5509" s="5">
        <v>8</v>
      </c>
      <c r="D5509" s="380">
        <v>138.88888888888889</v>
      </c>
      <c r="E5509" s="25">
        <v>24.84</v>
      </c>
      <c r="F5509" s="380">
        <v>8.1174834595959595</v>
      </c>
      <c r="G5509" s="25">
        <v>43.56</v>
      </c>
      <c r="H5509" s="380">
        <v>7.5580325280924026</v>
      </c>
      <c r="I5509" s="25">
        <v>46.06</v>
      </c>
      <c r="J5509" s="380">
        <v>5.9967202961312775</v>
      </c>
    </row>
    <row r="5510" spans="1:10" x14ac:dyDescent="0.35">
      <c r="A5510" s="5">
        <v>5506</v>
      </c>
      <c r="B5510" s="5">
        <v>230</v>
      </c>
      <c r="C5510" s="5">
        <v>8</v>
      </c>
      <c r="D5510" s="380">
        <v>137.27222222222221</v>
      </c>
      <c r="E5510" s="25">
        <v>24.84</v>
      </c>
      <c r="F5510" s="380">
        <v>8.1174834595959595</v>
      </c>
      <c r="G5510" s="25">
        <v>43.56</v>
      </c>
      <c r="H5510" s="380">
        <v>7.6483616797242178</v>
      </c>
      <c r="I5510" s="25">
        <v>42.68</v>
      </c>
      <c r="J5510" s="380">
        <v>5.3192686488725522</v>
      </c>
    </row>
    <row r="5511" spans="1:10" x14ac:dyDescent="0.35">
      <c r="A5511" s="5">
        <v>5507</v>
      </c>
      <c r="B5511" s="5">
        <v>230</v>
      </c>
      <c r="C5511" s="5">
        <v>8</v>
      </c>
      <c r="D5511" s="380">
        <v>131.82333333333332</v>
      </c>
      <c r="E5511" s="25">
        <v>24.84</v>
      </c>
      <c r="F5511" s="380">
        <v>8.1174834595959595</v>
      </c>
      <c r="G5511" s="25">
        <v>43.56</v>
      </c>
      <c r="H5511" s="380">
        <v>7.3431298936086113</v>
      </c>
      <c r="I5511" s="25">
        <v>39.68</v>
      </c>
      <c r="J5511" s="380">
        <v>3.1362802581605735</v>
      </c>
    </row>
    <row r="5512" spans="1:10" x14ac:dyDescent="0.35">
      <c r="A5512" s="5">
        <v>5508</v>
      </c>
      <c r="B5512" s="5">
        <v>230</v>
      </c>
      <c r="C5512" s="5">
        <v>8</v>
      </c>
      <c r="D5512" s="380">
        <v>127.52499999999999</v>
      </c>
      <c r="E5512" s="25">
        <v>24.84</v>
      </c>
      <c r="F5512" s="380">
        <v>8.1174834595959577</v>
      </c>
      <c r="G5512" s="25">
        <v>42.29</v>
      </c>
      <c r="H5512" s="380">
        <v>7.5957397866173597</v>
      </c>
      <c r="I5512" s="25">
        <v>39.68</v>
      </c>
      <c r="J5512" s="380">
        <v>3.6926905016619389</v>
      </c>
    </row>
    <row r="5513" spans="1:10" x14ac:dyDescent="0.35">
      <c r="A5513" s="5">
        <v>5509</v>
      </c>
      <c r="B5513" s="5">
        <v>230</v>
      </c>
      <c r="C5513" s="5">
        <v>8</v>
      </c>
      <c r="D5513" s="380">
        <v>126.2127777777778</v>
      </c>
      <c r="E5513" s="25">
        <v>24.84</v>
      </c>
      <c r="F5513" s="380">
        <v>7.5326407826560828</v>
      </c>
      <c r="G5513" s="25">
        <v>41.53</v>
      </c>
      <c r="H5513" s="380">
        <v>6.6587144879773197</v>
      </c>
      <c r="I5513" s="25">
        <v>39.29</v>
      </c>
      <c r="J5513" s="380">
        <v>2.8770539687125543</v>
      </c>
    </row>
    <row r="5514" spans="1:10" x14ac:dyDescent="0.35">
      <c r="A5514" s="5">
        <v>5510</v>
      </c>
      <c r="B5514" s="5">
        <v>230</v>
      </c>
      <c r="C5514" s="5">
        <v>8</v>
      </c>
      <c r="D5514" s="380">
        <v>125.14277777777778</v>
      </c>
      <c r="E5514" s="25">
        <v>24.84</v>
      </c>
      <c r="F5514" s="380">
        <v>7.1202311381853818</v>
      </c>
      <c r="G5514" s="25">
        <v>41.05</v>
      </c>
      <c r="H5514" s="380">
        <v>6.6459926199289834</v>
      </c>
      <c r="I5514" s="25">
        <v>39.29</v>
      </c>
      <c r="J5514" s="380">
        <v>1.3195093220201826</v>
      </c>
    </row>
    <row r="5515" spans="1:10" x14ac:dyDescent="0.35">
      <c r="A5515" s="5">
        <v>5511</v>
      </c>
      <c r="B5515" s="5">
        <v>230</v>
      </c>
      <c r="C5515" s="5">
        <v>8</v>
      </c>
      <c r="D5515" s="380">
        <v>125.67944444444441</v>
      </c>
      <c r="E5515" s="25">
        <v>24.84</v>
      </c>
      <c r="F5515" s="380">
        <v>8.1174834595959577</v>
      </c>
      <c r="G5515" s="25">
        <v>41.05</v>
      </c>
      <c r="H5515" s="380">
        <v>6.4798388500616078</v>
      </c>
      <c r="I5515" s="25">
        <v>39.29</v>
      </c>
      <c r="J5515" s="380">
        <v>4.0699805369662707</v>
      </c>
    </row>
    <row r="5516" spans="1:10" x14ac:dyDescent="0.35">
      <c r="A5516" s="5">
        <v>5512</v>
      </c>
      <c r="B5516" s="5">
        <v>230</v>
      </c>
      <c r="C5516" s="5">
        <v>8</v>
      </c>
      <c r="D5516" s="380">
        <v>131.16888888888889</v>
      </c>
      <c r="E5516" s="25">
        <v>24.84</v>
      </c>
      <c r="F5516" s="380">
        <v>8.2914847355880923</v>
      </c>
      <c r="G5516" s="25">
        <v>41.53</v>
      </c>
      <c r="H5516" s="380">
        <v>8.1589970422049074</v>
      </c>
      <c r="I5516" s="25">
        <v>39.29</v>
      </c>
      <c r="J5516" s="380">
        <v>5.9239767584952849</v>
      </c>
    </row>
    <row r="5517" spans="1:10" x14ac:dyDescent="0.35">
      <c r="A5517" s="5">
        <v>5513</v>
      </c>
      <c r="B5517" s="5">
        <v>230</v>
      </c>
      <c r="C5517" s="5">
        <v>8</v>
      </c>
      <c r="D5517" s="380">
        <v>135.38444444444443</v>
      </c>
      <c r="E5517" s="25">
        <v>24.84</v>
      </c>
      <c r="F5517" s="380">
        <v>8.4696537153557276</v>
      </c>
      <c r="G5517" s="25">
        <v>42.29</v>
      </c>
      <c r="H5517" s="380">
        <v>8.8129577151466947</v>
      </c>
      <c r="I5517" s="25">
        <v>42.1</v>
      </c>
      <c r="J5517" s="380">
        <v>5.5187365189522755</v>
      </c>
    </row>
    <row r="5518" spans="1:10" x14ac:dyDescent="0.35">
      <c r="A5518" s="5">
        <v>5514</v>
      </c>
      <c r="B5518" s="5">
        <v>230</v>
      </c>
      <c r="C5518" s="5">
        <v>8</v>
      </c>
      <c r="D5518" s="380">
        <v>138.88888888888889</v>
      </c>
      <c r="E5518" s="25">
        <v>25.29</v>
      </c>
      <c r="F5518" s="380">
        <v>10.041628657505511</v>
      </c>
      <c r="G5518" s="25">
        <v>43.39</v>
      </c>
      <c r="H5518" s="380">
        <v>7.877565192838123</v>
      </c>
      <c r="I5518" s="25">
        <v>47.44</v>
      </c>
      <c r="J5518" s="380">
        <v>4.2278552170807382</v>
      </c>
    </row>
    <row r="5519" spans="1:10" x14ac:dyDescent="0.35">
      <c r="A5519" s="5">
        <v>5515</v>
      </c>
      <c r="B5519" s="5">
        <v>230</v>
      </c>
      <c r="C5519" s="5">
        <v>8</v>
      </c>
      <c r="D5519" s="380">
        <v>138.88888888888889</v>
      </c>
      <c r="E5519" s="25">
        <v>25.59</v>
      </c>
      <c r="F5519" s="380">
        <v>9.854789417918921</v>
      </c>
      <c r="G5519" s="25">
        <v>43.56</v>
      </c>
      <c r="H5519" s="380">
        <v>8.416994778447318</v>
      </c>
      <c r="I5519" s="25">
        <v>48.2</v>
      </c>
      <c r="J5519" s="380">
        <v>4.7167719344159877</v>
      </c>
    </row>
    <row r="5520" spans="1:10" x14ac:dyDescent="0.35">
      <c r="A5520" s="5">
        <v>5516</v>
      </c>
      <c r="B5520" s="5">
        <v>230</v>
      </c>
      <c r="C5520" s="5">
        <v>8</v>
      </c>
      <c r="D5520" s="380">
        <v>138.88888888888889</v>
      </c>
      <c r="E5520" s="25">
        <v>26.35</v>
      </c>
      <c r="F5520" s="380">
        <v>9.9988974918337892</v>
      </c>
      <c r="G5520" s="25">
        <v>43.56</v>
      </c>
      <c r="H5520" s="380">
        <v>7.505041730352394</v>
      </c>
      <c r="I5520" s="25">
        <v>49.53</v>
      </c>
      <c r="J5520" s="380">
        <v>4.7280403040882426</v>
      </c>
    </row>
    <row r="5521" spans="1:10" x14ac:dyDescent="0.35">
      <c r="A5521" s="5">
        <v>5517</v>
      </c>
      <c r="B5521" s="5">
        <v>230</v>
      </c>
      <c r="C5521" s="5">
        <v>8</v>
      </c>
      <c r="D5521" s="380">
        <v>134.14666666666668</v>
      </c>
      <c r="E5521" s="25">
        <v>26.35</v>
      </c>
      <c r="F5521" s="380">
        <v>10.166752486285151</v>
      </c>
      <c r="G5521" s="25">
        <v>44.69</v>
      </c>
      <c r="H5521" s="380">
        <v>7.3891023007758276</v>
      </c>
      <c r="I5521" s="25">
        <v>50.13</v>
      </c>
      <c r="J5521" s="380">
        <v>6.2997216305181611</v>
      </c>
    </row>
    <row r="5522" spans="1:10" x14ac:dyDescent="0.35">
      <c r="A5522" s="5">
        <v>5518</v>
      </c>
      <c r="B5522" s="5">
        <v>230</v>
      </c>
      <c r="C5522" s="5">
        <v>8</v>
      </c>
      <c r="D5522" s="380">
        <v>121.15555555555557</v>
      </c>
      <c r="E5522" s="25">
        <v>25.29</v>
      </c>
      <c r="F5522" s="380">
        <v>10.198843148505146</v>
      </c>
      <c r="G5522" s="25">
        <v>43.56</v>
      </c>
      <c r="H5522" s="380">
        <v>7.860966044294492</v>
      </c>
      <c r="I5522" s="25">
        <v>49.53</v>
      </c>
      <c r="J5522" s="380">
        <v>5.7628378863545286</v>
      </c>
    </row>
    <row r="5523" spans="1:10" x14ac:dyDescent="0.35">
      <c r="A5523" s="5">
        <v>5519</v>
      </c>
      <c r="B5523" s="5">
        <v>230</v>
      </c>
      <c r="C5523" s="5">
        <v>8</v>
      </c>
      <c r="D5523" s="380">
        <v>116.70722222222223</v>
      </c>
      <c r="E5523" s="25">
        <v>24.84</v>
      </c>
      <c r="F5523" s="380">
        <v>9.5880015037929613</v>
      </c>
      <c r="G5523" s="25">
        <v>42.17</v>
      </c>
      <c r="H5523" s="380">
        <v>8.1969273486360628</v>
      </c>
      <c r="I5523" s="25">
        <v>46.69</v>
      </c>
      <c r="J5523" s="380">
        <v>6.2181358166884069</v>
      </c>
    </row>
    <row r="5524" spans="1:10" x14ac:dyDescent="0.35">
      <c r="A5524" s="5">
        <v>5520</v>
      </c>
      <c r="B5524" s="5">
        <v>230</v>
      </c>
      <c r="C5524" s="5">
        <v>8</v>
      </c>
      <c r="D5524" s="380">
        <v>112.33722222222224</v>
      </c>
      <c r="E5524" s="25">
        <v>24.84</v>
      </c>
      <c r="F5524" s="380">
        <v>9.881037544260348</v>
      </c>
      <c r="G5524" s="25">
        <v>41.53</v>
      </c>
      <c r="H5524" s="380">
        <v>7.294876927800134</v>
      </c>
      <c r="I5524" s="25">
        <v>42.1</v>
      </c>
      <c r="J5524" s="380">
        <v>5.9149180445317198</v>
      </c>
    </row>
    <row r="5525" spans="1:10" x14ac:dyDescent="0.35">
      <c r="A5525" s="5">
        <v>5521</v>
      </c>
      <c r="B5525" s="5">
        <v>231</v>
      </c>
      <c r="C5525" s="5">
        <v>8</v>
      </c>
      <c r="D5525" s="380">
        <v>102.08444444444443</v>
      </c>
      <c r="E5525" s="25">
        <v>24.84</v>
      </c>
      <c r="F5525" s="380">
        <v>9.5297299957606576</v>
      </c>
      <c r="G5525" s="25">
        <v>42.29</v>
      </c>
      <c r="H5525" s="380">
        <v>6.8182960385948661</v>
      </c>
      <c r="I5525" s="25">
        <v>46.69</v>
      </c>
      <c r="J5525" s="380">
        <v>6.106885559544363</v>
      </c>
    </row>
    <row r="5526" spans="1:10" x14ac:dyDescent="0.35">
      <c r="A5526" s="5">
        <v>5522</v>
      </c>
      <c r="B5526" s="5">
        <v>231</v>
      </c>
      <c r="C5526" s="5">
        <v>8</v>
      </c>
      <c r="D5526" s="380">
        <v>98.787777777777777</v>
      </c>
      <c r="E5526" s="25">
        <v>24.84</v>
      </c>
      <c r="F5526" s="380">
        <v>9.4221489420861957</v>
      </c>
      <c r="G5526" s="25">
        <v>42.29</v>
      </c>
      <c r="H5526" s="380">
        <v>8.1741340330424919</v>
      </c>
      <c r="I5526" s="25">
        <v>42.68</v>
      </c>
      <c r="J5526" s="380">
        <v>5.073808694777548</v>
      </c>
    </row>
    <row r="5527" spans="1:10" x14ac:dyDescent="0.35">
      <c r="A5527" s="5">
        <v>5523</v>
      </c>
      <c r="B5527" s="5">
        <v>231</v>
      </c>
      <c r="C5527" s="5">
        <v>8</v>
      </c>
      <c r="D5527" s="380">
        <v>94.821666666666673</v>
      </c>
      <c r="E5527" s="25">
        <v>24.84</v>
      </c>
      <c r="F5527" s="380">
        <v>9.729976938224576</v>
      </c>
      <c r="G5527" s="25">
        <v>42.29</v>
      </c>
      <c r="H5527" s="380">
        <v>8.2694865081967102</v>
      </c>
      <c r="I5527" s="25">
        <v>42.68</v>
      </c>
      <c r="J5527" s="380">
        <v>4.6398279756998946</v>
      </c>
    </row>
    <row r="5528" spans="1:10" x14ac:dyDescent="0.35">
      <c r="A5528" s="5">
        <v>5524</v>
      </c>
      <c r="B5528" s="5">
        <v>231</v>
      </c>
      <c r="C5528" s="5">
        <v>8</v>
      </c>
      <c r="D5528" s="380">
        <v>97.314999999999998</v>
      </c>
      <c r="E5528" s="25">
        <v>24.84</v>
      </c>
      <c r="F5528" s="380">
        <v>10.041477924173511</v>
      </c>
      <c r="G5528" s="25">
        <v>42.29</v>
      </c>
      <c r="H5528" s="380">
        <v>8.6964111134017994</v>
      </c>
      <c r="I5528" s="25">
        <v>42.53</v>
      </c>
      <c r="J5528" s="380">
        <v>5.9660088463070968</v>
      </c>
    </row>
    <row r="5529" spans="1:10" x14ac:dyDescent="0.35">
      <c r="A5529" s="5">
        <v>5525</v>
      </c>
      <c r="B5529" s="5">
        <v>231</v>
      </c>
      <c r="C5529" s="5">
        <v>8</v>
      </c>
      <c r="D5529" s="380">
        <v>103.45555555555553</v>
      </c>
      <c r="E5529" s="25">
        <v>24.84</v>
      </c>
      <c r="F5529" s="380">
        <v>10.183274683075064</v>
      </c>
      <c r="G5529" s="25">
        <v>42.29</v>
      </c>
      <c r="H5529" s="380">
        <v>9.1743730891086788</v>
      </c>
      <c r="I5529" s="25">
        <v>43.36</v>
      </c>
      <c r="J5529" s="380">
        <v>6.6538508621591754</v>
      </c>
    </row>
    <row r="5530" spans="1:10" x14ac:dyDescent="0.35">
      <c r="A5530" s="5">
        <v>5526</v>
      </c>
      <c r="B5530" s="5">
        <v>231</v>
      </c>
      <c r="C5530" s="5">
        <v>8</v>
      </c>
      <c r="D5530" s="380">
        <v>114.96666666666667</v>
      </c>
      <c r="E5530" s="25">
        <v>24.84</v>
      </c>
      <c r="F5530" s="380">
        <v>10.12237320130196</v>
      </c>
      <c r="G5530" s="25">
        <v>43.56</v>
      </c>
      <c r="H5530" s="380">
        <v>8.7596142867544788</v>
      </c>
      <c r="I5530" s="25">
        <v>48.09</v>
      </c>
      <c r="J5530" s="380">
        <v>6.0083394755785324</v>
      </c>
    </row>
    <row r="5531" spans="1:10" x14ac:dyDescent="0.35">
      <c r="A5531" s="5">
        <v>5527</v>
      </c>
      <c r="B5531" s="5">
        <v>231</v>
      </c>
      <c r="C5531" s="5">
        <v>8</v>
      </c>
      <c r="D5531" s="380">
        <v>124.1861111111111</v>
      </c>
      <c r="E5531" s="25">
        <v>25.59</v>
      </c>
      <c r="F5531" s="380">
        <v>10.041283463465179</v>
      </c>
      <c r="G5531" s="25">
        <v>46.98</v>
      </c>
      <c r="H5531" s="380">
        <v>9.0354471184172578</v>
      </c>
      <c r="I5531" s="25">
        <v>50.13</v>
      </c>
      <c r="J5531" s="380">
        <v>6.4952577415436474</v>
      </c>
    </row>
    <row r="5532" spans="1:10" x14ac:dyDescent="0.35">
      <c r="A5532" s="5">
        <v>5528</v>
      </c>
      <c r="B5532" s="5">
        <v>231</v>
      </c>
      <c r="C5532" s="5">
        <v>8</v>
      </c>
      <c r="D5532" s="380">
        <v>129.49555555555557</v>
      </c>
      <c r="E5532" s="25">
        <v>25.74</v>
      </c>
      <c r="F5532" s="380">
        <v>8.5316905070369966</v>
      </c>
      <c r="G5532" s="25">
        <v>47.85</v>
      </c>
      <c r="H5532" s="380">
        <v>9.1569519221264049</v>
      </c>
      <c r="I5532" s="25">
        <v>51.72</v>
      </c>
      <c r="J5532" s="380">
        <v>6.5092434105187014</v>
      </c>
    </row>
    <row r="5533" spans="1:10" x14ac:dyDescent="0.35">
      <c r="A5533" s="5">
        <v>5529</v>
      </c>
      <c r="B5533" s="5">
        <v>231</v>
      </c>
      <c r="C5533" s="5">
        <v>8</v>
      </c>
      <c r="D5533" s="380">
        <v>126.64388888888888</v>
      </c>
      <c r="E5533" s="25">
        <v>25.74</v>
      </c>
      <c r="F5533" s="380">
        <v>8.1174834595959613</v>
      </c>
      <c r="G5533" s="25">
        <v>46.98</v>
      </c>
      <c r="H5533" s="380">
        <v>8.4548601876133223</v>
      </c>
      <c r="I5533" s="25">
        <v>49.71</v>
      </c>
      <c r="J5533" s="380">
        <v>5.6747653925842805</v>
      </c>
    </row>
    <row r="5534" spans="1:10" x14ac:dyDescent="0.35">
      <c r="A5534" s="5">
        <v>5530</v>
      </c>
      <c r="B5534" s="5">
        <v>231</v>
      </c>
      <c r="C5534" s="5">
        <v>8</v>
      </c>
      <c r="D5534" s="380">
        <v>122.43777777777778</v>
      </c>
      <c r="E5534" s="25">
        <v>24.84</v>
      </c>
      <c r="F5534" s="380">
        <v>8.1174834595959595</v>
      </c>
      <c r="G5534" s="25">
        <v>43.56</v>
      </c>
      <c r="H5534" s="380">
        <v>6.898784097428444</v>
      </c>
      <c r="I5534" s="25">
        <v>42.11</v>
      </c>
      <c r="J5534" s="380">
        <v>3.01934759494238</v>
      </c>
    </row>
    <row r="5535" spans="1:10" x14ac:dyDescent="0.35">
      <c r="A5535" s="5">
        <v>5531</v>
      </c>
      <c r="B5535" s="5">
        <v>231</v>
      </c>
      <c r="C5535" s="5">
        <v>8</v>
      </c>
      <c r="D5535" s="380">
        <v>119.17888888888889</v>
      </c>
      <c r="E5535" s="25">
        <v>24.84</v>
      </c>
      <c r="F5535" s="380">
        <v>8.1174834595959577</v>
      </c>
      <c r="G5535" s="25">
        <v>42.71</v>
      </c>
      <c r="H5535" s="380">
        <v>6.7964799454583229</v>
      </c>
      <c r="I5535" s="25">
        <v>42.1</v>
      </c>
      <c r="J5535" s="380">
        <v>1.502970996895739</v>
      </c>
    </row>
    <row r="5536" spans="1:10" x14ac:dyDescent="0.35">
      <c r="A5536" s="5">
        <v>5532</v>
      </c>
      <c r="B5536" s="5">
        <v>231</v>
      </c>
      <c r="C5536" s="5">
        <v>8</v>
      </c>
      <c r="D5536" s="380">
        <v>115.6861111111111</v>
      </c>
      <c r="E5536" s="25">
        <v>24.84</v>
      </c>
      <c r="F5536" s="380">
        <v>7.3348672405140398</v>
      </c>
      <c r="G5536" s="25">
        <v>42.29</v>
      </c>
      <c r="H5536" s="380">
        <v>7.4155524237666084</v>
      </c>
      <c r="I5536" s="25">
        <v>42.1</v>
      </c>
      <c r="J5536" s="380">
        <v>2.5868022713250118</v>
      </c>
    </row>
    <row r="5537" spans="1:10" x14ac:dyDescent="0.35">
      <c r="A5537" s="5">
        <v>5533</v>
      </c>
      <c r="B5537" s="5">
        <v>231</v>
      </c>
      <c r="C5537" s="5">
        <v>8</v>
      </c>
      <c r="D5537" s="380">
        <v>112.94</v>
      </c>
      <c r="E5537" s="25">
        <v>24.84</v>
      </c>
      <c r="F5537" s="380">
        <v>7.3374834595959593</v>
      </c>
      <c r="G5537" s="25">
        <v>42.29</v>
      </c>
      <c r="H5537" s="380">
        <v>7.0825287579894756</v>
      </c>
      <c r="I5537" s="25">
        <v>40.270000000000003</v>
      </c>
      <c r="J5537" s="380">
        <v>2.5868022713250118</v>
      </c>
    </row>
    <row r="5538" spans="1:10" x14ac:dyDescent="0.35">
      <c r="A5538" s="5">
        <v>5534</v>
      </c>
      <c r="B5538" s="5">
        <v>231</v>
      </c>
      <c r="C5538" s="5">
        <v>8</v>
      </c>
      <c r="D5538" s="380">
        <v>107.5311111111111</v>
      </c>
      <c r="E5538" s="25">
        <v>24.84</v>
      </c>
      <c r="F5538" s="380">
        <v>7.6835003436540461</v>
      </c>
      <c r="G5538" s="25">
        <v>42.29</v>
      </c>
      <c r="H5538" s="380">
        <v>6.8719657996373833</v>
      </c>
      <c r="I5538" s="25">
        <v>39.68</v>
      </c>
      <c r="J5538" s="380">
        <v>3.1944659178865447</v>
      </c>
    </row>
    <row r="5539" spans="1:10" x14ac:dyDescent="0.35">
      <c r="A5539" s="5">
        <v>5535</v>
      </c>
      <c r="B5539" s="5">
        <v>231</v>
      </c>
      <c r="C5539" s="5">
        <v>8</v>
      </c>
      <c r="D5539" s="380">
        <v>108.73111111111109</v>
      </c>
      <c r="E5539" s="25">
        <v>24.84</v>
      </c>
      <c r="F5539" s="380">
        <v>7.7063814405637698</v>
      </c>
      <c r="G5539" s="25">
        <v>42.29</v>
      </c>
      <c r="H5539" s="380">
        <v>7.2024113472752438</v>
      </c>
      <c r="I5539" s="25">
        <v>40.270000000000003</v>
      </c>
      <c r="J5539" s="380">
        <v>3.1721327688840639</v>
      </c>
    </row>
    <row r="5540" spans="1:10" x14ac:dyDescent="0.35">
      <c r="A5540" s="5">
        <v>5536</v>
      </c>
      <c r="B5540" s="5">
        <v>231</v>
      </c>
      <c r="C5540" s="5">
        <v>8</v>
      </c>
      <c r="D5540" s="380">
        <v>117.13166666666666</v>
      </c>
      <c r="E5540" s="25">
        <v>24.84</v>
      </c>
      <c r="F5540" s="380">
        <v>7.927328064986277</v>
      </c>
      <c r="G5540" s="25">
        <v>42.29</v>
      </c>
      <c r="H5540" s="380">
        <v>8.5467489698580366</v>
      </c>
      <c r="I5540" s="25">
        <v>42.1</v>
      </c>
      <c r="J5540" s="380">
        <v>5.5535067969354062</v>
      </c>
    </row>
    <row r="5541" spans="1:10" x14ac:dyDescent="0.35">
      <c r="A5541" s="5">
        <v>5537</v>
      </c>
      <c r="B5541" s="5">
        <v>231</v>
      </c>
      <c r="C5541" s="5">
        <v>8</v>
      </c>
      <c r="D5541" s="380">
        <v>125.27666666666666</v>
      </c>
      <c r="E5541" s="25">
        <v>24.84</v>
      </c>
      <c r="F5541" s="380">
        <v>8.3103437957835258</v>
      </c>
      <c r="G5541" s="25">
        <v>43.44</v>
      </c>
      <c r="H5541" s="380">
        <v>8.7839670891007593</v>
      </c>
      <c r="I5541" s="25">
        <v>42.1</v>
      </c>
      <c r="J5541" s="380">
        <v>6.4253226107817882</v>
      </c>
    </row>
    <row r="5542" spans="1:10" x14ac:dyDescent="0.35">
      <c r="A5542" s="5">
        <v>5538</v>
      </c>
      <c r="B5542" s="5">
        <v>231</v>
      </c>
      <c r="C5542" s="5">
        <v>8</v>
      </c>
      <c r="D5542" s="380">
        <v>132.17722222222221</v>
      </c>
      <c r="E5542" s="25">
        <v>25.59</v>
      </c>
      <c r="F5542" s="380">
        <v>17.699288273572666</v>
      </c>
      <c r="G5542" s="25">
        <v>46.98</v>
      </c>
      <c r="H5542" s="380">
        <v>9.0942516932381317</v>
      </c>
      <c r="I5542" s="25">
        <v>48.86</v>
      </c>
      <c r="J5542" s="380">
        <v>7.1907380102820273</v>
      </c>
    </row>
    <row r="5543" spans="1:10" x14ac:dyDescent="0.35">
      <c r="A5543" s="5">
        <v>5539</v>
      </c>
      <c r="B5543" s="5">
        <v>231</v>
      </c>
      <c r="C5543" s="5">
        <v>8</v>
      </c>
      <c r="D5543" s="380">
        <v>136.04</v>
      </c>
      <c r="E5543" s="25">
        <v>25.59</v>
      </c>
      <c r="F5543" s="380">
        <v>17.757815934089194</v>
      </c>
      <c r="G5543" s="25">
        <v>47.46</v>
      </c>
      <c r="H5543" s="380">
        <v>8.9053439535301049</v>
      </c>
      <c r="I5543" s="25">
        <v>53.27</v>
      </c>
      <c r="J5543" s="380">
        <v>7.315936792272252</v>
      </c>
    </row>
    <row r="5544" spans="1:10" x14ac:dyDescent="0.35">
      <c r="A5544" s="5">
        <v>5540</v>
      </c>
      <c r="B5544" s="5">
        <v>231</v>
      </c>
      <c r="C5544" s="5">
        <v>8</v>
      </c>
      <c r="D5544" s="380">
        <v>133.77555555555554</v>
      </c>
      <c r="E5544" s="25">
        <v>25.59</v>
      </c>
      <c r="F5544" s="380">
        <v>17.565347849909791</v>
      </c>
      <c r="G5544" s="25">
        <v>47.85</v>
      </c>
      <c r="H5544" s="380">
        <v>9.1893805624370639</v>
      </c>
      <c r="I5544" s="25">
        <v>53.71</v>
      </c>
      <c r="J5544" s="380">
        <v>7.0713099759559519</v>
      </c>
    </row>
    <row r="5545" spans="1:10" x14ac:dyDescent="0.35">
      <c r="A5545" s="5">
        <v>5541</v>
      </c>
      <c r="B5545" s="5">
        <v>231</v>
      </c>
      <c r="C5545" s="5">
        <v>8</v>
      </c>
      <c r="D5545" s="380">
        <v>133.01666666666668</v>
      </c>
      <c r="E5545" s="25">
        <v>25.74</v>
      </c>
      <c r="F5545" s="380">
        <v>17.376507177831808</v>
      </c>
      <c r="G5545" s="25">
        <v>47.85</v>
      </c>
      <c r="H5545" s="380">
        <v>8.9053439535301049</v>
      </c>
      <c r="I5545" s="25">
        <v>53.71</v>
      </c>
      <c r="J5545" s="380">
        <v>7.0118498054875253</v>
      </c>
    </row>
    <row r="5546" spans="1:10" x14ac:dyDescent="0.35">
      <c r="A5546" s="5">
        <v>5542</v>
      </c>
      <c r="B5546" s="5">
        <v>231</v>
      </c>
      <c r="C5546" s="5">
        <v>8</v>
      </c>
      <c r="D5546" s="380">
        <v>127.67277777777778</v>
      </c>
      <c r="E5546" s="25">
        <v>25.59</v>
      </c>
      <c r="F5546" s="380">
        <v>18.0376609969512</v>
      </c>
      <c r="G5546" s="25">
        <v>44.86</v>
      </c>
      <c r="H5546" s="380">
        <v>8.5818003398571285</v>
      </c>
      <c r="I5546" s="25">
        <v>54.32</v>
      </c>
      <c r="J5546" s="380">
        <v>7.1743895765368553</v>
      </c>
    </row>
    <row r="5547" spans="1:10" x14ac:dyDescent="0.35">
      <c r="A5547" s="5">
        <v>5543</v>
      </c>
      <c r="B5547" s="5">
        <v>231</v>
      </c>
      <c r="C5547" s="5">
        <v>8</v>
      </c>
      <c r="D5547" s="380">
        <v>123.66944444444445</v>
      </c>
      <c r="E5547" s="25">
        <v>24.99</v>
      </c>
      <c r="F5547" s="380">
        <v>17.996035946367893</v>
      </c>
      <c r="G5547" s="25">
        <v>43.56</v>
      </c>
      <c r="H5547" s="380">
        <v>9.1419815188137115</v>
      </c>
      <c r="I5547" s="25">
        <v>49.53</v>
      </c>
      <c r="J5547" s="380">
        <v>6.5778005371206758</v>
      </c>
    </row>
    <row r="5548" spans="1:10" x14ac:dyDescent="0.35">
      <c r="A5548" s="5">
        <v>5544</v>
      </c>
      <c r="B5548" s="5">
        <v>231</v>
      </c>
      <c r="C5548" s="5">
        <v>8</v>
      </c>
      <c r="D5548" s="380">
        <v>122.43</v>
      </c>
      <c r="E5548" s="25">
        <v>24.84</v>
      </c>
      <c r="F5548" s="380">
        <v>17.25790124546975</v>
      </c>
      <c r="G5548" s="25">
        <v>43.56</v>
      </c>
      <c r="H5548" s="380">
        <v>7.65345938317658</v>
      </c>
      <c r="I5548" s="25">
        <v>49.03</v>
      </c>
      <c r="J5548" s="380">
        <v>6.1565046180888157</v>
      </c>
    </row>
    <row r="5549" spans="1:10" x14ac:dyDescent="0.35">
      <c r="A5549" s="5">
        <v>5545</v>
      </c>
      <c r="B5549" s="5">
        <v>232</v>
      </c>
      <c r="C5549" s="5">
        <v>8</v>
      </c>
      <c r="D5549" s="380">
        <v>121.11222222222223</v>
      </c>
      <c r="E5549" s="25">
        <v>24.84</v>
      </c>
      <c r="F5549" s="380">
        <v>16.907923630361381</v>
      </c>
      <c r="G5549" s="25">
        <v>42.29</v>
      </c>
      <c r="H5549" s="380">
        <v>9.0188125898096665</v>
      </c>
      <c r="I5549" s="25">
        <v>48.57</v>
      </c>
      <c r="J5549" s="380">
        <v>6.6169462615299262</v>
      </c>
    </row>
    <row r="5550" spans="1:10" x14ac:dyDescent="0.35">
      <c r="A5550" s="5">
        <v>5546</v>
      </c>
      <c r="B5550" s="5">
        <v>232</v>
      </c>
      <c r="C5550" s="5">
        <v>8</v>
      </c>
      <c r="D5550" s="380">
        <v>116.50166666666668</v>
      </c>
      <c r="E5550" s="25">
        <v>24.84</v>
      </c>
      <c r="F5550" s="380">
        <v>15.655735788932395</v>
      </c>
      <c r="G5550" s="25">
        <v>41.53</v>
      </c>
      <c r="H5550" s="380">
        <v>7.8881200325212175</v>
      </c>
      <c r="I5550" s="25">
        <v>48.09</v>
      </c>
      <c r="J5550" s="380">
        <v>6.4112538715060774</v>
      </c>
    </row>
    <row r="5551" spans="1:10" x14ac:dyDescent="0.35">
      <c r="A5551" s="5">
        <v>5547</v>
      </c>
      <c r="B5551" s="5">
        <v>232</v>
      </c>
      <c r="C5551" s="5">
        <v>8</v>
      </c>
      <c r="D5551" s="380">
        <v>112.89222222222223</v>
      </c>
      <c r="E5551" s="25">
        <v>24.84</v>
      </c>
      <c r="F5551" s="380">
        <v>15.617059378194242</v>
      </c>
      <c r="G5551" s="25">
        <v>41.53</v>
      </c>
      <c r="H5551" s="380">
        <v>8.9235686942308075</v>
      </c>
      <c r="I5551" s="25">
        <v>48.09</v>
      </c>
      <c r="J5551" s="380">
        <v>6.4162018258204645</v>
      </c>
    </row>
    <row r="5552" spans="1:10" x14ac:dyDescent="0.35">
      <c r="A5552" s="5">
        <v>5548</v>
      </c>
      <c r="B5552" s="5">
        <v>232</v>
      </c>
      <c r="C5552" s="5">
        <v>8</v>
      </c>
      <c r="D5552" s="380">
        <v>109.94611111111111</v>
      </c>
      <c r="E5552" s="25">
        <v>24.84</v>
      </c>
      <c r="F5552" s="380">
        <v>15.81373407744605</v>
      </c>
      <c r="G5552" s="25">
        <v>43.56</v>
      </c>
      <c r="H5552" s="380">
        <v>7.835408056801489</v>
      </c>
      <c r="I5552" s="25">
        <v>48.26</v>
      </c>
      <c r="J5552" s="380">
        <v>6.8926996103932447</v>
      </c>
    </row>
    <row r="5553" spans="1:10" x14ac:dyDescent="0.35">
      <c r="A5553" s="5">
        <v>5549</v>
      </c>
      <c r="B5553" s="5">
        <v>232</v>
      </c>
      <c r="C5553" s="5">
        <v>8</v>
      </c>
      <c r="D5553" s="380">
        <v>108.74777777777778</v>
      </c>
      <c r="E5553" s="25">
        <v>24.84</v>
      </c>
      <c r="F5553" s="380">
        <v>16.194690739571517</v>
      </c>
      <c r="G5553" s="25">
        <v>43.56</v>
      </c>
      <c r="H5553" s="380">
        <v>9.0028127686284751</v>
      </c>
      <c r="I5553" s="25">
        <v>49.06</v>
      </c>
      <c r="J5553" s="380">
        <v>6.9954819585300543</v>
      </c>
    </row>
    <row r="5554" spans="1:10" x14ac:dyDescent="0.35">
      <c r="A5554" s="5">
        <v>5550</v>
      </c>
      <c r="B5554" s="5">
        <v>232</v>
      </c>
      <c r="C5554" s="5">
        <v>8</v>
      </c>
      <c r="D5554" s="380">
        <v>110.69388888888888</v>
      </c>
      <c r="E5554" s="25">
        <v>25.59</v>
      </c>
      <c r="F5554" s="380">
        <v>13.444704575493633</v>
      </c>
      <c r="G5554" s="25">
        <v>44.86</v>
      </c>
      <c r="H5554" s="380">
        <v>8.4813088175878697</v>
      </c>
      <c r="I5554" s="25">
        <v>53.27</v>
      </c>
      <c r="J5554" s="380">
        <v>6.6853930478870485</v>
      </c>
    </row>
    <row r="5555" spans="1:10" x14ac:dyDescent="0.35">
      <c r="A5555" s="5">
        <v>5551</v>
      </c>
      <c r="B5555" s="5">
        <v>232</v>
      </c>
      <c r="C5555" s="5">
        <v>8</v>
      </c>
      <c r="D5555" s="380">
        <v>112.97166666666666</v>
      </c>
      <c r="E5555" s="25">
        <v>25.59</v>
      </c>
      <c r="F5555" s="380">
        <v>12.521772509952246</v>
      </c>
      <c r="G5555" s="25">
        <v>47.85</v>
      </c>
      <c r="H5555" s="380">
        <v>7.9020354920939626</v>
      </c>
      <c r="I5555" s="25">
        <v>53.71</v>
      </c>
      <c r="J5555" s="380">
        <v>3.6563277715110454</v>
      </c>
    </row>
    <row r="5556" spans="1:10" x14ac:dyDescent="0.35">
      <c r="A5556" s="5">
        <v>5552</v>
      </c>
      <c r="B5556" s="5">
        <v>232</v>
      </c>
      <c r="C5556" s="5">
        <v>8</v>
      </c>
      <c r="D5556" s="380">
        <v>116.69277777777779</v>
      </c>
      <c r="E5556" s="25">
        <v>25.74</v>
      </c>
      <c r="F5556" s="380">
        <v>8.1174834595959595</v>
      </c>
      <c r="G5556" s="25">
        <v>47.85</v>
      </c>
      <c r="H5556" s="380">
        <v>7.6485830529925929</v>
      </c>
      <c r="I5556" s="25">
        <v>56.56</v>
      </c>
      <c r="J5556" s="380">
        <v>0.27777777777777779</v>
      </c>
    </row>
    <row r="5557" spans="1:10" x14ac:dyDescent="0.35">
      <c r="A5557" s="5">
        <v>5553</v>
      </c>
      <c r="B5557" s="5">
        <v>232</v>
      </c>
      <c r="C5557" s="5">
        <v>8</v>
      </c>
      <c r="D5557" s="380">
        <v>111.5338888888889</v>
      </c>
      <c r="E5557" s="25">
        <v>25.74</v>
      </c>
      <c r="F5557" s="380">
        <v>8.1174834595959595</v>
      </c>
      <c r="G5557" s="25">
        <v>47.85</v>
      </c>
      <c r="H5557" s="380">
        <v>9.2165578081223085</v>
      </c>
      <c r="I5557" s="25">
        <v>53.71</v>
      </c>
      <c r="J5557" s="380">
        <v>6.6698056042292064</v>
      </c>
    </row>
    <row r="5558" spans="1:10" x14ac:dyDescent="0.35">
      <c r="A5558" s="5">
        <v>5554</v>
      </c>
      <c r="B5558" s="5">
        <v>232</v>
      </c>
      <c r="C5558" s="5">
        <v>8</v>
      </c>
      <c r="D5558" s="380">
        <v>108.03111111111112</v>
      </c>
      <c r="E5558" s="25">
        <v>25.74</v>
      </c>
      <c r="F5558" s="380">
        <v>8.0483003868654848</v>
      </c>
      <c r="G5558" s="25">
        <v>47.85</v>
      </c>
      <c r="H5558" s="380">
        <v>7.6898134029993885</v>
      </c>
      <c r="I5558" s="25">
        <v>51.72</v>
      </c>
      <c r="J5558" s="380">
        <v>6.0752956119647594</v>
      </c>
    </row>
    <row r="5559" spans="1:10" x14ac:dyDescent="0.35">
      <c r="A5559" s="5">
        <v>5555</v>
      </c>
      <c r="B5559" s="5">
        <v>232</v>
      </c>
      <c r="C5559" s="5">
        <v>8</v>
      </c>
      <c r="D5559" s="380">
        <v>102.90166666666667</v>
      </c>
      <c r="E5559" s="25">
        <v>25.59</v>
      </c>
      <c r="F5559" s="380">
        <v>7.9447926314525876</v>
      </c>
      <c r="G5559" s="25">
        <v>46.98</v>
      </c>
      <c r="H5559" s="380">
        <v>7.5994382695806815</v>
      </c>
      <c r="I5559" s="25">
        <v>48.86</v>
      </c>
      <c r="J5559" s="380">
        <v>5.5507060125159908</v>
      </c>
    </row>
    <row r="5560" spans="1:10" x14ac:dyDescent="0.35">
      <c r="A5560" s="5">
        <v>5556</v>
      </c>
      <c r="B5560" s="5">
        <v>232</v>
      </c>
      <c r="C5560" s="5">
        <v>8</v>
      </c>
      <c r="D5560" s="380">
        <v>98.551666666666648</v>
      </c>
      <c r="E5560" s="25">
        <v>24.99</v>
      </c>
      <c r="F5560" s="380">
        <v>5.204875348895027</v>
      </c>
      <c r="G5560" s="25">
        <v>43.56</v>
      </c>
      <c r="H5560" s="380">
        <v>7.5256486081278942</v>
      </c>
      <c r="I5560" s="25">
        <v>47.78</v>
      </c>
      <c r="J5560" s="380">
        <v>5.5507060125159908</v>
      </c>
    </row>
    <row r="5561" spans="1:10" x14ac:dyDescent="0.35">
      <c r="A5561" s="5">
        <v>5557</v>
      </c>
      <c r="B5561" s="5">
        <v>232</v>
      </c>
      <c r="C5561" s="5">
        <v>8</v>
      </c>
      <c r="D5561" s="380">
        <v>85.922777777777782</v>
      </c>
      <c r="E5561" s="25">
        <v>24.84</v>
      </c>
      <c r="F5561" s="380">
        <v>5.204875348895027</v>
      </c>
      <c r="G5561" s="25">
        <v>43.56</v>
      </c>
      <c r="H5561" s="380">
        <v>8.1174834595959595</v>
      </c>
      <c r="I5561" s="25">
        <v>47.16</v>
      </c>
      <c r="J5561" s="380">
        <v>5.5098197141133536</v>
      </c>
    </row>
    <row r="5562" spans="1:10" x14ac:dyDescent="0.35">
      <c r="A5562" s="5">
        <v>5558</v>
      </c>
      <c r="B5562" s="5">
        <v>232</v>
      </c>
      <c r="C5562" s="5">
        <v>8</v>
      </c>
      <c r="D5562" s="380">
        <v>83.687777777777768</v>
      </c>
      <c r="E5562" s="25">
        <v>24.84</v>
      </c>
      <c r="F5562" s="380">
        <v>5.204875348895027</v>
      </c>
      <c r="G5562" s="25">
        <v>43.56</v>
      </c>
      <c r="H5562" s="380">
        <v>7.5256486081278942</v>
      </c>
      <c r="I5562" s="25">
        <v>46.68</v>
      </c>
      <c r="J5562" s="380">
        <v>5.5048685963402688</v>
      </c>
    </row>
    <row r="5563" spans="1:10" x14ac:dyDescent="0.35">
      <c r="A5563" s="5">
        <v>5559</v>
      </c>
      <c r="B5563" s="5">
        <v>232</v>
      </c>
      <c r="C5563" s="5">
        <v>8</v>
      </c>
      <c r="D5563" s="380">
        <v>84.819444444444443</v>
      </c>
      <c r="E5563" s="25">
        <v>24.84</v>
      </c>
      <c r="F5563" s="380">
        <v>0.47222222222222221</v>
      </c>
      <c r="G5563" s="25">
        <v>43.56</v>
      </c>
      <c r="H5563" s="380">
        <v>7.5256486081278942</v>
      </c>
      <c r="I5563" s="25">
        <v>46.68</v>
      </c>
      <c r="J5563" s="380">
        <v>5.7421791088390224</v>
      </c>
    </row>
    <row r="5564" spans="1:10" x14ac:dyDescent="0.35">
      <c r="A5564" s="5">
        <v>5560</v>
      </c>
      <c r="B5564" s="5">
        <v>232</v>
      </c>
      <c r="C5564" s="5">
        <v>8</v>
      </c>
      <c r="D5564" s="380">
        <v>87.98055555555554</v>
      </c>
      <c r="E5564" s="25">
        <v>24.84</v>
      </c>
      <c r="F5564" s="380">
        <v>8.1174834595959595</v>
      </c>
      <c r="G5564" s="25">
        <v>43.56</v>
      </c>
      <c r="H5564" s="380">
        <v>6.5420709117604154</v>
      </c>
      <c r="I5564" s="25">
        <v>47.16</v>
      </c>
      <c r="J5564" s="380">
        <v>0.27777777777777779</v>
      </c>
    </row>
    <row r="5565" spans="1:10" x14ac:dyDescent="0.35">
      <c r="A5565" s="5">
        <v>5561</v>
      </c>
      <c r="B5565" s="5">
        <v>232</v>
      </c>
      <c r="C5565" s="5">
        <v>8</v>
      </c>
      <c r="D5565" s="380">
        <v>98.911111111111126</v>
      </c>
      <c r="E5565" s="25">
        <v>25.59</v>
      </c>
      <c r="F5565" s="380">
        <v>10.210973457754745</v>
      </c>
      <c r="G5565" s="25">
        <v>47.85</v>
      </c>
      <c r="H5565" s="380">
        <v>9.8419722454888774</v>
      </c>
      <c r="I5565" s="25">
        <v>48.26</v>
      </c>
      <c r="J5565" s="380">
        <v>6.5062492041363793</v>
      </c>
    </row>
    <row r="5566" spans="1:10" x14ac:dyDescent="0.35">
      <c r="A5566" s="5">
        <v>5562</v>
      </c>
      <c r="B5566" s="5">
        <v>232</v>
      </c>
      <c r="C5566" s="5">
        <v>8</v>
      </c>
      <c r="D5566" s="380">
        <v>113.87166666666666</v>
      </c>
      <c r="E5566" s="25">
        <v>25.59</v>
      </c>
      <c r="F5566" s="380">
        <v>16.603812310963267</v>
      </c>
      <c r="G5566" s="25">
        <v>47.85</v>
      </c>
      <c r="H5566" s="380">
        <v>9.2548285947073659</v>
      </c>
      <c r="I5566" s="25">
        <v>53.27</v>
      </c>
      <c r="J5566" s="380">
        <v>6.5069975012654959</v>
      </c>
    </row>
    <row r="5567" spans="1:10" x14ac:dyDescent="0.35">
      <c r="A5567" s="5">
        <v>5563</v>
      </c>
      <c r="B5567" s="5">
        <v>232</v>
      </c>
      <c r="C5567" s="5">
        <v>8</v>
      </c>
      <c r="D5567" s="380">
        <v>124.16222222222223</v>
      </c>
      <c r="E5567" s="25">
        <v>25.59</v>
      </c>
      <c r="F5567" s="380">
        <v>16.538523624650779</v>
      </c>
      <c r="G5567" s="25">
        <v>47.85</v>
      </c>
      <c r="H5567" s="380">
        <v>10.339341465145145</v>
      </c>
      <c r="I5567" s="25">
        <v>53.71</v>
      </c>
      <c r="J5567" s="380">
        <v>6.4286470525147692</v>
      </c>
    </row>
    <row r="5568" spans="1:10" x14ac:dyDescent="0.35">
      <c r="A5568" s="5">
        <v>5564</v>
      </c>
      <c r="B5568" s="5">
        <v>232</v>
      </c>
      <c r="C5568" s="5">
        <v>8</v>
      </c>
      <c r="D5568" s="380">
        <v>120.73111111111109</v>
      </c>
      <c r="E5568" s="25">
        <v>25.59</v>
      </c>
      <c r="F5568" s="380">
        <v>16.81831132567271</v>
      </c>
      <c r="G5568" s="25">
        <v>47.85</v>
      </c>
      <c r="H5568" s="380">
        <v>10.540409516193943</v>
      </c>
      <c r="I5568" s="25">
        <v>53.71</v>
      </c>
      <c r="J5568" s="380">
        <v>5.3802910992007371</v>
      </c>
    </row>
    <row r="5569" spans="1:10" x14ac:dyDescent="0.35">
      <c r="A5569" s="5">
        <v>5565</v>
      </c>
      <c r="B5569" s="5">
        <v>232</v>
      </c>
      <c r="C5569" s="5">
        <v>8</v>
      </c>
      <c r="D5569" s="380">
        <v>120.35333333333334</v>
      </c>
      <c r="E5569" s="25">
        <v>25.59</v>
      </c>
      <c r="F5569" s="380">
        <v>16.194690739571517</v>
      </c>
      <c r="G5569" s="25">
        <v>47.85</v>
      </c>
      <c r="H5569" s="380">
        <v>8.4040249759797412</v>
      </c>
      <c r="I5569" s="25">
        <v>53.71</v>
      </c>
      <c r="J5569" s="380">
        <v>7.097650099560707</v>
      </c>
    </row>
    <row r="5570" spans="1:10" x14ac:dyDescent="0.35">
      <c r="A5570" s="5">
        <v>5566</v>
      </c>
      <c r="B5570" s="5">
        <v>232</v>
      </c>
      <c r="C5570" s="5">
        <v>8</v>
      </c>
      <c r="D5570" s="380">
        <v>111.49055555555556</v>
      </c>
      <c r="E5570" s="25">
        <v>25.29</v>
      </c>
      <c r="F5570" s="380">
        <v>16.127116416899565</v>
      </c>
      <c r="G5570" s="25">
        <v>44.86</v>
      </c>
      <c r="H5570" s="380">
        <v>7.322595681655474</v>
      </c>
      <c r="I5570" s="25">
        <v>53.27</v>
      </c>
      <c r="J5570" s="380">
        <v>6.6714867239816291</v>
      </c>
    </row>
    <row r="5571" spans="1:10" x14ac:dyDescent="0.35">
      <c r="A5571" s="5">
        <v>5567</v>
      </c>
      <c r="B5571" s="5">
        <v>232</v>
      </c>
      <c r="C5571" s="5">
        <v>8</v>
      </c>
      <c r="D5571" s="380">
        <v>104.15722222222222</v>
      </c>
      <c r="E5571" s="25">
        <v>24.99</v>
      </c>
      <c r="F5571" s="380">
        <v>15.805822782806301</v>
      </c>
      <c r="G5571" s="25">
        <v>44.41</v>
      </c>
      <c r="H5571" s="380">
        <v>8.1842179517131424</v>
      </c>
      <c r="I5571" s="25">
        <v>52.55</v>
      </c>
      <c r="J5571" s="380">
        <v>6.1590323209551414</v>
      </c>
    </row>
    <row r="5572" spans="1:10" x14ac:dyDescent="0.35">
      <c r="A5572" s="5">
        <v>5568</v>
      </c>
      <c r="B5572" s="5">
        <v>232</v>
      </c>
      <c r="C5572" s="5">
        <v>8</v>
      </c>
      <c r="D5572" s="380">
        <v>102.20666666666666</v>
      </c>
      <c r="E5572" s="25">
        <v>24.84</v>
      </c>
      <c r="F5572" s="380">
        <v>16.35189721898411</v>
      </c>
      <c r="G5572" s="25">
        <v>43.56</v>
      </c>
      <c r="H5572" s="380">
        <v>8.0342382929949743</v>
      </c>
      <c r="I5572" s="25">
        <v>51.02</v>
      </c>
      <c r="J5572" s="380">
        <v>6.6616106883576034</v>
      </c>
    </row>
    <row r="5573" spans="1:10" x14ac:dyDescent="0.35">
      <c r="A5573" s="5">
        <v>5569</v>
      </c>
      <c r="B5573" s="5">
        <v>233</v>
      </c>
      <c r="C5573" s="5">
        <v>8</v>
      </c>
      <c r="D5573" s="380">
        <v>92.992777777777775</v>
      </c>
      <c r="E5573" s="25">
        <v>24.84</v>
      </c>
      <c r="F5573" s="380">
        <v>14.962444427174933</v>
      </c>
      <c r="G5573" s="25">
        <v>42.29</v>
      </c>
      <c r="H5573" s="380">
        <v>7.4117374928979736</v>
      </c>
      <c r="I5573" s="25">
        <v>48.86</v>
      </c>
      <c r="J5573" s="380">
        <v>6.6820277019729568</v>
      </c>
    </row>
    <row r="5574" spans="1:10" x14ac:dyDescent="0.35">
      <c r="A5574" s="5">
        <v>5570</v>
      </c>
      <c r="B5574" s="5">
        <v>233</v>
      </c>
      <c r="C5574" s="5">
        <v>8</v>
      </c>
      <c r="D5574" s="380">
        <v>90.914999999999992</v>
      </c>
      <c r="E5574" s="25">
        <v>24.84</v>
      </c>
      <c r="F5574" s="380">
        <v>13.680973270566026</v>
      </c>
      <c r="G5574" s="25">
        <v>38.61</v>
      </c>
      <c r="H5574" s="380">
        <v>8.252692664807098</v>
      </c>
      <c r="I5574" s="25">
        <v>48.86</v>
      </c>
      <c r="J5574" s="380">
        <v>6.4470008073358107</v>
      </c>
    </row>
    <row r="5575" spans="1:10" x14ac:dyDescent="0.35">
      <c r="A5575" s="5">
        <v>5571</v>
      </c>
      <c r="B5575" s="5">
        <v>233</v>
      </c>
      <c r="C5575" s="5">
        <v>8</v>
      </c>
      <c r="D5575" s="380">
        <v>85.478333333333325</v>
      </c>
      <c r="E5575" s="25">
        <v>24.84</v>
      </c>
      <c r="F5575" s="380">
        <v>13.865266904270861</v>
      </c>
      <c r="G5575" s="25">
        <v>38.61</v>
      </c>
      <c r="H5575" s="380">
        <v>9.305998448512284</v>
      </c>
      <c r="I5575" s="25">
        <v>47.44</v>
      </c>
      <c r="J5575" s="380">
        <v>6.3948627043894168</v>
      </c>
    </row>
    <row r="5576" spans="1:10" x14ac:dyDescent="0.35">
      <c r="A5576" s="5">
        <v>5572</v>
      </c>
      <c r="B5576" s="5">
        <v>233</v>
      </c>
      <c r="C5576" s="5">
        <v>8</v>
      </c>
      <c r="D5576" s="380">
        <v>81.620555555555555</v>
      </c>
      <c r="E5576" s="25">
        <v>24.84</v>
      </c>
      <c r="F5576" s="380">
        <v>13.725253134218335</v>
      </c>
      <c r="G5576" s="25">
        <v>38.61</v>
      </c>
      <c r="H5576" s="380">
        <v>8.9760543654172267</v>
      </c>
      <c r="I5576" s="25">
        <v>47.44</v>
      </c>
      <c r="J5576" s="380">
        <v>6.6409854080964692</v>
      </c>
    </row>
    <row r="5577" spans="1:10" x14ac:dyDescent="0.35">
      <c r="A5577" s="5">
        <v>5573</v>
      </c>
      <c r="B5577" s="5">
        <v>233</v>
      </c>
      <c r="C5577" s="5">
        <v>8</v>
      </c>
      <c r="D5577" s="380">
        <v>81.962222222222223</v>
      </c>
      <c r="E5577" s="25">
        <v>24.84</v>
      </c>
      <c r="F5577" s="380">
        <v>13.782971900733965</v>
      </c>
      <c r="G5577" s="25">
        <v>39</v>
      </c>
      <c r="H5577" s="380">
        <v>7.8564257408813534</v>
      </c>
      <c r="I5577" s="25">
        <v>47.44</v>
      </c>
      <c r="J5577" s="380">
        <v>7.0394872034055345</v>
      </c>
    </row>
    <row r="5578" spans="1:10" x14ac:dyDescent="0.35">
      <c r="A5578" s="5">
        <v>5574</v>
      </c>
      <c r="B5578" s="5">
        <v>233</v>
      </c>
      <c r="C5578" s="5">
        <v>8</v>
      </c>
      <c r="D5578" s="380">
        <v>89.183888888888887</v>
      </c>
      <c r="E5578" s="25">
        <v>24.84</v>
      </c>
      <c r="F5578" s="380">
        <v>15.263707962603263</v>
      </c>
      <c r="G5578" s="25">
        <v>42.29</v>
      </c>
      <c r="H5578" s="380">
        <v>7.1089263326877061</v>
      </c>
      <c r="I5578" s="25">
        <v>47.44</v>
      </c>
      <c r="J5578" s="380">
        <v>6.8113486097250542</v>
      </c>
    </row>
    <row r="5579" spans="1:10" x14ac:dyDescent="0.35">
      <c r="A5579" s="5">
        <v>5575</v>
      </c>
      <c r="B5579" s="5">
        <v>233</v>
      </c>
      <c r="C5579" s="5">
        <v>8</v>
      </c>
      <c r="D5579" s="380">
        <v>87.058333333333323</v>
      </c>
      <c r="E5579" s="25">
        <v>24.84</v>
      </c>
      <c r="F5579" s="380">
        <v>12.521772509952246</v>
      </c>
      <c r="G5579" s="25">
        <v>42.29</v>
      </c>
      <c r="H5579" s="380">
        <v>8.0139367359389144</v>
      </c>
      <c r="I5579" s="25">
        <v>49.53</v>
      </c>
      <c r="J5579" s="380">
        <v>5.5530526947991747</v>
      </c>
    </row>
    <row r="5580" spans="1:10" x14ac:dyDescent="0.35">
      <c r="A5580" s="5">
        <v>5576</v>
      </c>
      <c r="B5580" s="5">
        <v>233</v>
      </c>
      <c r="C5580" s="5">
        <v>8</v>
      </c>
      <c r="D5580" s="380">
        <v>85.23833333333333</v>
      </c>
      <c r="E5580" s="25">
        <v>24.84</v>
      </c>
      <c r="F5580" s="380">
        <v>8.3422660490987859</v>
      </c>
      <c r="G5580" s="25">
        <v>42.29</v>
      </c>
      <c r="H5580" s="380">
        <v>7.3200565042152892</v>
      </c>
      <c r="I5580" s="25">
        <v>49.53</v>
      </c>
      <c r="J5580" s="380">
        <v>6.556590780894429</v>
      </c>
    </row>
    <row r="5581" spans="1:10" x14ac:dyDescent="0.35">
      <c r="A5581" s="5">
        <v>5577</v>
      </c>
      <c r="B5581" s="5">
        <v>233</v>
      </c>
      <c r="C5581" s="5">
        <v>8</v>
      </c>
      <c r="D5581" s="380">
        <v>82.036111111111126</v>
      </c>
      <c r="E5581" s="25">
        <v>24.84</v>
      </c>
      <c r="F5581" s="380">
        <v>8.1174834595959595</v>
      </c>
      <c r="G5581" s="25">
        <v>42.29</v>
      </c>
      <c r="H5581" s="380">
        <v>7.6189840979080543</v>
      </c>
      <c r="I5581" s="25">
        <v>47.92</v>
      </c>
      <c r="J5581" s="380">
        <v>6.0559675946304674</v>
      </c>
    </row>
    <row r="5582" spans="1:10" x14ac:dyDescent="0.35">
      <c r="A5582" s="5">
        <v>5578</v>
      </c>
      <c r="B5582" s="5">
        <v>233</v>
      </c>
      <c r="C5582" s="5">
        <v>8</v>
      </c>
      <c r="D5582" s="380">
        <v>72.420555555555552</v>
      </c>
      <c r="E5582" s="25">
        <v>24.84</v>
      </c>
      <c r="F5582" s="380">
        <v>5.3731325606651721</v>
      </c>
      <c r="G5582" s="25">
        <v>42.29</v>
      </c>
      <c r="H5582" s="380">
        <v>4.3378703724953365</v>
      </c>
      <c r="I5582" s="25">
        <v>36.049999999999997</v>
      </c>
      <c r="J5582" s="380">
        <v>2.1636241437919868</v>
      </c>
    </row>
    <row r="5583" spans="1:10" x14ac:dyDescent="0.35">
      <c r="A5583" s="5">
        <v>5579</v>
      </c>
      <c r="B5583" s="5">
        <v>233</v>
      </c>
      <c r="C5583" s="5">
        <v>8</v>
      </c>
      <c r="D5583" s="380">
        <v>61.712222222222216</v>
      </c>
      <c r="E5583" s="25">
        <v>24.84</v>
      </c>
      <c r="F5583" s="380">
        <v>5.0387203218315237</v>
      </c>
      <c r="G5583" s="25">
        <v>35.94</v>
      </c>
      <c r="H5583" s="380">
        <v>3.681390652985383</v>
      </c>
      <c r="I5583" s="25">
        <v>35.72</v>
      </c>
      <c r="J5583" s="380">
        <v>2.1124616616229521</v>
      </c>
    </row>
    <row r="5584" spans="1:10" x14ac:dyDescent="0.35">
      <c r="A5584" s="5">
        <v>5580</v>
      </c>
      <c r="B5584" s="5">
        <v>233</v>
      </c>
      <c r="C5584" s="5">
        <v>8</v>
      </c>
      <c r="D5584" s="380">
        <v>55.662777777777777</v>
      </c>
      <c r="E5584" s="25">
        <v>24.56</v>
      </c>
      <c r="F5584" s="380">
        <v>5.0387203218315237</v>
      </c>
      <c r="G5584" s="25">
        <v>35.94</v>
      </c>
      <c r="H5584" s="380">
        <v>3.681390652985383</v>
      </c>
      <c r="I5584" s="25">
        <v>35.72</v>
      </c>
      <c r="J5584" s="380">
        <v>1.6290110789364032</v>
      </c>
    </row>
    <row r="5585" spans="1:10" x14ac:dyDescent="0.35">
      <c r="A5585" s="5">
        <v>5581</v>
      </c>
      <c r="B5585" s="5">
        <v>233</v>
      </c>
      <c r="C5585" s="5">
        <v>8</v>
      </c>
      <c r="D5585" s="380">
        <v>47.126666666666665</v>
      </c>
      <c r="E5585" s="25">
        <v>23.84</v>
      </c>
      <c r="F5585" s="380">
        <v>4.8656797749262966</v>
      </c>
      <c r="G5585" s="25">
        <v>35.94</v>
      </c>
      <c r="H5585" s="380">
        <v>0.34821049995188774</v>
      </c>
      <c r="I5585" s="25">
        <v>35.72</v>
      </c>
      <c r="J5585" s="380">
        <v>0.43961318227506957</v>
      </c>
    </row>
    <row r="5586" spans="1:10" x14ac:dyDescent="0.35">
      <c r="A5586" s="5">
        <v>5582</v>
      </c>
      <c r="B5586" s="5">
        <v>233</v>
      </c>
      <c r="C5586" s="5">
        <v>8</v>
      </c>
      <c r="D5586" s="380">
        <v>50.035555555555561</v>
      </c>
      <c r="E5586" s="25">
        <v>23.84</v>
      </c>
      <c r="F5586" s="380">
        <v>4.8656797749262966</v>
      </c>
      <c r="G5586" s="25">
        <v>35.94</v>
      </c>
      <c r="H5586" s="380">
        <v>3.6618448246580106</v>
      </c>
      <c r="I5586" s="25">
        <v>35.72</v>
      </c>
      <c r="J5586" s="380">
        <v>1.6290110789364032</v>
      </c>
    </row>
    <row r="5587" spans="1:10" x14ac:dyDescent="0.35">
      <c r="A5587" s="5">
        <v>5583</v>
      </c>
      <c r="B5587" s="5">
        <v>233</v>
      </c>
      <c r="C5587" s="5">
        <v>8</v>
      </c>
      <c r="D5587" s="380">
        <v>71.446111111111108</v>
      </c>
      <c r="E5587" s="25">
        <v>23.84</v>
      </c>
      <c r="F5587" s="380">
        <v>4.9082650308526086</v>
      </c>
      <c r="G5587" s="25">
        <v>35.94</v>
      </c>
      <c r="H5587" s="380">
        <v>1.0111172902874759</v>
      </c>
      <c r="I5587" s="25">
        <v>35.72</v>
      </c>
      <c r="J5587" s="380">
        <v>1.6290110789364032</v>
      </c>
    </row>
    <row r="5588" spans="1:10" x14ac:dyDescent="0.35">
      <c r="A5588" s="5">
        <v>5584</v>
      </c>
      <c r="B5588" s="5">
        <v>233</v>
      </c>
      <c r="C5588" s="5">
        <v>8</v>
      </c>
      <c r="D5588" s="380">
        <v>89.32</v>
      </c>
      <c r="E5588" s="25">
        <v>24.56</v>
      </c>
      <c r="F5588" s="380">
        <v>0.47222222222222215</v>
      </c>
      <c r="G5588" s="25">
        <v>35.94</v>
      </c>
      <c r="H5588" s="380">
        <v>0.10243186834219666</v>
      </c>
      <c r="I5588" s="25">
        <v>35.72</v>
      </c>
      <c r="J5588" s="380">
        <v>1.6290110789364032</v>
      </c>
    </row>
    <row r="5589" spans="1:10" x14ac:dyDescent="0.35">
      <c r="A5589" s="5">
        <v>5585</v>
      </c>
      <c r="B5589" s="5">
        <v>233</v>
      </c>
      <c r="C5589" s="5">
        <v>8</v>
      </c>
      <c r="D5589" s="380">
        <v>113.39277777777779</v>
      </c>
      <c r="E5589" s="25">
        <v>24.84</v>
      </c>
      <c r="F5589" s="380">
        <v>8.1174834595959577</v>
      </c>
      <c r="G5589" s="25">
        <v>35.94</v>
      </c>
      <c r="H5589" s="380">
        <v>7.0955108207413797</v>
      </c>
      <c r="I5589" s="25">
        <v>35.72</v>
      </c>
      <c r="J5589" s="380">
        <v>0.27777777777777779</v>
      </c>
    </row>
    <row r="5590" spans="1:10" x14ac:dyDescent="0.35">
      <c r="A5590" s="5">
        <v>5586</v>
      </c>
      <c r="B5590" s="5">
        <v>233</v>
      </c>
      <c r="C5590" s="5">
        <v>8</v>
      </c>
      <c r="D5590" s="380">
        <v>125.4211111111111</v>
      </c>
      <c r="E5590" s="25">
        <v>24.84</v>
      </c>
      <c r="F5590" s="380">
        <v>10.311757423863503</v>
      </c>
      <c r="G5590" s="25">
        <v>42.29</v>
      </c>
      <c r="H5590" s="380">
        <v>8.7816134755918096</v>
      </c>
      <c r="I5590" s="25">
        <v>47.03</v>
      </c>
      <c r="J5590" s="380">
        <v>7.035868321358679</v>
      </c>
    </row>
    <row r="5591" spans="1:10" x14ac:dyDescent="0.35">
      <c r="A5591" s="5">
        <v>5587</v>
      </c>
      <c r="B5591" s="5">
        <v>233</v>
      </c>
      <c r="C5591" s="5">
        <v>8</v>
      </c>
      <c r="D5591" s="380">
        <v>138.31333333333333</v>
      </c>
      <c r="E5591" s="25">
        <v>24.84</v>
      </c>
      <c r="F5591" s="380">
        <v>15.840994513459943</v>
      </c>
      <c r="G5591" s="25">
        <v>42.29</v>
      </c>
      <c r="H5591" s="380">
        <v>9.6003146813607163</v>
      </c>
      <c r="I5591" s="25">
        <v>50.7</v>
      </c>
      <c r="J5591" s="380">
        <v>7.0852781500735178</v>
      </c>
    </row>
    <row r="5592" spans="1:10" x14ac:dyDescent="0.35">
      <c r="A5592" s="5">
        <v>5588</v>
      </c>
      <c r="B5592" s="5">
        <v>233</v>
      </c>
      <c r="C5592" s="5">
        <v>8</v>
      </c>
      <c r="D5592" s="380">
        <v>138.88888888888889</v>
      </c>
      <c r="E5592" s="25">
        <v>24.84</v>
      </c>
      <c r="F5592" s="380">
        <v>16.892630280864541</v>
      </c>
      <c r="G5592" s="25">
        <v>42.29</v>
      </c>
      <c r="H5592" s="380">
        <v>9.5544492013978548</v>
      </c>
      <c r="I5592" s="25">
        <v>53.71</v>
      </c>
      <c r="J5592" s="380">
        <v>6.987601014736712</v>
      </c>
    </row>
    <row r="5593" spans="1:10" x14ac:dyDescent="0.35">
      <c r="A5593" s="5">
        <v>5589</v>
      </c>
      <c r="B5593" s="5">
        <v>233</v>
      </c>
      <c r="C5593" s="5">
        <v>8</v>
      </c>
      <c r="D5593" s="380">
        <v>138.88888888888889</v>
      </c>
      <c r="E5593" s="25">
        <v>24.84</v>
      </c>
      <c r="F5593" s="380">
        <v>12.121656953819684</v>
      </c>
      <c r="G5593" s="25">
        <v>42.29</v>
      </c>
      <c r="H5593" s="380">
        <v>9.6858422745890298</v>
      </c>
      <c r="I5593" s="25">
        <v>53.71</v>
      </c>
      <c r="J5593" s="380">
        <v>6.5732014527124552</v>
      </c>
    </row>
    <row r="5594" spans="1:10" x14ac:dyDescent="0.35">
      <c r="A5594" s="5">
        <v>5590</v>
      </c>
      <c r="B5594" s="5">
        <v>233</v>
      </c>
      <c r="C5594" s="5">
        <v>8</v>
      </c>
      <c r="D5594" s="380">
        <v>138.88888888888889</v>
      </c>
      <c r="E5594" s="25">
        <v>24.84</v>
      </c>
      <c r="F5594" s="380">
        <v>10.625725531839096</v>
      </c>
      <c r="G5594" s="25">
        <v>42.29</v>
      </c>
      <c r="H5594" s="380">
        <v>9.4679801871471714</v>
      </c>
      <c r="I5594" s="25">
        <v>51.02</v>
      </c>
      <c r="J5594" s="380">
        <v>5.2072751987848047</v>
      </c>
    </row>
    <row r="5595" spans="1:10" x14ac:dyDescent="0.35">
      <c r="A5595" s="5">
        <v>5591</v>
      </c>
      <c r="B5595" s="5">
        <v>233</v>
      </c>
      <c r="C5595" s="5">
        <v>8</v>
      </c>
      <c r="D5595" s="380">
        <v>133.8138888888889</v>
      </c>
      <c r="E5595" s="25">
        <v>24.84</v>
      </c>
      <c r="F5595" s="380">
        <v>10.08657925027271</v>
      </c>
      <c r="G5595" s="25">
        <v>38.61</v>
      </c>
      <c r="H5595" s="380">
        <v>8.8299361732758559</v>
      </c>
      <c r="I5595" s="25">
        <v>49.36</v>
      </c>
      <c r="J5595" s="380">
        <v>4.4143581437565551</v>
      </c>
    </row>
    <row r="5596" spans="1:10" x14ac:dyDescent="0.35">
      <c r="A5596" s="5">
        <v>5592</v>
      </c>
      <c r="B5596" s="5">
        <v>233</v>
      </c>
      <c r="C5596" s="5">
        <v>8</v>
      </c>
      <c r="D5596" s="380">
        <v>121.39444444444447</v>
      </c>
      <c r="E5596" s="25">
        <v>24.84</v>
      </c>
      <c r="F5596" s="380">
        <v>8.5040237064232205</v>
      </c>
      <c r="G5596" s="25">
        <v>38.61</v>
      </c>
      <c r="H5596" s="380">
        <v>9.1180448249530155</v>
      </c>
      <c r="I5596" s="25">
        <v>47.44</v>
      </c>
      <c r="J5596" s="380">
        <v>6.2355153740631692</v>
      </c>
    </row>
    <row r="5597" spans="1:10" x14ac:dyDescent="0.35">
      <c r="A5597" s="5">
        <v>5593</v>
      </c>
      <c r="B5597" s="5">
        <v>234</v>
      </c>
      <c r="C5597" s="5">
        <v>8</v>
      </c>
      <c r="D5597" s="380">
        <v>119.53777777777776</v>
      </c>
      <c r="E5597" s="25">
        <v>24.84</v>
      </c>
      <c r="F5597" s="380">
        <v>8.4988128216700662</v>
      </c>
      <c r="G5597" s="25">
        <v>37.020000000000003</v>
      </c>
      <c r="H5597" s="380">
        <v>8.9903654889230911</v>
      </c>
      <c r="I5597" s="25">
        <v>37.159999999999997</v>
      </c>
      <c r="J5597" s="380">
        <v>6.4578165257595721</v>
      </c>
    </row>
    <row r="5598" spans="1:10" x14ac:dyDescent="0.35">
      <c r="A5598" s="5">
        <v>5594</v>
      </c>
      <c r="B5598" s="5">
        <v>234</v>
      </c>
      <c r="C5598" s="5">
        <v>8</v>
      </c>
      <c r="D5598" s="380">
        <v>117.43666666666668</v>
      </c>
      <c r="E5598" s="25">
        <v>24.84</v>
      </c>
      <c r="F5598" s="380">
        <v>8.533050786123173</v>
      </c>
      <c r="G5598" s="25">
        <v>30.93</v>
      </c>
      <c r="H5598" s="380">
        <v>9.4415817988324857</v>
      </c>
      <c r="I5598" s="25">
        <v>35.72</v>
      </c>
      <c r="J5598" s="380">
        <v>4.8063980108650117</v>
      </c>
    </row>
    <row r="5599" spans="1:10" x14ac:dyDescent="0.35">
      <c r="A5599" s="5">
        <v>5595</v>
      </c>
      <c r="B5599" s="5">
        <v>234</v>
      </c>
      <c r="C5599" s="5">
        <v>8</v>
      </c>
      <c r="D5599" s="380">
        <v>113.62333333333333</v>
      </c>
      <c r="E5599" s="25">
        <v>24.84</v>
      </c>
      <c r="F5599" s="380">
        <v>8.4947756221298807</v>
      </c>
      <c r="G5599" s="25">
        <v>30.93</v>
      </c>
      <c r="H5599" s="380">
        <v>9.4344028408668006</v>
      </c>
      <c r="I5599" s="25">
        <v>35.56</v>
      </c>
      <c r="J5599" s="380">
        <v>5.3706828867317027</v>
      </c>
    </row>
    <row r="5600" spans="1:10" x14ac:dyDescent="0.35">
      <c r="A5600" s="5">
        <v>5596</v>
      </c>
      <c r="B5600" s="5">
        <v>234</v>
      </c>
      <c r="C5600" s="5">
        <v>8</v>
      </c>
      <c r="D5600" s="380">
        <v>115.67944444444444</v>
      </c>
      <c r="E5600" s="25">
        <v>24.84</v>
      </c>
      <c r="F5600" s="380">
        <v>8.4348237386987979</v>
      </c>
      <c r="G5600" s="25">
        <v>30.93</v>
      </c>
      <c r="H5600" s="380">
        <v>9.386509920639627</v>
      </c>
      <c r="I5600" s="25">
        <v>35.56</v>
      </c>
      <c r="J5600" s="380">
        <v>5.8700179759685289</v>
      </c>
    </row>
    <row r="5601" spans="1:10" x14ac:dyDescent="0.35">
      <c r="A5601" s="5">
        <v>5597</v>
      </c>
      <c r="B5601" s="5">
        <v>234</v>
      </c>
      <c r="C5601" s="5">
        <v>8</v>
      </c>
      <c r="D5601" s="380">
        <v>128.86999999999998</v>
      </c>
      <c r="E5601" s="25">
        <v>24.84</v>
      </c>
      <c r="F5601" s="380">
        <v>8.5706588127096364</v>
      </c>
      <c r="G5601" s="25">
        <v>30.93</v>
      </c>
      <c r="H5601" s="380">
        <v>9.5678430014356763</v>
      </c>
      <c r="I5601" s="25">
        <v>35.56</v>
      </c>
      <c r="J5601" s="380">
        <v>6.0644919207106724</v>
      </c>
    </row>
    <row r="5602" spans="1:10" x14ac:dyDescent="0.35">
      <c r="A5602" s="5">
        <v>5598</v>
      </c>
      <c r="B5602" s="5">
        <v>234</v>
      </c>
      <c r="C5602" s="5">
        <v>8</v>
      </c>
      <c r="D5602" s="380">
        <v>138.88888888888889</v>
      </c>
      <c r="E5602" s="25">
        <v>24.84</v>
      </c>
      <c r="F5602" s="380">
        <v>9.0309459834041128</v>
      </c>
      <c r="G5602" s="25">
        <v>30.93</v>
      </c>
      <c r="H5602" s="380">
        <v>7.7636500968047999</v>
      </c>
      <c r="I5602" s="25">
        <v>35.72</v>
      </c>
      <c r="J5602" s="380">
        <v>4.0785402379124136</v>
      </c>
    </row>
    <row r="5603" spans="1:10" x14ac:dyDescent="0.35">
      <c r="A5603" s="5">
        <v>5599</v>
      </c>
      <c r="B5603" s="5">
        <v>234</v>
      </c>
      <c r="C5603" s="5">
        <v>8</v>
      </c>
      <c r="D5603" s="380">
        <v>138.88888888888889</v>
      </c>
      <c r="E5603" s="25">
        <v>24.84</v>
      </c>
      <c r="F5603" s="380">
        <v>9.0309459834041128</v>
      </c>
      <c r="G5603" s="25">
        <v>30.93</v>
      </c>
      <c r="H5603" s="380">
        <v>8.8988480008943949</v>
      </c>
      <c r="I5603" s="25">
        <v>35.72</v>
      </c>
      <c r="J5603" s="380">
        <v>5.0675344903522683</v>
      </c>
    </row>
    <row r="5604" spans="1:10" x14ac:dyDescent="0.35">
      <c r="A5604" s="5">
        <v>5600</v>
      </c>
      <c r="B5604" s="5">
        <v>234</v>
      </c>
      <c r="C5604" s="5">
        <v>8</v>
      </c>
      <c r="D5604" s="380">
        <v>138.88888888888889</v>
      </c>
      <c r="E5604" s="25">
        <v>24.84</v>
      </c>
      <c r="F5604" s="380">
        <v>9.1920965602410796</v>
      </c>
      <c r="G5604" s="25">
        <v>31.8</v>
      </c>
      <c r="H5604" s="380">
        <v>7.9192241470721401</v>
      </c>
      <c r="I5604" s="25">
        <v>35.56</v>
      </c>
      <c r="J5604" s="380">
        <v>6.7850565263718314</v>
      </c>
    </row>
    <row r="5605" spans="1:10" x14ac:dyDescent="0.35">
      <c r="A5605" s="5">
        <v>5601</v>
      </c>
      <c r="B5605" s="5">
        <v>234</v>
      </c>
      <c r="C5605" s="5">
        <v>8</v>
      </c>
      <c r="D5605" s="380">
        <v>138.88888888888889</v>
      </c>
      <c r="E5605" s="25">
        <v>24.84</v>
      </c>
      <c r="F5605" s="380">
        <v>8.1174834595959595</v>
      </c>
      <c r="G5605" s="25">
        <v>31.84</v>
      </c>
      <c r="H5605" s="380">
        <v>5.194572673099545</v>
      </c>
      <c r="I5605" s="25">
        <v>35.56</v>
      </c>
      <c r="J5605" s="380">
        <v>6.3239321810525233</v>
      </c>
    </row>
    <row r="5606" spans="1:10" x14ac:dyDescent="0.35">
      <c r="A5606" s="5">
        <v>5602</v>
      </c>
      <c r="B5606" s="5">
        <v>234</v>
      </c>
      <c r="C5606" s="5">
        <v>8</v>
      </c>
      <c r="D5606" s="380">
        <v>138.88888888888889</v>
      </c>
      <c r="E5606" s="25">
        <v>24.84</v>
      </c>
      <c r="F5606" s="380">
        <v>5.5402577248147562</v>
      </c>
      <c r="G5606" s="25">
        <v>31.84</v>
      </c>
      <c r="H5606" s="380">
        <v>4.7221365885006055</v>
      </c>
      <c r="I5606" s="25">
        <v>34.21</v>
      </c>
      <c r="J5606" s="380">
        <v>2.5182652360494462</v>
      </c>
    </row>
    <row r="5607" spans="1:10" x14ac:dyDescent="0.35">
      <c r="A5607" s="5">
        <v>5603</v>
      </c>
      <c r="B5607" s="5">
        <v>234</v>
      </c>
      <c r="C5607" s="5">
        <v>8</v>
      </c>
      <c r="D5607" s="380">
        <v>138.88888888888889</v>
      </c>
      <c r="E5607" s="25">
        <v>24.84</v>
      </c>
      <c r="F5607" s="380">
        <v>5.2083306482968252</v>
      </c>
      <c r="G5607" s="25">
        <v>31.24</v>
      </c>
      <c r="H5607" s="380">
        <v>4.6862533349049178</v>
      </c>
      <c r="I5607" s="25">
        <v>33.67</v>
      </c>
      <c r="J5607" s="380">
        <v>2.4888250357946724</v>
      </c>
    </row>
    <row r="5608" spans="1:10" x14ac:dyDescent="0.35">
      <c r="A5608" s="5">
        <v>5604</v>
      </c>
      <c r="B5608" s="5">
        <v>234</v>
      </c>
      <c r="C5608" s="5">
        <v>8</v>
      </c>
      <c r="D5608" s="380">
        <v>138.88888888888889</v>
      </c>
      <c r="E5608" s="25">
        <v>24</v>
      </c>
      <c r="F5608" s="380">
        <v>5.1335706888504884</v>
      </c>
      <c r="G5608" s="25">
        <v>31.11</v>
      </c>
      <c r="H5608" s="380">
        <v>4.5682940544720712</v>
      </c>
      <c r="I5608" s="25">
        <v>33.67</v>
      </c>
      <c r="J5608" s="380">
        <v>2.4261185269776888</v>
      </c>
    </row>
    <row r="5609" spans="1:10" x14ac:dyDescent="0.35">
      <c r="A5609" s="5">
        <v>5605</v>
      </c>
      <c r="B5609" s="5">
        <v>234</v>
      </c>
      <c r="C5609" s="5">
        <v>8</v>
      </c>
      <c r="D5609" s="380">
        <v>136.45166666666665</v>
      </c>
      <c r="E5609" s="25">
        <v>23.84</v>
      </c>
      <c r="F5609" s="380">
        <v>5.1018980668613034</v>
      </c>
      <c r="G5609" s="25">
        <v>30.62</v>
      </c>
      <c r="H5609" s="380">
        <v>4.5682940544720712</v>
      </c>
      <c r="I5609" s="25">
        <v>33.67</v>
      </c>
      <c r="J5609" s="380">
        <v>2.4261185269776888</v>
      </c>
    </row>
    <row r="5610" spans="1:10" x14ac:dyDescent="0.35">
      <c r="A5610" s="5">
        <v>5606</v>
      </c>
      <c r="B5610" s="5">
        <v>234</v>
      </c>
      <c r="C5610" s="5">
        <v>8</v>
      </c>
      <c r="D5610" s="380">
        <v>137.76166666666666</v>
      </c>
      <c r="E5610" s="25">
        <v>23.84</v>
      </c>
      <c r="F5610" s="380">
        <v>5.1018980668613034</v>
      </c>
      <c r="G5610" s="25">
        <v>30.57</v>
      </c>
      <c r="H5610" s="380">
        <v>4.4194844994033176</v>
      </c>
      <c r="I5610" s="25">
        <v>33.67</v>
      </c>
      <c r="J5610" s="380">
        <v>2.4261185269776888</v>
      </c>
    </row>
    <row r="5611" spans="1:10" x14ac:dyDescent="0.35">
      <c r="A5611" s="5">
        <v>5607</v>
      </c>
      <c r="B5611" s="5">
        <v>234</v>
      </c>
      <c r="C5611" s="5">
        <v>8</v>
      </c>
      <c r="D5611" s="380">
        <v>138.88888888888889</v>
      </c>
      <c r="E5611" s="25">
        <v>23.84</v>
      </c>
      <c r="F5611" s="380">
        <v>5.1018980668613034</v>
      </c>
      <c r="G5611" s="25">
        <v>30.57</v>
      </c>
      <c r="H5611" s="380">
        <v>4.4194844994033176</v>
      </c>
      <c r="I5611" s="25">
        <v>33.67</v>
      </c>
      <c r="J5611" s="380">
        <v>2.4261185269776888</v>
      </c>
    </row>
    <row r="5612" spans="1:10" x14ac:dyDescent="0.35">
      <c r="A5612" s="5">
        <v>5608</v>
      </c>
      <c r="B5612" s="5">
        <v>234</v>
      </c>
      <c r="C5612" s="5">
        <v>8</v>
      </c>
      <c r="D5612" s="380">
        <v>138.88888888888889</v>
      </c>
      <c r="E5612" s="25">
        <v>23.84</v>
      </c>
      <c r="F5612" s="380">
        <v>5.1018980668613034</v>
      </c>
      <c r="G5612" s="25">
        <v>30.62</v>
      </c>
      <c r="H5612" s="380">
        <v>4.492450044780635</v>
      </c>
      <c r="I5612" s="25">
        <v>33.67</v>
      </c>
      <c r="J5612" s="380">
        <v>2.43766255362564</v>
      </c>
    </row>
    <row r="5613" spans="1:10" x14ac:dyDescent="0.35">
      <c r="A5613" s="5">
        <v>5609</v>
      </c>
      <c r="B5613" s="5">
        <v>234</v>
      </c>
      <c r="C5613" s="5">
        <v>8</v>
      </c>
      <c r="D5613" s="380">
        <v>138.88888888888889</v>
      </c>
      <c r="E5613" s="25">
        <v>24</v>
      </c>
      <c r="F5613" s="380">
        <v>0.47222222222222221</v>
      </c>
      <c r="G5613" s="25">
        <v>30.91</v>
      </c>
      <c r="H5613" s="380">
        <v>4.6688376931118896</v>
      </c>
      <c r="I5613" s="25">
        <v>33.67</v>
      </c>
      <c r="J5613" s="380">
        <v>2.4671027538804138</v>
      </c>
    </row>
    <row r="5614" spans="1:10" x14ac:dyDescent="0.35">
      <c r="A5614" s="5">
        <v>5610</v>
      </c>
      <c r="B5614" s="5">
        <v>234</v>
      </c>
      <c r="C5614" s="5">
        <v>8</v>
      </c>
      <c r="D5614" s="380">
        <v>138.88888888888889</v>
      </c>
      <c r="E5614" s="25">
        <v>24.84</v>
      </c>
      <c r="F5614" s="380">
        <v>8.1174834595959613</v>
      </c>
      <c r="G5614" s="25">
        <v>31.84</v>
      </c>
      <c r="H5614" s="380">
        <v>0.14480167642852412</v>
      </c>
      <c r="I5614" s="25">
        <v>34.68</v>
      </c>
      <c r="J5614" s="380">
        <v>3.8943932803756596</v>
      </c>
    </row>
    <row r="5615" spans="1:10" x14ac:dyDescent="0.35">
      <c r="A5615" s="5">
        <v>5611</v>
      </c>
      <c r="B5615" s="5">
        <v>234</v>
      </c>
      <c r="C5615" s="5">
        <v>8</v>
      </c>
      <c r="D5615" s="380">
        <v>138.88888888888889</v>
      </c>
      <c r="E5615" s="25">
        <v>24.84</v>
      </c>
      <c r="F5615" s="380">
        <v>8.6202809366449831</v>
      </c>
      <c r="G5615" s="25">
        <v>32.04</v>
      </c>
      <c r="H5615" s="380">
        <v>0.14480167642852412</v>
      </c>
      <c r="I5615" s="25">
        <v>37.979999999999997</v>
      </c>
      <c r="J5615" s="380">
        <v>0.14480167642852412</v>
      </c>
    </row>
    <row r="5616" spans="1:10" x14ac:dyDescent="0.35">
      <c r="A5616" s="5">
        <v>5612</v>
      </c>
      <c r="B5616" s="5">
        <v>234</v>
      </c>
      <c r="C5616" s="5">
        <v>8</v>
      </c>
      <c r="D5616" s="380">
        <v>138.88888888888889</v>
      </c>
      <c r="E5616" s="25">
        <v>24.84</v>
      </c>
      <c r="F5616" s="380">
        <v>8.8435588929049516</v>
      </c>
      <c r="G5616" s="25">
        <v>36.39</v>
      </c>
      <c r="H5616" s="380">
        <v>0.14480167642852412</v>
      </c>
      <c r="I5616" s="25">
        <v>42.68</v>
      </c>
      <c r="J5616" s="380">
        <v>0.14480167642852412</v>
      </c>
    </row>
    <row r="5617" spans="1:10" x14ac:dyDescent="0.35">
      <c r="A5617" s="5">
        <v>5613</v>
      </c>
      <c r="B5617" s="5">
        <v>234</v>
      </c>
      <c r="C5617" s="5">
        <v>8</v>
      </c>
      <c r="D5617" s="380">
        <v>138.88888888888889</v>
      </c>
      <c r="E5617" s="25">
        <v>24.84</v>
      </c>
      <c r="F5617" s="380">
        <v>8.1174834595959595</v>
      </c>
      <c r="G5617" s="25">
        <v>36.020000000000003</v>
      </c>
      <c r="H5617" s="380">
        <v>0.14480167642852412</v>
      </c>
      <c r="I5617" s="25">
        <v>41.84</v>
      </c>
      <c r="J5617" s="380">
        <v>0.14480167642852412</v>
      </c>
    </row>
    <row r="5618" spans="1:10" x14ac:dyDescent="0.35">
      <c r="A5618" s="5">
        <v>5614</v>
      </c>
      <c r="B5618" s="5">
        <v>234</v>
      </c>
      <c r="C5618" s="5">
        <v>8</v>
      </c>
      <c r="D5618" s="380">
        <v>135.02277777777778</v>
      </c>
      <c r="E5618" s="25">
        <v>24.84</v>
      </c>
      <c r="F5618" s="380">
        <v>8.1174834595959577</v>
      </c>
      <c r="G5618" s="25">
        <v>36.020000000000003</v>
      </c>
      <c r="H5618" s="380">
        <v>0.14480167642852412</v>
      </c>
      <c r="I5618" s="25">
        <v>34.83</v>
      </c>
      <c r="J5618" s="380">
        <v>3.804503515017692</v>
      </c>
    </row>
    <row r="5619" spans="1:10" x14ac:dyDescent="0.35">
      <c r="A5619" s="5">
        <v>5615</v>
      </c>
      <c r="B5619" s="5">
        <v>234</v>
      </c>
      <c r="C5619" s="5">
        <v>8</v>
      </c>
      <c r="D5619" s="380">
        <v>126.98444444444442</v>
      </c>
      <c r="E5619" s="25">
        <v>24.84</v>
      </c>
      <c r="F5619" s="380">
        <v>8.1174834595959577</v>
      </c>
      <c r="G5619" s="25">
        <v>31.11</v>
      </c>
      <c r="H5619" s="380">
        <v>0.14480167642852412</v>
      </c>
      <c r="I5619" s="25">
        <v>33.67</v>
      </c>
      <c r="J5619" s="380">
        <v>3.5945346572176446</v>
      </c>
    </row>
    <row r="5620" spans="1:10" x14ac:dyDescent="0.35">
      <c r="A5620" s="5">
        <v>5616</v>
      </c>
      <c r="B5620" s="5">
        <v>234</v>
      </c>
      <c r="C5620" s="5">
        <v>8</v>
      </c>
      <c r="D5620" s="380">
        <v>125.99777777777777</v>
      </c>
      <c r="E5620" s="25">
        <v>24</v>
      </c>
      <c r="F5620" s="380">
        <v>7.3348672405140407</v>
      </c>
      <c r="G5620" s="25">
        <v>30.62</v>
      </c>
      <c r="H5620" s="380">
        <v>3.3159898530876415</v>
      </c>
      <c r="I5620" s="25">
        <v>33.67</v>
      </c>
      <c r="J5620" s="380">
        <v>0.28919104310061416</v>
      </c>
    </row>
    <row r="5621" spans="1:10" x14ac:dyDescent="0.35">
      <c r="A5621" s="5">
        <v>5617</v>
      </c>
      <c r="B5621" s="5">
        <v>235</v>
      </c>
      <c r="C5621" s="5">
        <v>8</v>
      </c>
      <c r="D5621" s="380">
        <v>117.11</v>
      </c>
      <c r="E5621" s="25">
        <v>23.41</v>
      </c>
      <c r="F5621" s="380">
        <v>7.3348672405140407</v>
      </c>
      <c r="G5621" s="25">
        <v>30.62</v>
      </c>
      <c r="H5621" s="380">
        <v>3.223896167707712</v>
      </c>
      <c r="I5621" s="25">
        <v>33.67</v>
      </c>
      <c r="J5621" s="380">
        <v>0.20469202946837387</v>
      </c>
    </row>
    <row r="5622" spans="1:10" x14ac:dyDescent="0.35">
      <c r="A5622" s="5">
        <v>5618</v>
      </c>
      <c r="B5622" s="5">
        <v>235</v>
      </c>
      <c r="C5622" s="5">
        <v>8</v>
      </c>
      <c r="D5622" s="380">
        <v>116.63944444444442</v>
      </c>
      <c r="E5622" s="25">
        <v>22.47</v>
      </c>
      <c r="F5622" s="380">
        <v>7.3348672405140398</v>
      </c>
      <c r="G5622" s="25">
        <v>30.57</v>
      </c>
      <c r="H5622" s="380">
        <v>3.2434419960350849</v>
      </c>
      <c r="I5622" s="25">
        <v>33.67</v>
      </c>
      <c r="J5622" s="380">
        <v>0.20469202946837387</v>
      </c>
    </row>
    <row r="5623" spans="1:10" x14ac:dyDescent="0.35">
      <c r="A5623" s="5">
        <v>5619</v>
      </c>
      <c r="B5623" s="5">
        <v>235</v>
      </c>
      <c r="C5623" s="5">
        <v>8</v>
      </c>
      <c r="D5623" s="380">
        <v>115.22222222222223</v>
      </c>
      <c r="E5623" s="25">
        <v>22.47</v>
      </c>
      <c r="F5623" s="380">
        <v>7.3348672405140407</v>
      </c>
      <c r="G5623" s="25">
        <v>30.57</v>
      </c>
      <c r="H5623" s="380">
        <v>3.2434419960350849</v>
      </c>
      <c r="I5623" s="25">
        <v>33.67</v>
      </c>
      <c r="J5623" s="380">
        <v>0.25801695171943861</v>
      </c>
    </row>
    <row r="5624" spans="1:10" x14ac:dyDescent="0.35">
      <c r="A5624" s="5">
        <v>5620</v>
      </c>
      <c r="B5624" s="5">
        <v>235</v>
      </c>
      <c r="C5624" s="5">
        <v>8</v>
      </c>
      <c r="D5624" s="380">
        <v>116.07333333333334</v>
      </c>
      <c r="E5624" s="25">
        <v>22.73</v>
      </c>
      <c r="F5624" s="380">
        <v>7.6190017913909163</v>
      </c>
      <c r="G5624" s="25">
        <v>30.57</v>
      </c>
      <c r="H5624" s="380">
        <v>0.14480167642852412</v>
      </c>
      <c r="I5624" s="25">
        <v>33.67</v>
      </c>
      <c r="J5624" s="380">
        <v>0.14480167642852412</v>
      </c>
    </row>
    <row r="5625" spans="1:10" x14ac:dyDescent="0.35">
      <c r="A5625" s="5">
        <v>5621</v>
      </c>
      <c r="B5625" s="5">
        <v>235</v>
      </c>
      <c r="C5625" s="5">
        <v>8</v>
      </c>
      <c r="D5625" s="380">
        <v>121.31944444444444</v>
      </c>
      <c r="E5625" s="25">
        <v>23.41</v>
      </c>
      <c r="F5625" s="380">
        <v>7.3348672405140407</v>
      </c>
      <c r="G5625" s="25">
        <v>30.62</v>
      </c>
      <c r="H5625" s="380">
        <v>0.14480167642852412</v>
      </c>
      <c r="I5625" s="25">
        <v>33.67</v>
      </c>
      <c r="J5625" s="380">
        <v>0.14480167642852412</v>
      </c>
    </row>
    <row r="5626" spans="1:10" x14ac:dyDescent="0.35">
      <c r="A5626" s="5">
        <v>5622</v>
      </c>
      <c r="B5626" s="5">
        <v>235</v>
      </c>
      <c r="C5626" s="5">
        <v>8</v>
      </c>
      <c r="D5626" s="380">
        <v>138.88888888888889</v>
      </c>
      <c r="E5626" s="25">
        <v>24.26</v>
      </c>
      <c r="F5626" s="380">
        <v>8.1174834595959595</v>
      </c>
      <c r="G5626" s="25">
        <v>30.93</v>
      </c>
      <c r="H5626" s="380">
        <v>0.14480167642852412</v>
      </c>
      <c r="I5626" s="25">
        <v>33.67</v>
      </c>
      <c r="J5626" s="380">
        <v>0.36458413548828555</v>
      </c>
    </row>
    <row r="5627" spans="1:10" x14ac:dyDescent="0.35">
      <c r="A5627" s="5">
        <v>5623</v>
      </c>
      <c r="B5627" s="5">
        <v>235</v>
      </c>
      <c r="C5627" s="5">
        <v>8</v>
      </c>
      <c r="D5627" s="380">
        <v>138.88888888888889</v>
      </c>
      <c r="E5627" s="25">
        <v>24.84</v>
      </c>
      <c r="F5627" s="380">
        <v>8.1174834595959595</v>
      </c>
      <c r="G5627" s="25">
        <v>31.11</v>
      </c>
      <c r="H5627" s="380">
        <v>3.3019315890105809</v>
      </c>
      <c r="I5627" s="25">
        <v>33.72</v>
      </c>
      <c r="J5627" s="380">
        <v>0.34053062031055942</v>
      </c>
    </row>
    <row r="5628" spans="1:10" x14ac:dyDescent="0.35">
      <c r="A5628" s="5">
        <v>5624</v>
      </c>
      <c r="B5628" s="5">
        <v>235</v>
      </c>
      <c r="C5628" s="5">
        <v>8</v>
      </c>
      <c r="D5628" s="380">
        <v>138.88888888888889</v>
      </c>
      <c r="E5628" s="25">
        <v>24.84</v>
      </c>
      <c r="F5628" s="380">
        <v>8.1174834595959577</v>
      </c>
      <c r="G5628" s="25">
        <v>33.159999999999997</v>
      </c>
      <c r="H5628" s="380">
        <v>3.2401454439811603</v>
      </c>
      <c r="I5628" s="25">
        <v>33.81</v>
      </c>
      <c r="J5628" s="380">
        <v>0.27433746704712897</v>
      </c>
    </row>
    <row r="5629" spans="1:10" x14ac:dyDescent="0.35">
      <c r="A5629" s="5">
        <v>5625</v>
      </c>
      <c r="B5629" s="5">
        <v>235</v>
      </c>
      <c r="C5629" s="5">
        <v>8</v>
      </c>
      <c r="D5629" s="380">
        <v>138.88888888888889</v>
      </c>
      <c r="E5629" s="25">
        <v>24.84</v>
      </c>
      <c r="F5629" s="380">
        <v>4.7923216281937044</v>
      </c>
      <c r="G5629" s="25">
        <v>36.6</v>
      </c>
      <c r="H5629" s="380">
        <v>3.1396018053413415</v>
      </c>
      <c r="I5629" s="25">
        <v>33.67</v>
      </c>
      <c r="J5629" s="380">
        <v>0.18211997271438723</v>
      </c>
    </row>
    <row r="5630" spans="1:10" x14ac:dyDescent="0.35">
      <c r="A5630" s="5">
        <v>5626</v>
      </c>
      <c r="B5630" s="5">
        <v>235</v>
      </c>
      <c r="C5630" s="5">
        <v>8</v>
      </c>
      <c r="D5630" s="380">
        <v>138.88888888888889</v>
      </c>
      <c r="E5630" s="25">
        <v>24.26</v>
      </c>
      <c r="F5630" s="380">
        <v>4.6230834852916995</v>
      </c>
      <c r="G5630" s="25">
        <v>35.96</v>
      </c>
      <c r="H5630" s="380">
        <v>3.0409283907082618</v>
      </c>
      <c r="I5630" s="25">
        <v>33.67</v>
      </c>
      <c r="J5630" s="380">
        <v>0.14113574581166219</v>
      </c>
    </row>
    <row r="5631" spans="1:10" x14ac:dyDescent="0.35">
      <c r="A5631" s="5">
        <v>5627</v>
      </c>
      <c r="B5631" s="5">
        <v>235</v>
      </c>
      <c r="C5631" s="5">
        <v>8</v>
      </c>
      <c r="D5631" s="380">
        <v>136.10611111111109</v>
      </c>
      <c r="E5631" s="25">
        <v>24.26</v>
      </c>
      <c r="F5631" s="380">
        <v>4.6226020249868691</v>
      </c>
      <c r="G5631" s="25">
        <v>33.42</v>
      </c>
      <c r="H5631" s="380">
        <v>2.5898431823911086</v>
      </c>
      <c r="I5631" s="25">
        <v>33.67</v>
      </c>
      <c r="J5631" s="380">
        <v>2.777777777777778E-2</v>
      </c>
    </row>
    <row r="5632" spans="1:10" x14ac:dyDescent="0.35">
      <c r="A5632" s="5">
        <v>5628</v>
      </c>
      <c r="B5632" s="5">
        <v>235</v>
      </c>
      <c r="C5632" s="5">
        <v>8</v>
      </c>
      <c r="D5632" s="380">
        <v>129.20055555555555</v>
      </c>
      <c r="E5632" s="25">
        <v>23.84</v>
      </c>
      <c r="F5632" s="380">
        <v>4.6226020249868691</v>
      </c>
      <c r="G5632" s="25">
        <v>30.93</v>
      </c>
      <c r="H5632" s="380">
        <v>2.5898431823911086</v>
      </c>
      <c r="I5632" s="25">
        <v>32.32</v>
      </c>
      <c r="J5632" s="380">
        <v>2.777777777777778E-2</v>
      </c>
    </row>
    <row r="5633" spans="1:10" x14ac:dyDescent="0.35">
      <c r="A5633" s="5">
        <v>5629</v>
      </c>
      <c r="B5633" s="5">
        <v>235</v>
      </c>
      <c r="C5633" s="5">
        <v>8</v>
      </c>
      <c r="D5633" s="380">
        <v>130.72666666666666</v>
      </c>
      <c r="E5633" s="25">
        <v>23.41</v>
      </c>
      <c r="F5633" s="380">
        <v>4.6226020249868691</v>
      </c>
      <c r="G5633" s="25">
        <v>30.93</v>
      </c>
      <c r="H5633" s="380">
        <v>2.7203076327817088</v>
      </c>
      <c r="I5633" s="25">
        <v>32.119999999999997</v>
      </c>
      <c r="J5633" s="380">
        <v>2.777777777777778E-2</v>
      </c>
    </row>
    <row r="5634" spans="1:10" x14ac:dyDescent="0.35">
      <c r="A5634" s="5">
        <v>5630</v>
      </c>
      <c r="B5634" s="5">
        <v>235</v>
      </c>
      <c r="C5634" s="5">
        <v>8</v>
      </c>
      <c r="D5634" s="380">
        <v>137.8422222222222</v>
      </c>
      <c r="E5634" s="25">
        <v>23.41</v>
      </c>
      <c r="F5634" s="380">
        <v>4.6226020249868691</v>
      </c>
      <c r="G5634" s="25">
        <v>30.93</v>
      </c>
      <c r="H5634" s="380">
        <v>2.7203076327817088</v>
      </c>
      <c r="I5634" s="25">
        <v>33.08</v>
      </c>
      <c r="J5634" s="380">
        <v>2.777777777777778E-2</v>
      </c>
    </row>
    <row r="5635" spans="1:10" x14ac:dyDescent="0.35">
      <c r="A5635" s="5">
        <v>5631</v>
      </c>
      <c r="B5635" s="5">
        <v>235</v>
      </c>
      <c r="C5635" s="5">
        <v>8</v>
      </c>
      <c r="D5635" s="380">
        <v>138.88888888888889</v>
      </c>
      <c r="E5635" s="25">
        <v>23.59</v>
      </c>
      <c r="F5635" s="380">
        <v>4.6226020249868691</v>
      </c>
      <c r="G5635" s="25">
        <v>30.93</v>
      </c>
      <c r="H5635" s="380">
        <v>2.7203076327817088</v>
      </c>
      <c r="I5635" s="25">
        <v>33.340000000000003</v>
      </c>
      <c r="J5635" s="380">
        <v>2.777777777777778E-2</v>
      </c>
    </row>
    <row r="5636" spans="1:10" x14ac:dyDescent="0.35">
      <c r="A5636" s="5">
        <v>5632</v>
      </c>
      <c r="B5636" s="5">
        <v>235</v>
      </c>
      <c r="C5636" s="5">
        <v>8</v>
      </c>
      <c r="D5636" s="380">
        <v>138.88888888888889</v>
      </c>
      <c r="E5636" s="25">
        <v>23.84</v>
      </c>
      <c r="F5636" s="380">
        <v>5.0217212752743734</v>
      </c>
      <c r="G5636" s="25">
        <v>31.86</v>
      </c>
      <c r="H5636" s="380">
        <v>2.8181620555283526</v>
      </c>
      <c r="I5636" s="25">
        <v>33.67</v>
      </c>
      <c r="J5636" s="380">
        <v>2.777777777777778E-2</v>
      </c>
    </row>
    <row r="5637" spans="1:10" x14ac:dyDescent="0.35">
      <c r="A5637" s="5">
        <v>5633</v>
      </c>
      <c r="B5637" s="5">
        <v>235</v>
      </c>
      <c r="C5637" s="5">
        <v>8</v>
      </c>
      <c r="D5637" s="380">
        <v>138.88888888888889</v>
      </c>
      <c r="E5637" s="25">
        <v>24.26</v>
      </c>
      <c r="F5637" s="380">
        <v>1.8186758437742192</v>
      </c>
      <c r="G5637" s="25">
        <v>32.79</v>
      </c>
      <c r="H5637" s="380">
        <v>3.9531196395253279E-2</v>
      </c>
      <c r="I5637" s="25">
        <v>33.67</v>
      </c>
      <c r="J5637" s="380">
        <v>2.777777777777778E-2</v>
      </c>
    </row>
    <row r="5638" spans="1:10" x14ac:dyDescent="0.35">
      <c r="A5638" s="5">
        <v>5634</v>
      </c>
      <c r="B5638" s="5">
        <v>235</v>
      </c>
      <c r="C5638" s="5">
        <v>8</v>
      </c>
      <c r="D5638" s="380">
        <v>138.88888888888889</v>
      </c>
      <c r="E5638" s="25">
        <v>24.84</v>
      </c>
      <c r="F5638" s="380">
        <v>8.1174834595959577</v>
      </c>
      <c r="G5638" s="25">
        <v>36.6</v>
      </c>
      <c r="H5638" s="380">
        <v>3.733976375324334</v>
      </c>
      <c r="I5638" s="25">
        <v>33.81</v>
      </c>
      <c r="J5638" s="380">
        <v>0.12555671137788962</v>
      </c>
    </row>
    <row r="5639" spans="1:10" x14ac:dyDescent="0.35">
      <c r="A5639" s="5">
        <v>5635</v>
      </c>
      <c r="B5639" s="5">
        <v>235</v>
      </c>
      <c r="C5639" s="5">
        <v>8</v>
      </c>
      <c r="D5639" s="380">
        <v>138.88888888888889</v>
      </c>
      <c r="E5639" s="25">
        <v>24.84</v>
      </c>
      <c r="F5639" s="380">
        <v>8.1174834595959613</v>
      </c>
      <c r="G5639" s="25">
        <v>41.3</v>
      </c>
      <c r="H5639" s="380">
        <v>4.799693804694658</v>
      </c>
      <c r="I5639" s="25">
        <v>36.159999999999997</v>
      </c>
      <c r="J5639" s="380">
        <v>2.8829306918617981</v>
      </c>
    </row>
    <row r="5640" spans="1:10" x14ac:dyDescent="0.35">
      <c r="A5640" s="5">
        <v>5636</v>
      </c>
      <c r="B5640" s="5">
        <v>235</v>
      </c>
      <c r="C5640" s="5">
        <v>8</v>
      </c>
      <c r="D5640" s="380">
        <v>138.88888888888889</v>
      </c>
      <c r="E5640" s="25">
        <v>24.84</v>
      </c>
      <c r="F5640" s="380">
        <v>8.1174834595959577</v>
      </c>
      <c r="G5640" s="25">
        <v>42.29</v>
      </c>
      <c r="H5640" s="380">
        <v>4.799693804694658</v>
      </c>
      <c r="I5640" s="25">
        <v>36.869999999999997</v>
      </c>
      <c r="J5640" s="380">
        <v>4.9551325727069431</v>
      </c>
    </row>
    <row r="5641" spans="1:10" x14ac:dyDescent="0.35">
      <c r="A5641" s="5">
        <v>5637</v>
      </c>
      <c r="B5641" s="5">
        <v>235</v>
      </c>
      <c r="C5641" s="5">
        <v>8</v>
      </c>
      <c r="D5641" s="380">
        <v>138.88888888888889</v>
      </c>
      <c r="E5641" s="25">
        <v>24.84</v>
      </c>
      <c r="F5641" s="380">
        <v>8.1174834595959577</v>
      </c>
      <c r="G5641" s="25">
        <v>42.29</v>
      </c>
      <c r="H5641" s="380">
        <v>4.799693804694658</v>
      </c>
      <c r="I5641" s="25">
        <v>44.11</v>
      </c>
      <c r="J5641" s="380">
        <v>5.3887491436638406</v>
      </c>
    </row>
    <row r="5642" spans="1:10" x14ac:dyDescent="0.35">
      <c r="A5642" s="5">
        <v>5638</v>
      </c>
      <c r="B5642" s="5">
        <v>235</v>
      </c>
      <c r="C5642" s="5">
        <v>8</v>
      </c>
      <c r="D5642" s="380">
        <v>138.88888888888889</v>
      </c>
      <c r="E5642" s="25">
        <v>24.84</v>
      </c>
      <c r="F5642" s="380">
        <v>8.1174834595959595</v>
      </c>
      <c r="G5642" s="25">
        <v>39.28</v>
      </c>
      <c r="H5642" s="380">
        <v>4.799693804694658</v>
      </c>
      <c r="I5642" s="25">
        <v>43.86</v>
      </c>
      <c r="J5642" s="380">
        <v>4.5498281275229804</v>
      </c>
    </row>
    <row r="5643" spans="1:10" x14ac:dyDescent="0.35">
      <c r="A5643" s="5">
        <v>5639</v>
      </c>
      <c r="B5643" s="5">
        <v>235</v>
      </c>
      <c r="C5643" s="5">
        <v>8</v>
      </c>
      <c r="D5643" s="380">
        <v>138.88888888888889</v>
      </c>
      <c r="E5643" s="25">
        <v>24.84</v>
      </c>
      <c r="F5643" s="380">
        <v>7.7936016781586837</v>
      </c>
      <c r="G5643" s="25">
        <v>34.450000000000003</v>
      </c>
      <c r="H5643" s="380">
        <v>4.799693804694658</v>
      </c>
      <c r="I5643" s="25">
        <v>39.619999999999997</v>
      </c>
      <c r="J5643" s="380">
        <v>5.2564354808811498</v>
      </c>
    </row>
    <row r="5644" spans="1:10" x14ac:dyDescent="0.35">
      <c r="A5644" s="5">
        <v>5640</v>
      </c>
      <c r="B5644" s="5">
        <v>235</v>
      </c>
      <c r="C5644" s="5">
        <v>8</v>
      </c>
      <c r="D5644" s="380">
        <v>138.88888888888889</v>
      </c>
      <c r="E5644" s="25">
        <v>24.84</v>
      </c>
      <c r="F5644" s="380">
        <v>7.8458858010911703</v>
      </c>
      <c r="G5644" s="25">
        <v>34.08</v>
      </c>
      <c r="H5644" s="380">
        <v>4.799693804694658</v>
      </c>
      <c r="I5644" s="25">
        <v>35.72</v>
      </c>
      <c r="J5644" s="380">
        <v>5.5571771216841581</v>
      </c>
    </row>
    <row r="5645" spans="1:10" x14ac:dyDescent="0.35">
      <c r="A5645" s="5">
        <v>5641</v>
      </c>
      <c r="B5645" s="5">
        <v>236</v>
      </c>
      <c r="C5645" s="5">
        <v>8</v>
      </c>
      <c r="D5645" s="380">
        <v>135.94555555555556</v>
      </c>
      <c r="E5645" s="25">
        <v>24.84</v>
      </c>
      <c r="F5645" s="380">
        <v>7.8549011093545449</v>
      </c>
      <c r="G5645" s="25">
        <v>35.1</v>
      </c>
      <c r="H5645" s="380">
        <v>4.799693804694658</v>
      </c>
      <c r="I5645" s="25">
        <v>35.72</v>
      </c>
      <c r="J5645" s="380">
        <v>5.3808182961001974</v>
      </c>
    </row>
    <row r="5646" spans="1:10" x14ac:dyDescent="0.35">
      <c r="A5646" s="5">
        <v>5642</v>
      </c>
      <c r="B5646" s="5">
        <v>236</v>
      </c>
      <c r="C5646" s="5">
        <v>8</v>
      </c>
      <c r="D5646" s="380">
        <v>135.07888888888888</v>
      </c>
      <c r="E5646" s="25">
        <v>24.84</v>
      </c>
      <c r="F5646" s="380">
        <v>7.8728367992996651</v>
      </c>
      <c r="G5646" s="25">
        <v>35.1</v>
      </c>
      <c r="H5646" s="380">
        <v>4.799693804694658</v>
      </c>
      <c r="I5646" s="25">
        <v>35.72</v>
      </c>
      <c r="J5646" s="380">
        <v>4.9100373203760501</v>
      </c>
    </row>
    <row r="5647" spans="1:10" x14ac:dyDescent="0.35">
      <c r="A5647" s="5">
        <v>5643</v>
      </c>
      <c r="B5647" s="5">
        <v>236</v>
      </c>
      <c r="C5647" s="5">
        <v>8</v>
      </c>
      <c r="D5647" s="380">
        <v>132.67111111111112</v>
      </c>
      <c r="E5647" s="25">
        <v>24.84</v>
      </c>
      <c r="F5647" s="380">
        <v>7.8652090079572092</v>
      </c>
      <c r="G5647" s="25">
        <v>35.46</v>
      </c>
      <c r="H5647" s="380">
        <v>4.799693804694658</v>
      </c>
      <c r="I5647" s="25">
        <v>35.72</v>
      </c>
      <c r="J5647" s="380">
        <v>3.9104277877201294</v>
      </c>
    </row>
    <row r="5648" spans="1:10" x14ac:dyDescent="0.35">
      <c r="A5648" s="5">
        <v>5644</v>
      </c>
      <c r="B5648" s="5">
        <v>236</v>
      </c>
      <c r="C5648" s="5">
        <v>8</v>
      </c>
      <c r="D5648" s="380">
        <v>133.065</v>
      </c>
      <c r="E5648" s="25">
        <v>24.84</v>
      </c>
      <c r="F5648" s="380">
        <v>7.8615871481795283</v>
      </c>
      <c r="G5648" s="25">
        <v>35.58</v>
      </c>
      <c r="H5648" s="380">
        <v>4.799693804694658</v>
      </c>
      <c r="I5648" s="25">
        <v>35.72</v>
      </c>
      <c r="J5648" s="380">
        <v>3.0308200520080222</v>
      </c>
    </row>
    <row r="5649" spans="1:10" x14ac:dyDescent="0.35">
      <c r="A5649" s="5">
        <v>5645</v>
      </c>
      <c r="B5649" s="5">
        <v>236</v>
      </c>
      <c r="C5649" s="5">
        <v>8</v>
      </c>
      <c r="D5649" s="380">
        <v>137.48333333333332</v>
      </c>
      <c r="E5649" s="25">
        <v>24.84</v>
      </c>
      <c r="F5649" s="380">
        <v>7.7704252693157301</v>
      </c>
      <c r="G5649" s="25">
        <v>38.130000000000003</v>
      </c>
      <c r="H5649" s="380">
        <v>4.799693804694658</v>
      </c>
      <c r="I5649" s="25">
        <v>35.72</v>
      </c>
      <c r="J5649" s="380">
        <v>5.5690185209074876</v>
      </c>
    </row>
    <row r="5650" spans="1:10" x14ac:dyDescent="0.35">
      <c r="A5650" s="5">
        <v>5646</v>
      </c>
      <c r="B5650" s="5">
        <v>236</v>
      </c>
      <c r="C5650" s="5">
        <v>8</v>
      </c>
      <c r="D5650" s="380">
        <v>138.88888888888889</v>
      </c>
      <c r="E5650" s="25">
        <v>24.84</v>
      </c>
      <c r="F5650" s="380">
        <v>8.1174834595959595</v>
      </c>
      <c r="G5650" s="25">
        <v>43.44</v>
      </c>
      <c r="H5650" s="380">
        <v>4.799693804694658</v>
      </c>
      <c r="I5650" s="25">
        <v>42.03</v>
      </c>
      <c r="J5650" s="380">
        <v>5.3388758425539198</v>
      </c>
    </row>
    <row r="5651" spans="1:10" x14ac:dyDescent="0.35">
      <c r="A5651" s="5">
        <v>5647</v>
      </c>
      <c r="B5651" s="5">
        <v>236</v>
      </c>
      <c r="C5651" s="5">
        <v>8</v>
      </c>
      <c r="D5651" s="380">
        <v>138.88888888888889</v>
      </c>
      <c r="E5651" s="25">
        <v>24.84</v>
      </c>
      <c r="F5651" s="380">
        <v>8.1174834595959595</v>
      </c>
      <c r="G5651" s="25">
        <v>43.56</v>
      </c>
      <c r="H5651" s="380">
        <v>4.7996938046946598</v>
      </c>
      <c r="I5651" s="25">
        <v>44.11</v>
      </c>
      <c r="J5651" s="380">
        <v>3.6224159852389866</v>
      </c>
    </row>
    <row r="5652" spans="1:10" x14ac:dyDescent="0.35">
      <c r="A5652" s="5">
        <v>5648</v>
      </c>
      <c r="B5652" s="5">
        <v>236</v>
      </c>
      <c r="C5652" s="5">
        <v>8</v>
      </c>
      <c r="D5652" s="380">
        <v>138.88888888888889</v>
      </c>
      <c r="E5652" s="25">
        <v>24.99</v>
      </c>
      <c r="F5652" s="380">
        <v>8.1174834595959595</v>
      </c>
      <c r="G5652" s="25">
        <v>43.56</v>
      </c>
      <c r="H5652" s="380">
        <v>4.799693804694658</v>
      </c>
      <c r="I5652" s="25">
        <v>45.28</v>
      </c>
      <c r="J5652" s="380">
        <v>0.27777777777777779</v>
      </c>
    </row>
    <row r="5653" spans="1:10" x14ac:dyDescent="0.35">
      <c r="A5653" s="5">
        <v>5649</v>
      </c>
      <c r="B5653" s="5">
        <v>236</v>
      </c>
      <c r="C5653" s="5">
        <v>8</v>
      </c>
      <c r="D5653" s="380">
        <v>138.88888888888889</v>
      </c>
      <c r="E5653" s="25">
        <v>24.99</v>
      </c>
      <c r="F5653" s="380">
        <v>8.1174834595959595</v>
      </c>
      <c r="G5653" s="25">
        <v>43.56</v>
      </c>
      <c r="H5653" s="380">
        <v>4.7996938046946571</v>
      </c>
      <c r="I5653" s="25">
        <v>42.57</v>
      </c>
      <c r="J5653" s="380">
        <v>0.14088965633649972</v>
      </c>
    </row>
    <row r="5654" spans="1:10" x14ac:dyDescent="0.35">
      <c r="A5654" s="5">
        <v>5650</v>
      </c>
      <c r="B5654" s="5">
        <v>236</v>
      </c>
      <c r="C5654" s="5">
        <v>8</v>
      </c>
      <c r="D5654" s="380">
        <v>138.88888888888889</v>
      </c>
      <c r="E5654" s="25">
        <v>24.84</v>
      </c>
      <c r="F5654" s="380">
        <v>8.1174834595959595</v>
      </c>
      <c r="G5654" s="25">
        <v>43.44</v>
      </c>
      <c r="H5654" s="380">
        <v>0.47222222222222221</v>
      </c>
      <c r="I5654" s="25">
        <v>41.84</v>
      </c>
      <c r="J5654" s="380">
        <v>0.22941235476016922</v>
      </c>
    </row>
    <row r="5655" spans="1:10" x14ac:dyDescent="0.35">
      <c r="A5655" s="5">
        <v>5651</v>
      </c>
      <c r="B5655" s="5">
        <v>236</v>
      </c>
      <c r="C5655" s="5">
        <v>8</v>
      </c>
      <c r="D5655" s="380">
        <v>138.63888888888889</v>
      </c>
      <c r="E5655" s="25">
        <v>24.84</v>
      </c>
      <c r="F5655" s="380">
        <v>2.5516609767826468</v>
      </c>
      <c r="G5655" s="25">
        <v>43.44</v>
      </c>
      <c r="H5655" s="380">
        <v>0.22016810433068423</v>
      </c>
      <c r="I5655" s="25">
        <v>36.869999999999997</v>
      </c>
      <c r="J5655" s="380">
        <v>2.777777777777778E-2</v>
      </c>
    </row>
    <row r="5656" spans="1:10" x14ac:dyDescent="0.35">
      <c r="A5656" s="5">
        <v>5652</v>
      </c>
      <c r="B5656" s="5">
        <v>236</v>
      </c>
      <c r="C5656" s="5">
        <v>8</v>
      </c>
      <c r="D5656" s="380">
        <v>129.71833333333333</v>
      </c>
      <c r="E5656" s="25">
        <v>24.84</v>
      </c>
      <c r="F5656" s="380">
        <v>4.5712795929518881</v>
      </c>
      <c r="G5656" s="25">
        <v>42.29</v>
      </c>
      <c r="H5656" s="380">
        <v>0.28548860573192875</v>
      </c>
      <c r="I5656" s="25">
        <v>34.520000000000003</v>
      </c>
      <c r="J5656" s="380">
        <v>2.777777777777778E-2</v>
      </c>
    </row>
    <row r="5657" spans="1:10" x14ac:dyDescent="0.35">
      <c r="A5657" s="5">
        <v>5653</v>
      </c>
      <c r="B5657" s="5">
        <v>236</v>
      </c>
      <c r="C5657" s="5">
        <v>8</v>
      </c>
      <c r="D5657" s="380">
        <v>130.11944444444444</v>
      </c>
      <c r="E5657" s="25">
        <v>24.84</v>
      </c>
      <c r="F5657" s="380">
        <v>3.2413630476976665</v>
      </c>
      <c r="G5657" s="25">
        <v>35.46</v>
      </c>
      <c r="H5657" s="380">
        <v>0.23083457457775039</v>
      </c>
      <c r="I5657" s="25">
        <v>34.01</v>
      </c>
      <c r="J5657" s="380">
        <v>2.777777777777778E-2</v>
      </c>
    </row>
    <row r="5658" spans="1:10" x14ac:dyDescent="0.35">
      <c r="A5658" s="5">
        <v>5654</v>
      </c>
      <c r="B5658" s="5">
        <v>236</v>
      </c>
      <c r="C5658" s="5">
        <v>8</v>
      </c>
      <c r="D5658" s="380">
        <v>130.65222222222221</v>
      </c>
      <c r="E5658" s="25">
        <v>24.84</v>
      </c>
      <c r="F5658" s="380">
        <v>3.8195217492674214</v>
      </c>
      <c r="G5658" s="25">
        <v>35.1</v>
      </c>
      <c r="H5658" s="380">
        <v>0.27007614611782166</v>
      </c>
      <c r="I5658" s="25">
        <v>33.67</v>
      </c>
      <c r="J5658" s="380">
        <v>0.2208881662721465</v>
      </c>
    </row>
    <row r="5659" spans="1:10" x14ac:dyDescent="0.35">
      <c r="A5659" s="5">
        <v>5655</v>
      </c>
      <c r="B5659" s="5">
        <v>236</v>
      </c>
      <c r="C5659" s="5">
        <v>8</v>
      </c>
      <c r="D5659" s="380">
        <v>137.5661111111111</v>
      </c>
      <c r="E5659" s="25">
        <v>24.56</v>
      </c>
      <c r="F5659" s="380">
        <v>3.6659613994997415</v>
      </c>
      <c r="G5659" s="25">
        <v>35.1</v>
      </c>
      <c r="H5659" s="380">
        <v>4.8477006123500116E-2</v>
      </c>
      <c r="I5659" s="25">
        <v>33.67</v>
      </c>
      <c r="J5659" s="380">
        <v>0.4054145706212785</v>
      </c>
    </row>
    <row r="5660" spans="1:10" x14ac:dyDescent="0.35">
      <c r="A5660" s="5">
        <v>5656</v>
      </c>
      <c r="B5660" s="5">
        <v>236</v>
      </c>
      <c r="C5660" s="5">
        <v>8</v>
      </c>
      <c r="D5660" s="380">
        <v>138.88888888888889</v>
      </c>
      <c r="E5660" s="25">
        <v>24.56</v>
      </c>
      <c r="F5660" s="380">
        <v>3.8565032472947758</v>
      </c>
      <c r="G5660" s="25">
        <v>35.46</v>
      </c>
      <c r="H5660" s="380">
        <v>0.40697860786610551</v>
      </c>
      <c r="I5660" s="25">
        <v>33.67</v>
      </c>
      <c r="J5660" s="380">
        <v>0.24712617677210647</v>
      </c>
    </row>
    <row r="5661" spans="1:10" x14ac:dyDescent="0.35">
      <c r="A5661" s="5">
        <v>5657</v>
      </c>
      <c r="B5661" s="5">
        <v>236</v>
      </c>
      <c r="C5661" s="5">
        <v>8</v>
      </c>
      <c r="D5661" s="380">
        <v>138.88888888888889</v>
      </c>
      <c r="E5661" s="25">
        <v>24.84</v>
      </c>
      <c r="F5661" s="380">
        <v>4.5066939549287843</v>
      </c>
      <c r="G5661" s="25">
        <v>41.05</v>
      </c>
      <c r="H5661" s="380">
        <v>0.40119482592225353</v>
      </c>
      <c r="I5661" s="25">
        <v>33.67</v>
      </c>
      <c r="J5661" s="380">
        <v>0.21699380027016779</v>
      </c>
    </row>
    <row r="5662" spans="1:10" x14ac:dyDescent="0.35">
      <c r="A5662" s="5">
        <v>5658</v>
      </c>
      <c r="B5662" s="5">
        <v>236</v>
      </c>
      <c r="C5662" s="5">
        <v>8</v>
      </c>
      <c r="D5662" s="380">
        <v>138.88888888888889</v>
      </c>
      <c r="E5662" s="25">
        <v>24.84</v>
      </c>
      <c r="F5662" s="380">
        <v>8.1174834595959595</v>
      </c>
      <c r="G5662" s="25">
        <v>41.05</v>
      </c>
      <c r="H5662" s="380">
        <v>0.66810696654644675</v>
      </c>
      <c r="I5662" s="25">
        <v>33.67</v>
      </c>
      <c r="J5662" s="380">
        <v>0.63527887219127077</v>
      </c>
    </row>
    <row r="5663" spans="1:10" x14ac:dyDescent="0.35">
      <c r="A5663" s="5">
        <v>5659</v>
      </c>
      <c r="B5663" s="5">
        <v>236</v>
      </c>
      <c r="C5663" s="5">
        <v>8</v>
      </c>
      <c r="D5663" s="380">
        <v>138.88888888888889</v>
      </c>
      <c r="E5663" s="25">
        <v>24.84</v>
      </c>
      <c r="F5663" s="380">
        <v>8.1174834595959613</v>
      </c>
      <c r="G5663" s="25">
        <v>41.3</v>
      </c>
      <c r="H5663" s="380">
        <v>0.6995950848629634</v>
      </c>
      <c r="I5663" s="25">
        <v>34.25</v>
      </c>
      <c r="J5663" s="380">
        <v>0.5741324402532566</v>
      </c>
    </row>
    <row r="5664" spans="1:10" x14ac:dyDescent="0.35">
      <c r="A5664" s="5">
        <v>5660</v>
      </c>
      <c r="B5664" s="5">
        <v>236</v>
      </c>
      <c r="C5664" s="5">
        <v>8</v>
      </c>
      <c r="D5664" s="380">
        <v>138.88888888888889</v>
      </c>
      <c r="E5664" s="25">
        <v>24.84</v>
      </c>
      <c r="F5664" s="380">
        <v>8.1174834595959613</v>
      </c>
      <c r="G5664" s="25">
        <v>41.3</v>
      </c>
      <c r="H5664" s="380">
        <v>0.63281889625140775</v>
      </c>
      <c r="I5664" s="25">
        <v>35.450000000000003</v>
      </c>
      <c r="J5664" s="380">
        <v>0.90755278788094418</v>
      </c>
    </row>
    <row r="5665" spans="1:10" x14ac:dyDescent="0.35">
      <c r="A5665" s="5">
        <v>5661</v>
      </c>
      <c r="B5665" s="5">
        <v>236</v>
      </c>
      <c r="C5665" s="5">
        <v>8</v>
      </c>
      <c r="D5665" s="380">
        <v>138.88888888888889</v>
      </c>
      <c r="E5665" s="25">
        <v>24.84</v>
      </c>
      <c r="F5665" s="380">
        <v>8.1174834595959613</v>
      </c>
      <c r="G5665" s="25">
        <v>40.96</v>
      </c>
      <c r="H5665" s="380">
        <v>0.50833766223422439</v>
      </c>
      <c r="I5665" s="25">
        <v>34.520000000000003</v>
      </c>
      <c r="J5665" s="380">
        <v>0.80379462440722116</v>
      </c>
    </row>
    <row r="5666" spans="1:10" x14ac:dyDescent="0.35">
      <c r="A5666" s="5">
        <v>5662</v>
      </c>
      <c r="B5666" s="5">
        <v>236</v>
      </c>
      <c r="C5666" s="5">
        <v>8</v>
      </c>
      <c r="D5666" s="380">
        <v>138.88888888888889</v>
      </c>
      <c r="E5666" s="25">
        <v>24.84</v>
      </c>
      <c r="F5666" s="380">
        <v>4.4220176675105298</v>
      </c>
      <c r="G5666" s="25">
        <v>35.1</v>
      </c>
      <c r="H5666" s="380">
        <v>0.37327247510117606</v>
      </c>
      <c r="I5666" s="25">
        <v>33.67</v>
      </c>
      <c r="J5666" s="380">
        <v>0.35585952563479356</v>
      </c>
    </row>
    <row r="5667" spans="1:10" x14ac:dyDescent="0.35">
      <c r="A5667" s="5">
        <v>5663</v>
      </c>
      <c r="B5667" s="5">
        <v>236</v>
      </c>
      <c r="C5667" s="5">
        <v>8</v>
      </c>
      <c r="D5667" s="380">
        <v>131.14888888888888</v>
      </c>
      <c r="E5667" s="25">
        <v>24</v>
      </c>
      <c r="F5667" s="380">
        <v>3.9995562159611824</v>
      </c>
      <c r="G5667" s="25">
        <v>31.19</v>
      </c>
      <c r="H5667" s="380">
        <v>0.40775482896462795</v>
      </c>
      <c r="I5667" s="25">
        <v>33.67</v>
      </c>
      <c r="J5667" s="380">
        <v>0.27782103243981082</v>
      </c>
    </row>
    <row r="5668" spans="1:10" x14ac:dyDescent="0.35">
      <c r="A5668" s="5">
        <v>5664</v>
      </c>
      <c r="B5668" s="5">
        <v>236</v>
      </c>
      <c r="C5668" s="5">
        <v>8</v>
      </c>
      <c r="D5668" s="380">
        <v>120.95666666666668</v>
      </c>
      <c r="E5668" s="25">
        <v>23.84</v>
      </c>
      <c r="F5668" s="380">
        <v>0.47222222222222221</v>
      </c>
      <c r="G5668" s="25">
        <v>31.11</v>
      </c>
      <c r="H5668" s="380">
        <v>0.43654932779538957</v>
      </c>
      <c r="I5668" s="25">
        <v>33.67</v>
      </c>
      <c r="J5668" s="380">
        <v>0.14480167642852412</v>
      </c>
    </row>
    <row r="5669" spans="1:10" x14ac:dyDescent="0.35">
      <c r="A5669" s="5">
        <v>5665</v>
      </c>
      <c r="B5669" s="5">
        <v>237</v>
      </c>
      <c r="C5669" s="5">
        <v>8</v>
      </c>
      <c r="D5669" s="380">
        <v>120.68555555555555</v>
      </c>
      <c r="E5669" s="25">
        <v>23.84</v>
      </c>
      <c r="F5669" s="380">
        <v>3.1512364416311915</v>
      </c>
      <c r="G5669" s="25">
        <v>31.11</v>
      </c>
      <c r="H5669" s="380">
        <v>2.3052422886182931</v>
      </c>
      <c r="I5669" s="25">
        <v>33.67</v>
      </c>
      <c r="J5669" s="380">
        <v>4.9689403228965957E-2</v>
      </c>
    </row>
    <row r="5670" spans="1:10" x14ac:dyDescent="0.35">
      <c r="A5670" s="5">
        <v>5666</v>
      </c>
      <c r="B5670" s="5">
        <v>237</v>
      </c>
      <c r="C5670" s="5">
        <v>8</v>
      </c>
      <c r="D5670" s="380">
        <v>119.25944444444444</v>
      </c>
      <c r="E5670" s="25">
        <v>23.59</v>
      </c>
      <c r="F5670" s="380">
        <v>3.1512364416311915</v>
      </c>
      <c r="G5670" s="25">
        <v>31.11</v>
      </c>
      <c r="H5670" s="380">
        <v>2.3638660677750654</v>
      </c>
      <c r="I5670" s="25">
        <v>33.67</v>
      </c>
      <c r="J5670" s="380">
        <v>6.5658249903835425E-2</v>
      </c>
    </row>
    <row r="5671" spans="1:10" x14ac:dyDescent="0.35">
      <c r="A5671" s="5">
        <v>5667</v>
      </c>
      <c r="B5671" s="5">
        <v>237</v>
      </c>
      <c r="C5671" s="5">
        <v>8</v>
      </c>
      <c r="D5671" s="380">
        <v>117.01944444444443</v>
      </c>
      <c r="E5671" s="25">
        <v>22.94</v>
      </c>
      <c r="F5671" s="380">
        <v>3.1512364416311915</v>
      </c>
      <c r="G5671" s="25">
        <v>30.57</v>
      </c>
      <c r="H5671" s="380">
        <v>2.3638660677750654</v>
      </c>
      <c r="I5671" s="25">
        <v>33.67</v>
      </c>
      <c r="J5671" s="380">
        <v>8.6675732252456658E-2</v>
      </c>
    </row>
    <row r="5672" spans="1:10" x14ac:dyDescent="0.35">
      <c r="A5672" s="5">
        <v>5668</v>
      </c>
      <c r="B5672" s="5">
        <v>237</v>
      </c>
      <c r="C5672" s="5">
        <v>8</v>
      </c>
      <c r="D5672" s="380">
        <v>119.20944444444447</v>
      </c>
      <c r="E5672" s="25">
        <v>22.94</v>
      </c>
      <c r="F5672" s="380">
        <v>3.1512364416311915</v>
      </c>
      <c r="G5672" s="25">
        <v>31.11</v>
      </c>
      <c r="H5672" s="380">
        <v>2.3638660677750654</v>
      </c>
      <c r="I5672" s="25">
        <v>33.67</v>
      </c>
      <c r="J5672" s="380">
        <v>3.24179375022427E-2</v>
      </c>
    </row>
    <row r="5673" spans="1:10" x14ac:dyDescent="0.35">
      <c r="A5673" s="5">
        <v>5669</v>
      </c>
      <c r="B5673" s="5">
        <v>237</v>
      </c>
      <c r="C5673" s="5">
        <v>8</v>
      </c>
      <c r="D5673" s="380">
        <v>125.17944444444446</v>
      </c>
      <c r="E5673" s="25">
        <v>23.59</v>
      </c>
      <c r="F5673" s="380">
        <v>3.1512364416311915</v>
      </c>
      <c r="G5673" s="25">
        <v>31.11</v>
      </c>
      <c r="H5673" s="380">
        <v>2.3638660677750654</v>
      </c>
      <c r="I5673" s="25">
        <v>33.67</v>
      </c>
      <c r="J5673" s="380">
        <v>8.0114959641853709E-2</v>
      </c>
    </row>
    <row r="5674" spans="1:10" x14ac:dyDescent="0.35">
      <c r="A5674" s="5">
        <v>5670</v>
      </c>
      <c r="B5674" s="5">
        <v>237</v>
      </c>
      <c r="C5674" s="5">
        <v>8</v>
      </c>
      <c r="D5674" s="380">
        <v>138.88888888888889</v>
      </c>
      <c r="E5674" s="25">
        <v>23.84</v>
      </c>
      <c r="F5674" s="380">
        <v>3.2727733956087586</v>
      </c>
      <c r="G5674" s="25">
        <v>31.11</v>
      </c>
      <c r="H5674" s="380">
        <v>2.3638660677750654</v>
      </c>
      <c r="I5674" s="25">
        <v>33.67</v>
      </c>
      <c r="J5674" s="380">
        <v>3.24179375022427E-2</v>
      </c>
    </row>
    <row r="5675" spans="1:10" x14ac:dyDescent="0.35">
      <c r="A5675" s="5">
        <v>5671</v>
      </c>
      <c r="B5675" s="5">
        <v>237</v>
      </c>
      <c r="C5675" s="5">
        <v>8</v>
      </c>
      <c r="D5675" s="380">
        <v>138.88888888888889</v>
      </c>
      <c r="E5675" s="25">
        <v>24.12</v>
      </c>
      <c r="F5675" s="380">
        <v>3.2727733956087586</v>
      </c>
      <c r="G5675" s="25">
        <v>31.87</v>
      </c>
      <c r="H5675" s="380">
        <v>2.3638660677750654</v>
      </c>
      <c r="I5675" s="25">
        <v>35.799999999999997</v>
      </c>
      <c r="J5675" s="380">
        <v>3.24179375022427E-2</v>
      </c>
    </row>
    <row r="5676" spans="1:10" x14ac:dyDescent="0.35">
      <c r="A5676" s="5">
        <v>5672</v>
      </c>
      <c r="B5676" s="5">
        <v>237</v>
      </c>
      <c r="C5676" s="5">
        <v>8</v>
      </c>
      <c r="D5676" s="380">
        <v>138.88888888888889</v>
      </c>
      <c r="E5676" s="25">
        <v>24.84</v>
      </c>
      <c r="F5676" s="380">
        <v>3.2727733956087586</v>
      </c>
      <c r="G5676" s="25">
        <v>39.01</v>
      </c>
      <c r="H5676" s="380">
        <v>2.3005608138166616</v>
      </c>
      <c r="I5676" s="25">
        <v>37.72</v>
      </c>
      <c r="J5676" s="380">
        <v>3.24179375022427E-2</v>
      </c>
    </row>
    <row r="5677" spans="1:10" x14ac:dyDescent="0.35">
      <c r="A5677" s="5">
        <v>5673</v>
      </c>
      <c r="B5677" s="5">
        <v>237</v>
      </c>
      <c r="C5677" s="5">
        <v>8</v>
      </c>
      <c r="D5677" s="380">
        <v>138.88888888888889</v>
      </c>
      <c r="E5677" s="25">
        <v>24.26</v>
      </c>
      <c r="F5677" s="380">
        <v>3.2727733956087586</v>
      </c>
      <c r="G5677" s="25">
        <v>38.130000000000003</v>
      </c>
      <c r="H5677" s="380">
        <v>2.1934431922994948</v>
      </c>
      <c r="I5677" s="25">
        <v>34.01</v>
      </c>
      <c r="J5677" s="380">
        <v>2.777777777777778E-2</v>
      </c>
    </row>
    <row r="5678" spans="1:10" x14ac:dyDescent="0.35">
      <c r="A5678" s="5">
        <v>5674</v>
      </c>
      <c r="B5678" s="5">
        <v>237</v>
      </c>
      <c r="C5678" s="5">
        <v>8</v>
      </c>
      <c r="D5678" s="380">
        <v>138.88888888888889</v>
      </c>
      <c r="E5678" s="25">
        <v>24.26</v>
      </c>
      <c r="F5678" s="380">
        <v>3.2727733956087586</v>
      </c>
      <c r="G5678" s="25">
        <v>38.130000000000003</v>
      </c>
      <c r="H5678" s="380">
        <v>0.10737189369301019</v>
      </c>
      <c r="I5678" s="25">
        <v>33.67</v>
      </c>
      <c r="J5678" s="380">
        <v>2.777777777777778E-2</v>
      </c>
    </row>
    <row r="5679" spans="1:10" x14ac:dyDescent="0.35">
      <c r="A5679" s="5">
        <v>5675</v>
      </c>
      <c r="B5679" s="5">
        <v>237</v>
      </c>
      <c r="C5679" s="5">
        <v>8</v>
      </c>
      <c r="D5679" s="380">
        <v>131.25444444444443</v>
      </c>
      <c r="E5679" s="25">
        <v>24.26</v>
      </c>
      <c r="F5679" s="380">
        <v>2.5201122101411588</v>
      </c>
      <c r="G5679" s="25">
        <v>38.130000000000003</v>
      </c>
      <c r="H5679" s="380">
        <v>2.777777777777778E-2</v>
      </c>
      <c r="I5679" s="25">
        <v>33.67</v>
      </c>
      <c r="J5679" s="380">
        <v>2.777777777777778E-2</v>
      </c>
    </row>
    <row r="5680" spans="1:10" x14ac:dyDescent="0.35">
      <c r="A5680" s="5">
        <v>5676</v>
      </c>
      <c r="B5680" s="5">
        <v>237</v>
      </c>
      <c r="C5680" s="5">
        <v>8</v>
      </c>
      <c r="D5680" s="380">
        <v>123.20777777777776</v>
      </c>
      <c r="E5680" s="25">
        <v>24.26</v>
      </c>
      <c r="F5680" s="380">
        <v>2.5201122101411588</v>
      </c>
      <c r="G5680" s="25">
        <v>32.409999999999997</v>
      </c>
      <c r="H5680" s="380">
        <v>2.777777777777778E-2</v>
      </c>
      <c r="I5680" s="25">
        <v>33.67</v>
      </c>
      <c r="J5680" s="380">
        <v>2.777777777777778E-2</v>
      </c>
    </row>
    <row r="5681" spans="1:10" x14ac:dyDescent="0.35">
      <c r="A5681" s="5">
        <v>5677</v>
      </c>
      <c r="B5681" s="5">
        <v>237</v>
      </c>
      <c r="C5681" s="5">
        <v>8</v>
      </c>
      <c r="D5681" s="380">
        <v>126.87222222222221</v>
      </c>
      <c r="E5681" s="25">
        <v>23.84</v>
      </c>
      <c r="F5681" s="380">
        <v>2.2440912202783236</v>
      </c>
      <c r="G5681" s="25">
        <v>32.19</v>
      </c>
      <c r="H5681" s="380">
        <v>2.777777777777778E-2</v>
      </c>
      <c r="I5681" s="25">
        <v>33.67</v>
      </c>
      <c r="J5681" s="380">
        <v>2.777777777777778E-2</v>
      </c>
    </row>
    <row r="5682" spans="1:10" x14ac:dyDescent="0.35">
      <c r="A5682" s="5">
        <v>5678</v>
      </c>
      <c r="B5682" s="5">
        <v>237</v>
      </c>
      <c r="C5682" s="5">
        <v>8</v>
      </c>
      <c r="D5682" s="380">
        <v>122.57055555555556</v>
      </c>
      <c r="E5682" s="25">
        <v>23.59</v>
      </c>
      <c r="F5682" s="380">
        <v>0.98408932863146381</v>
      </c>
      <c r="G5682" s="25">
        <v>32.409999999999997</v>
      </c>
      <c r="H5682" s="380">
        <v>2.777777777777778E-2</v>
      </c>
      <c r="I5682" s="25">
        <v>33.67</v>
      </c>
      <c r="J5682" s="380">
        <v>2.777777777777778E-2</v>
      </c>
    </row>
    <row r="5683" spans="1:10" x14ac:dyDescent="0.35">
      <c r="A5683" s="5">
        <v>5679</v>
      </c>
      <c r="B5683" s="5">
        <v>237</v>
      </c>
      <c r="C5683" s="5">
        <v>8</v>
      </c>
      <c r="D5683" s="380">
        <v>129.66777777777776</v>
      </c>
      <c r="E5683" s="25">
        <v>23.84</v>
      </c>
      <c r="F5683" s="380">
        <v>0.98408932863146381</v>
      </c>
      <c r="G5683" s="25">
        <v>32.409999999999997</v>
      </c>
      <c r="H5683" s="380">
        <v>2.777777777777778E-2</v>
      </c>
      <c r="I5683" s="25">
        <v>33.67</v>
      </c>
      <c r="J5683" s="380">
        <v>2.777777777777778E-2</v>
      </c>
    </row>
    <row r="5684" spans="1:10" x14ac:dyDescent="0.35">
      <c r="A5684" s="5">
        <v>5680</v>
      </c>
      <c r="B5684" s="5">
        <v>237</v>
      </c>
      <c r="C5684" s="5">
        <v>8</v>
      </c>
      <c r="D5684" s="380">
        <v>138.56944444444446</v>
      </c>
      <c r="E5684" s="25">
        <v>23.84</v>
      </c>
      <c r="F5684" s="380">
        <v>1.2601103184942994</v>
      </c>
      <c r="G5684" s="25">
        <v>34.9</v>
      </c>
      <c r="H5684" s="380">
        <v>2.777777777777778E-2</v>
      </c>
      <c r="I5684" s="25">
        <v>33.67</v>
      </c>
      <c r="J5684" s="380">
        <v>2.777777777777778E-2</v>
      </c>
    </row>
    <row r="5685" spans="1:10" x14ac:dyDescent="0.35">
      <c r="A5685" s="5">
        <v>5681</v>
      </c>
      <c r="B5685" s="5">
        <v>237</v>
      </c>
      <c r="C5685" s="5">
        <v>8</v>
      </c>
      <c r="D5685" s="380">
        <v>138.88888888888889</v>
      </c>
      <c r="E5685" s="25">
        <v>24.84</v>
      </c>
      <c r="F5685" s="380">
        <v>2.6416491641187259</v>
      </c>
      <c r="G5685" s="25">
        <v>39.01</v>
      </c>
      <c r="H5685" s="380">
        <v>6.0870436498465595E-2</v>
      </c>
      <c r="I5685" s="25">
        <v>33.67</v>
      </c>
      <c r="J5685" s="380">
        <v>2.777777777777778E-2</v>
      </c>
    </row>
    <row r="5686" spans="1:10" x14ac:dyDescent="0.35">
      <c r="A5686" s="5">
        <v>5682</v>
      </c>
      <c r="B5686" s="5">
        <v>237</v>
      </c>
      <c r="C5686" s="5">
        <v>8</v>
      </c>
      <c r="D5686" s="380">
        <v>138.88888888888889</v>
      </c>
      <c r="E5686" s="25">
        <v>24.84</v>
      </c>
      <c r="F5686" s="380">
        <v>3.2727733956087586</v>
      </c>
      <c r="G5686" s="25">
        <v>42.17</v>
      </c>
      <c r="H5686" s="380">
        <v>0.34772410060383513</v>
      </c>
      <c r="I5686" s="25">
        <v>33.67</v>
      </c>
      <c r="J5686" s="380">
        <v>2.777777777777778E-2</v>
      </c>
    </row>
    <row r="5687" spans="1:10" x14ac:dyDescent="0.35">
      <c r="A5687" s="5">
        <v>5683</v>
      </c>
      <c r="B5687" s="5">
        <v>237</v>
      </c>
      <c r="C5687" s="5">
        <v>8</v>
      </c>
      <c r="D5687" s="380">
        <v>138.88888888888889</v>
      </c>
      <c r="E5687" s="25">
        <v>24.84</v>
      </c>
      <c r="F5687" s="380">
        <v>0.23425180043170313</v>
      </c>
      <c r="G5687" s="25">
        <v>42.17</v>
      </c>
      <c r="H5687" s="380">
        <v>1.7204233888296674</v>
      </c>
      <c r="I5687" s="25">
        <v>35.56</v>
      </c>
      <c r="J5687" s="380">
        <v>2.777777777777778E-2</v>
      </c>
    </row>
    <row r="5688" spans="1:10" x14ac:dyDescent="0.35">
      <c r="A5688" s="5">
        <v>5684</v>
      </c>
      <c r="B5688" s="5">
        <v>237</v>
      </c>
      <c r="C5688" s="5">
        <v>8</v>
      </c>
      <c r="D5688" s="380">
        <v>138.88888888888889</v>
      </c>
      <c r="E5688" s="25">
        <v>24.84</v>
      </c>
      <c r="F5688" s="380">
        <v>0.24999108254324162</v>
      </c>
      <c r="G5688" s="25">
        <v>42.17</v>
      </c>
      <c r="H5688" s="380">
        <v>0.14480167642852412</v>
      </c>
      <c r="I5688" s="25">
        <v>39.619999999999997</v>
      </c>
      <c r="J5688" s="380">
        <v>7.817412427067863E-2</v>
      </c>
    </row>
    <row r="5689" spans="1:10" x14ac:dyDescent="0.35">
      <c r="A5689" s="5">
        <v>5685</v>
      </c>
      <c r="B5689" s="5">
        <v>237</v>
      </c>
      <c r="C5689" s="5">
        <v>8</v>
      </c>
      <c r="D5689" s="380">
        <v>138.88888888888889</v>
      </c>
      <c r="E5689" s="25">
        <v>24.84</v>
      </c>
      <c r="F5689" s="380">
        <v>0.24999108254324162</v>
      </c>
      <c r="G5689" s="25">
        <v>42.17</v>
      </c>
      <c r="H5689" s="380">
        <v>0.14480167642852412</v>
      </c>
      <c r="I5689" s="25">
        <v>37.340000000000003</v>
      </c>
      <c r="J5689" s="380">
        <v>7.817412427067863E-2</v>
      </c>
    </row>
    <row r="5690" spans="1:10" x14ac:dyDescent="0.35">
      <c r="A5690" s="5">
        <v>5686</v>
      </c>
      <c r="B5690" s="5">
        <v>237</v>
      </c>
      <c r="C5690" s="5">
        <v>8</v>
      </c>
      <c r="D5690" s="380">
        <v>138.88888888888889</v>
      </c>
      <c r="E5690" s="25">
        <v>24.56</v>
      </c>
      <c r="F5690" s="380">
        <v>0.18455696128006277</v>
      </c>
      <c r="G5690" s="25">
        <v>39.01</v>
      </c>
      <c r="H5690" s="380">
        <v>7.1374489235697836E-2</v>
      </c>
      <c r="I5690" s="25">
        <v>33.74</v>
      </c>
      <c r="J5690" s="380">
        <v>7.817412427067863E-2</v>
      </c>
    </row>
    <row r="5691" spans="1:10" x14ac:dyDescent="0.35">
      <c r="A5691" s="5">
        <v>5687</v>
      </c>
      <c r="B5691" s="5">
        <v>237</v>
      </c>
      <c r="C5691" s="5">
        <v>8</v>
      </c>
      <c r="D5691" s="380">
        <v>138.88888888888889</v>
      </c>
      <c r="E5691" s="25">
        <v>24.26</v>
      </c>
      <c r="F5691" s="380">
        <v>0.1517094017094017</v>
      </c>
      <c r="G5691" s="25">
        <v>33.159999999999997</v>
      </c>
      <c r="H5691" s="380">
        <v>2.3005608138166616</v>
      </c>
      <c r="I5691" s="25">
        <v>33.67</v>
      </c>
      <c r="J5691" s="380">
        <v>7.817412427067863E-2</v>
      </c>
    </row>
    <row r="5692" spans="1:10" x14ac:dyDescent="0.35">
      <c r="A5692" s="5">
        <v>5688</v>
      </c>
      <c r="B5692" s="5">
        <v>237</v>
      </c>
      <c r="C5692" s="5">
        <v>8</v>
      </c>
      <c r="D5692" s="380">
        <v>138.88888888888889</v>
      </c>
      <c r="E5692" s="25">
        <v>23.84</v>
      </c>
      <c r="F5692" s="380">
        <v>2.8003964335678027</v>
      </c>
      <c r="G5692" s="25">
        <v>31.87</v>
      </c>
      <c r="H5692" s="380">
        <v>2.3005608138166616</v>
      </c>
      <c r="I5692" s="25">
        <v>33.67</v>
      </c>
      <c r="J5692" s="380">
        <v>2.8277465877357716E-2</v>
      </c>
    </row>
    <row r="5693" spans="1:10" x14ac:dyDescent="0.35">
      <c r="A5693" s="5">
        <v>5689</v>
      </c>
      <c r="B5693" s="5">
        <v>238</v>
      </c>
      <c r="C5693" s="5">
        <v>8</v>
      </c>
      <c r="D5693" s="380">
        <v>138.88888888888889</v>
      </c>
      <c r="E5693" s="25">
        <v>23.84</v>
      </c>
      <c r="F5693" s="380">
        <v>2.8003964335678027</v>
      </c>
      <c r="G5693" s="25">
        <v>32.79</v>
      </c>
      <c r="H5693" s="380">
        <v>2.3638660677750654</v>
      </c>
      <c r="I5693" s="25">
        <v>33.67</v>
      </c>
      <c r="J5693" s="380">
        <v>2.8277465877357716E-2</v>
      </c>
    </row>
    <row r="5694" spans="1:10" x14ac:dyDescent="0.35">
      <c r="A5694" s="5">
        <v>5690</v>
      </c>
      <c r="B5694" s="5">
        <v>238</v>
      </c>
      <c r="C5694" s="5">
        <v>8</v>
      </c>
      <c r="D5694" s="380">
        <v>138.86055555555555</v>
      </c>
      <c r="E5694" s="25">
        <v>23.84</v>
      </c>
      <c r="F5694" s="380">
        <v>2.8003964335678027</v>
      </c>
      <c r="G5694" s="25">
        <v>32.79</v>
      </c>
      <c r="H5694" s="380">
        <v>2.3638660677750654</v>
      </c>
      <c r="I5694" s="25">
        <v>33.67</v>
      </c>
      <c r="J5694" s="380">
        <v>2.777777777777778E-2</v>
      </c>
    </row>
    <row r="5695" spans="1:10" x14ac:dyDescent="0.35">
      <c r="A5695" s="5">
        <v>5691</v>
      </c>
      <c r="B5695" s="5">
        <v>238</v>
      </c>
      <c r="C5695" s="5">
        <v>8</v>
      </c>
      <c r="D5695" s="380">
        <v>137.95055555555555</v>
      </c>
      <c r="E5695" s="25">
        <v>23.84</v>
      </c>
      <c r="F5695" s="380">
        <v>2.8003964335678027</v>
      </c>
      <c r="G5695" s="25">
        <v>31.84</v>
      </c>
      <c r="H5695" s="380">
        <v>2.3638660677750654</v>
      </c>
      <c r="I5695" s="25">
        <v>33.67</v>
      </c>
      <c r="J5695" s="380">
        <v>2.777777777777778E-2</v>
      </c>
    </row>
    <row r="5696" spans="1:10" x14ac:dyDescent="0.35">
      <c r="A5696" s="5">
        <v>5692</v>
      </c>
      <c r="B5696" s="5">
        <v>238</v>
      </c>
      <c r="C5696" s="5">
        <v>8</v>
      </c>
      <c r="D5696" s="380">
        <v>138.87222222222223</v>
      </c>
      <c r="E5696" s="25">
        <v>23.84</v>
      </c>
      <c r="F5696" s="380">
        <v>5.4812358835232423E-2</v>
      </c>
      <c r="G5696" s="25">
        <v>31.84</v>
      </c>
      <c r="H5696" s="380">
        <v>2.3638660677750654</v>
      </c>
      <c r="I5696" s="25">
        <v>33.67</v>
      </c>
      <c r="J5696" s="380">
        <v>7.8773831565959657E-2</v>
      </c>
    </row>
    <row r="5697" spans="1:10" x14ac:dyDescent="0.35">
      <c r="A5697" s="5">
        <v>5693</v>
      </c>
      <c r="B5697" s="5">
        <v>238</v>
      </c>
      <c r="C5697" s="5">
        <v>8</v>
      </c>
      <c r="D5697" s="380">
        <v>138.88888888888889</v>
      </c>
      <c r="E5697" s="25">
        <v>24</v>
      </c>
      <c r="F5697" s="380">
        <v>5.6718078634303878E-2</v>
      </c>
      <c r="G5697" s="25">
        <v>32.79</v>
      </c>
      <c r="H5697" s="380">
        <v>2.3638660677750654</v>
      </c>
      <c r="I5697" s="25">
        <v>33.81</v>
      </c>
      <c r="J5697" s="380">
        <v>2.8277465877357716E-2</v>
      </c>
    </row>
    <row r="5698" spans="1:10" x14ac:dyDescent="0.35">
      <c r="A5698" s="5">
        <v>5694</v>
      </c>
      <c r="B5698" s="5">
        <v>238</v>
      </c>
      <c r="C5698" s="5">
        <v>8</v>
      </c>
      <c r="D5698" s="380">
        <v>138.88888888888889</v>
      </c>
      <c r="E5698" s="25">
        <v>24.84</v>
      </c>
      <c r="F5698" s="380">
        <v>0.14480167642852412</v>
      </c>
      <c r="G5698" s="25">
        <v>32.79</v>
      </c>
      <c r="H5698" s="380">
        <v>2.3638660677750654</v>
      </c>
      <c r="I5698" s="25">
        <v>34.68</v>
      </c>
      <c r="J5698" s="380">
        <v>2.8277465877357716E-2</v>
      </c>
    </row>
    <row r="5699" spans="1:10" x14ac:dyDescent="0.35">
      <c r="A5699" s="5">
        <v>5695</v>
      </c>
      <c r="B5699" s="5">
        <v>238</v>
      </c>
      <c r="C5699" s="5">
        <v>8</v>
      </c>
      <c r="D5699" s="380">
        <v>138.88888888888889</v>
      </c>
      <c r="E5699" s="25">
        <v>24.84</v>
      </c>
      <c r="F5699" s="380">
        <v>0.14480167642852412</v>
      </c>
      <c r="G5699" s="25">
        <v>38.58</v>
      </c>
      <c r="H5699" s="380">
        <v>2.3966112308258993</v>
      </c>
      <c r="I5699" s="25">
        <v>40.119999999999997</v>
      </c>
      <c r="J5699" s="380">
        <v>2.8277465877357716E-2</v>
      </c>
    </row>
    <row r="5700" spans="1:10" x14ac:dyDescent="0.35">
      <c r="A5700" s="5">
        <v>5696</v>
      </c>
      <c r="B5700" s="5">
        <v>238</v>
      </c>
      <c r="C5700" s="5">
        <v>8</v>
      </c>
      <c r="D5700" s="380">
        <v>138.88888888888889</v>
      </c>
      <c r="E5700" s="25">
        <v>24.84</v>
      </c>
      <c r="F5700" s="380">
        <v>3.1512364416311915</v>
      </c>
      <c r="G5700" s="25">
        <v>39.770000000000003</v>
      </c>
      <c r="H5700" s="380">
        <v>2.3966112308258993</v>
      </c>
      <c r="I5700" s="25">
        <v>40.619999999999997</v>
      </c>
      <c r="J5700" s="380">
        <v>7.1555167848573867E-2</v>
      </c>
    </row>
    <row r="5701" spans="1:10" x14ac:dyDescent="0.35">
      <c r="A5701" s="5">
        <v>5697</v>
      </c>
      <c r="B5701" s="5">
        <v>238</v>
      </c>
      <c r="C5701" s="5">
        <v>8</v>
      </c>
      <c r="D5701" s="380">
        <v>138.88888888888889</v>
      </c>
      <c r="E5701" s="25">
        <v>24.84</v>
      </c>
      <c r="F5701" s="380">
        <v>3.1512364416311915</v>
      </c>
      <c r="G5701" s="25">
        <v>39.770000000000003</v>
      </c>
      <c r="H5701" s="380">
        <v>0.52051127855359569</v>
      </c>
      <c r="I5701" s="25">
        <v>35.799999999999997</v>
      </c>
      <c r="J5701" s="380">
        <v>2.777777777777778E-2</v>
      </c>
    </row>
    <row r="5702" spans="1:10" x14ac:dyDescent="0.35">
      <c r="A5702" s="5">
        <v>5698</v>
      </c>
      <c r="B5702" s="5">
        <v>238</v>
      </c>
      <c r="C5702" s="5">
        <v>8</v>
      </c>
      <c r="D5702" s="380">
        <v>138.88888888888889</v>
      </c>
      <c r="E5702" s="25">
        <v>24.26</v>
      </c>
      <c r="F5702" s="380">
        <v>2.5201122101411588</v>
      </c>
      <c r="G5702" s="25">
        <v>39.770000000000003</v>
      </c>
      <c r="H5702" s="380">
        <v>0.3776297575035662</v>
      </c>
      <c r="I5702" s="25">
        <v>34.01</v>
      </c>
      <c r="J5702" s="380">
        <v>2.777777777777778E-2</v>
      </c>
    </row>
    <row r="5703" spans="1:10" x14ac:dyDescent="0.35">
      <c r="A5703" s="5">
        <v>5699</v>
      </c>
      <c r="B5703" s="5">
        <v>238</v>
      </c>
      <c r="C5703" s="5">
        <v>8</v>
      </c>
      <c r="D5703" s="380">
        <v>138.88888888888889</v>
      </c>
      <c r="E5703" s="25">
        <v>24.26</v>
      </c>
      <c r="F5703" s="380">
        <v>0.86728079159879479</v>
      </c>
      <c r="G5703" s="25">
        <v>39.770000000000003</v>
      </c>
      <c r="H5703" s="380">
        <v>2.983374850025141E-2</v>
      </c>
      <c r="I5703" s="25">
        <v>33.67</v>
      </c>
      <c r="J5703" s="380">
        <v>2.777777777777778E-2</v>
      </c>
    </row>
    <row r="5704" spans="1:10" x14ac:dyDescent="0.35">
      <c r="A5704" s="5">
        <v>5700</v>
      </c>
      <c r="B5704" s="5">
        <v>238</v>
      </c>
      <c r="C5704" s="5">
        <v>8</v>
      </c>
      <c r="D5704" s="380">
        <v>138.88888888888889</v>
      </c>
      <c r="E5704" s="25">
        <v>24.11</v>
      </c>
      <c r="F5704" s="380">
        <v>0.86728079159879479</v>
      </c>
      <c r="G5704" s="25">
        <v>38.61</v>
      </c>
      <c r="H5704" s="380">
        <v>2.983374850025141E-2</v>
      </c>
      <c r="I5704" s="25">
        <v>33.67</v>
      </c>
      <c r="J5704" s="380">
        <v>2.777777777777778E-2</v>
      </c>
    </row>
    <row r="5705" spans="1:10" x14ac:dyDescent="0.35">
      <c r="A5705" s="5">
        <v>5701</v>
      </c>
      <c r="B5705" s="5">
        <v>238</v>
      </c>
      <c r="C5705" s="5">
        <v>8</v>
      </c>
      <c r="D5705" s="380">
        <v>138.88888888888889</v>
      </c>
      <c r="E5705" s="25">
        <v>24</v>
      </c>
      <c r="F5705" s="380">
        <v>0.79246177339824175</v>
      </c>
      <c r="G5705" s="25">
        <v>33.799999999999997</v>
      </c>
      <c r="H5705" s="380">
        <v>2.983374850025141E-2</v>
      </c>
      <c r="I5705" s="25">
        <v>33.67</v>
      </c>
      <c r="J5705" s="380">
        <v>2.777777777777778E-2</v>
      </c>
    </row>
    <row r="5706" spans="1:10" x14ac:dyDescent="0.35">
      <c r="A5706" s="5">
        <v>5702</v>
      </c>
      <c r="B5706" s="5">
        <v>238</v>
      </c>
      <c r="C5706" s="5">
        <v>8</v>
      </c>
      <c r="D5706" s="380">
        <v>138.88888888888889</v>
      </c>
      <c r="E5706" s="25">
        <v>23.59</v>
      </c>
      <c r="F5706" s="380">
        <v>0.79246177339824175</v>
      </c>
      <c r="G5706" s="25">
        <v>33.799999999999997</v>
      </c>
      <c r="H5706" s="380">
        <v>2.983374850025141E-2</v>
      </c>
      <c r="I5706" s="25">
        <v>33.67</v>
      </c>
      <c r="J5706" s="380">
        <v>2.777777777777778E-2</v>
      </c>
    </row>
    <row r="5707" spans="1:10" x14ac:dyDescent="0.35">
      <c r="A5707" s="5">
        <v>5703</v>
      </c>
      <c r="B5707" s="5">
        <v>238</v>
      </c>
      <c r="C5707" s="5">
        <v>8</v>
      </c>
      <c r="D5707" s="380">
        <v>138.88888888888889</v>
      </c>
      <c r="E5707" s="25">
        <v>23.59</v>
      </c>
      <c r="F5707" s="380">
        <v>0.86728079159879479</v>
      </c>
      <c r="G5707" s="25">
        <v>33.799999999999997</v>
      </c>
      <c r="H5707" s="380">
        <v>2.983374850025141E-2</v>
      </c>
      <c r="I5707" s="25">
        <v>33.67</v>
      </c>
      <c r="J5707" s="380">
        <v>2.777777777777778E-2</v>
      </c>
    </row>
    <row r="5708" spans="1:10" x14ac:dyDescent="0.35">
      <c r="A5708" s="5">
        <v>5704</v>
      </c>
      <c r="B5708" s="5">
        <v>238</v>
      </c>
      <c r="C5708" s="5">
        <v>8</v>
      </c>
      <c r="D5708" s="380">
        <v>138.88888888888889</v>
      </c>
      <c r="E5708" s="25">
        <v>24</v>
      </c>
      <c r="F5708" s="380">
        <v>1.1433017814616304</v>
      </c>
      <c r="G5708" s="25">
        <v>33.130000000000003</v>
      </c>
      <c r="H5708" s="380">
        <v>6.0870436498465595E-2</v>
      </c>
      <c r="I5708" s="25">
        <v>33.67</v>
      </c>
      <c r="J5708" s="380">
        <v>2.777777777777778E-2</v>
      </c>
    </row>
    <row r="5709" spans="1:10" x14ac:dyDescent="0.35">
      <c r="A5709" s="5">
        <v>5705</v>
      </c>
      <c r="B5709" s="5">
        <v>238</v>
      </c>
      <c r="C5709" s="5">
        <v>8</v>
      </c>
      <c r="D5709" s="380">
        <v>138.88888888888889</v>
      </c>
      <c r="E5709" s="25">
        <v>24.84</v>
      </c>
      <c r="F5709" s="380">
        <v>1.2648387354391974</v>
      </c>
      <c r="G5709" s="25">
        <v>33.799999999999997</v>
      </c>
      <c r="H5709" s="380">
        <v>0.45484172212100188</v>
      </c>
      <c r="I5709" s="25">
        <v>33.67</v>
      </c>
      <c r="J5709" s="380">
        <v>2.777777777777778E-2</v>
      </c>
    </row>
    <row r="5710" spans="1:10" x14ac:dyDescent="0.35">
      <c r="A5710" s="5">
        <v>5706</v>
      </c>
      <c r="B5710" s="5">
        <v>238</v>
      </c>
      <c r="C5710" s="5">
        <v>8</v>
      </c>
      <c r="D5710" s="380">
        <v>138.88888888888889</v>
      </c>
      <c r="E5710" s="25">
        <v>24.84</v>
      </c>
      <c r="F5710" s="380">
        <v>2.6416491641187259</v>
      </c>
      <c r="G5710" s="25">
        <v>39.770000000000003</v>
      </c>
      <c r="H5710" s="380">
        <v>0.45484172212100188</v>
      </c>
      <c r="I5710" s="25">
        <v>35.03</v>
      </c>
      <c r="J5710" s="380">
        <v>2.777777777777778E-2</v>
      </c>
    </row>
    <row r="5711" spans="1:10" x14ac:dyDescent="0.35">
      <c r="A5711" s="5">
        <v>5707</v>
      </c>
      <c r="B5711" s="5">
        <v>238</v>
      </c>
      <c r="C5711" s="5">
        <v>8</v>
      </c>
      <c r="D5711" s="380">
        <v>138.88888888888889</v>
      </c>
      <c r="E5711" s="25">
        <v>24.84</v>
      </c>
      <c r="F5711" s="380">
        <v>0.42271501829440783</v>
      </c>
      <c r="G5711" s="25">
        <v>39.770000000000003</v>
      </c>
      <c r="H5711" s="380">
        <v>0.14480167642852412</v>
      </c>
      <c r="I5711" s="25">
        <v>39.869999999999997</v>
      </c>
      <c r="J5711" s="380">
        <v>4.0687893899871694E-2</v>
      </c>
    </row>
    <row r="5712" spans="1:10" x14ac:dyDescent="0.35">
      <c r="A5712" s="5">
        <v>5708</v>
      </c>
      <c r="B5712" s="5">
        <v>238</v>
      </c>
      <c r="C5712" s="5">
        <v>8</v>
      </c>
      <c r="D5712" s="380">
        <v>138.88888888888889</v>
      </c>
      <c r="E5712" s="25">
        <v>24.84</v>
      </c>
      <c r="F5712" s="380">
        <v>0.30996474729798956</v>
      </c>
      <c r="G5712" s="25">
        <v>39.770000000000003</v>
      </c>
      <c r="H5712" s="380">
        <v>0.14480167642852412</v>
      </c>
      <c r="I5712" s="25">
        <v>47.37</v>
      </c>
      <c r="J5712" s="380">
        <v>0.14480167642852412</v>
      </c>
    </row>
    <row r="5713" spans="1:10" x14ac:dyDescent="0.35">
      <c r="A5713" s="5">
        <v>5709</v>
      </c>
      <c r="B5713" s="5">
        <v>238</v>
      </c>
      <c r="C5713" s="5">
        <v>8</v>
      </c>
      <c r="D5713" s="380">
        <v>138.88888888888889</v>
      </c>
      <c r="E5713" s="25">
        <v>24.84</v>
      </c>
      <c r="F5713" s="380">
        <v>0.34124985700017579</v>
      </c>
      <c r="G5713" s="25">
        <v>39.770000000000003</v>
      </c>
      <c r="H5713" s="380">
        <v>0.14480167642852412</v>
      </c>
      <c r="I5713" s="25">
        <v>46.69</v>
      </c>
      <c r="J5713" s="380">
        <v>0.11769233873853001</v>
      </c>
    </row>
    <row r="5714" spans="1:10" x14ac:dyDescent="0.35">
      <c r="A5714" s="5">
        <v>5710</v>
      </c>
      <c r="B5714" s="5">
        <v>238</v>
      </c>
      <c r="C5714" s="5">
        <v>8</v>
      </c>
      <c r="D5714" s="380">
        <v>138.88888888888889</v>
      </c>
      <c r="E5714" s="25">
        <v>24.84</v>
      </c>
      <c r="F5714" s="380">
        <v>0.33579699480818131</v>
      </c>
      <c r="G5714" s="25">
        <v>39.770000000000003</v>
      </c>
      <c r="H5714" s="380">
        <v>1.9393346912449589</v>
      </c>
      <c r="I5714" s="25">
        <v>46.69</v>
      </c>
      <c r="J5714" s="380">
        <v>2.777777777777778E-2</v>
      </c>
    </row>
    <row r="5715" spans="1:10" x14ac:dyDescent="0.35">
      <c r="A5715" s="5">
        <v>5711</v>
      </c>
      <c r="B5715" s="5">
        <v>238</v>
      </c>
      <c r="C5715" s="5">
        <v>8</v>
      </c>
      <c r="D5715" s="380">
        <v>138.88888888888889</v>
      </c>
      <c r="E5715" s="25">
        <v>24.84</v>
      </c>
      <c r="F5715" s="380">
        <v>0.19003987581797357</v>
      </c>
      <c r="G5715" s="25">
        <v>35.94</v>
      </c>
      <c r="H5715" s="380">
        <v>1.9393346912449589</v>
      </c>
      <c r="I5715" s="25">
        <v>36.28</v>
      </c>
      <c r="J5715" s="380">
        <v>2.777777777777778E-2</v>
      </c>
    </row>
    <row r="5716" spans="1:10" x14ac:dyDescent="0.35">
      <c r="A5716" s="5">
        <v>5712</v>
      </c>
      <c r="B5716" s="5">
        <v>238</v>
      </c>
      <c r="C5716" s="5">
        <v>8</v>
      </c>
      <c r="D5716" s="380">
        <v>138.88888888888889</v>
      </c>
      <c r="E5716" s="25">
        <v>24</v>
      </c>
      <c r="F5716" s="380">
        <v>2.777777777777778E-2</v>
      </c>
      <c r="G5716" s="25">
        <v>33.130000000000003</v>
      </c>
      <c r="H5716" s="380">
        <v>1.9393346912449589</v>
      </c>
      <c r="I5716" s="25">
        <v>33.67</v>
      </c>
      <c r="J5716" s="380">
        <v>2.777777777777778E-2</v>
      </c>
    </row>
    <row r="5717" spans="1:10" x14ac:dyDescent="0.35">
      <c r="A5717" s="5">
        <v>5713</v>
      </c>
      <c r="B5717" s="5">
        <v>239</v>
      </c>
      <c r="C5717" s="5">
        <v>8</v>
      </c>
      <c r="D5717" s="380">
        <v>138.88888888888889</v>
      </c>
      <c r="E5717" s="25">
        <v>23.59</v>
      </c>
      <c r="F5717" s="380">
        <v>0.21889834259517099</v>
      </c>
      <c r="G5717" s="25">
        <v>33.799999999999997</v>
      </c>
      <c r="H5717" s="380">
        <v>1.917815057382362</v>
      </c>
      <c r="I5717" s="25">
        <v>34.25</v>
      </c>
      <c r="J5717" s="380">
        <v>2.777777777777778E-2</v>
      </c>
    </row>
    <row r="5718" spans="1:10" x14ac:dyDescent="0.35">
      <c r="A5718" s="5">
        <v>5714</v>
      </c>
      <c r="B5718" s="5">
        <v>239</v>
      </c>
      <c r="C5718" s="5">
        <v>8</v>
      </c>
      <c r="D5718" s="380">
        <v>138.88888888888889</v>
      </c>
      <c r="E5718" s="25">
        <v>23.41</v>
      </c>
      <c r="F5718" s="380">
        <v>0.16639438121705571</v>
      </c>
      <c r="G5718" s="25">
        <v>32.47</v>
      </c>
      <c r="H5718" s="380">
        <v>1.917815057382362</v>
      </c>
      <c r="I5718" s="25">
        <v>34.25</v>
      </c>
      <c r="J5718" s="380">
        <v>2.777777777777778E-2</v>
      </c>
    </row>
    <row r="5719" spans="1:10" x14ac:dyDescent="0.35">
      <c r="A5719" s="5">
        <v>5715</v>
      </c>
      <c r="B5719" s="5">
        <v>239</v>
      </c>
      <c r="C5719" s="5">
        <v>8</v>
      </c>
      <c r="D5719" s="380">
        <v>137.86500000000001</v>
      </c>
      <c r="E5719" s="25">
        <v>23.59</v>
      </c>
      <c r="F5719" s="380">
        <v>0.3221853493182753</v>
      </c>
      <c r="G5719" s="25">
        <v>32.130000000000003</v>
      </c>
      <c r="H5719" s="380">
        <v>1.875552840195911</v>
      </c>
      <c r="I5719" s="25">
        <v>34.25</v>
      </c>
      <c r="J5719" s="380">
        <v>2.777777777777778E-2</v>
      </c>
    </row>
    <row r="5720" spans="1:10" x14ac:dyDescent="0.35">
      <c r="A5720" s="5">
        <v>5716</v>
      </c>
      <c r="B5720" s="5">
        <v>239</v>
      </c>
      <c r="C5720" s="5">
        <v>8</v>
      </c>
      <c r="D5720" s="380">
        <v>133.64500000000001</v>
      </c>
      <c r="E5720" s="25">
        <v>23.59</v>
      </c>
      <c r="F5720" s="380">
        <v>0.29053564696165035</v>
      </c>
      <c r="G5720" s="25">
        <v>33.799999999999997</v>
      </c>
      <c r="H5720" s="380">
        <v>1.875552840195911</v>
      </c>
      <c r="I5720" s="25">
        <v>34.68</v>
      </c>
      <c r="J5720" s="380">
        <v>7.2694993263698424E-2</v>
      </c>
    </row>
    <row r="5721" spans="1:10" x14ac:dyDescent="0.35">
      <c r="A5721" s="5">
        <v>5717</v>
      </c>
      <c r="B5721" s="5">
        <v>239</v>
      </c>
      <c r="C5721" s="5">
        <v>8</v>
      </c>
      <c r="D5721" s="380">
        <v>136.29944444444445</v>
      </c>
      <c r="E5721" s="25">
        <v>23.84</v>
      </c>
      <c r="F5721" s="380">
        <v>0.28713586393704243</v>
      </c>
      <c r="G5721" s="25">
        <v>33.799999999999997</v>
      </c>
      <c r="H5721" s="380">
        <v>1.906589528194125</v>
      </c>
      <c r="I5721" s="25">
        <v>35.92</v>
      </c>
      <c r="J5721" s="380">
        <v>4.571950557227334E-2</v>
      </c>
    </row>
    <row r="5722" spans="1:10" x14ac:dyDescent="0.35">
      <c r="A5722" s="5">
        <v>5718</v>
      </c>
      <c r="B5722" s="5">
        <v>239</v>
      </c>
      <c r="C5722" s="5">
        <v>8</v>
      </c>
      <c r="D5722" s="380">
        <v>138.88888888888889</v>
      </c>
      <c r="E5722" s="25">
        <v>24.84</v>
      </c>
      <c r="F5722" s="380">
        <v>0.29248780625334797</v>
      </c>
      <c r="G5722" s="25">
        <v>41.77</v>
      </c>
      <c r="H5722" s="380">
        <v>9.8670187019100089E-2</v>
      </c>
      <c r="I5722" s="25">
        <v>36.549999999999997</v>
      </c>
      <c r="J5722" s="380">
        <v>1.4104516054006415</v>
      </c>
    </row>
    <row r="5723" spans="1:10" x14ac:dyDescent="0.35">
      <c r="A5723" s="5">
        <v>5719</v>
      </c>
      <c r="B5723" s="5">
        <v>239</v>
      </c>
      <c r="C5723" s="5">
        <v>8</v>
      </c>
      <c r="D5723" s="380">
        <v>138.88888888888889</v>
      </c>
      <c r="E5723" s="25">
        <v>24.84</v>
      </c>
      <c r="F5723" s="380">
        <v>4.2895022932529328</v>
      </c>
      <c r="G5723" s="25">
        <v>42.29</v>
      </c>
      <c r="H5723" s="380">
        <v>9.1959893670668438E-2</v>
      </c>
      <c r="I5723" s="25">
        <v>42.68</v>
      </c>
      <c r="J5723" s="380">
        <v>1.4104516054006415</v>
      </c>
    </row>
    <row r="5724" spans="1:10" x14ac:dyDescent="0.35">
      <c r="A5724" s="5">
        <v>5720</v>
      </c>
      <c r="B5724" s="5">
        <v>239</v>
      </c>
      <c r="C5724" s="5">
        <v>8</v>
      </c>
      <c r="D5724" s="380">
        <v>138.88888888888889</v>
      </c>
      <c r="E5724" s="25">
        <v>24.84</v>
      </c>
      <c r="F5724" s="380">
        <v>1.4588687779953122</v>
      </c>
      <c r="G5724" s="25">
        <v>43.56</v>
      </c>
      <c r="H5724" s="380">
        <v>2.3005608138166616</v>
      </c>
      <c r="I5724" s="25">
        <v>43.96</v>
      </c>
      <c r="J5724" s="380">
        <v>1.3605549470073204</v>
      </c>
    </row>
    <row r="5725" spans="1:10" x14ac:dyDescent="0.35">
      <c r="A5725" s="5">
        <v>5721</v>
      </c>
      <c r="B5725" s="5">
        <v>239</v>
      </c>
      <c r="C5725" s="5">
        <v>8</v>
      </c>
      <c r="D5725" s="380">
        <v>138.88888888888889</v>
      </c>
      <c r="E5725" s="25">
        <v>24.84</v>
      </c>
      <c r="F5725" s="380">
        <v>0.92469699095535463</v>
      </c>
      <c r="G5725" s="25">
        <v>42.29</v>
      </c>
      <c r="H5725" s="380">
        <v>2.3005608138166616</v>
      </c>
      <c r="I5725" s="25">
        <v>43.96</v>
      </c>
      <c r="J5725" s="380">
        <v>1.3605549470073204</v>
      </c>
    </row>
    <row r="5726" spans="1:10" x14ac:dyDescent="0.35">
      <c r="A5726" s="5">
        <v>5722</v>
      </c>
      <c r="B5726" s="5">
        <v>239</v>
      </c>
      <c r="C5726" s="5">
        <v>8</v>
      </c>
      <c r="D5726" s="380">
        <v>138.88888888888889</v>
      </c>
      <c r="E5726" s="25">
        <v>24.84</v>
      </c>
      <c r="F5726" s="380">
        <v>1.4510223215363689</v>
      </c>
      <c r="G5726" s="25">
        <v>42.29</v>
      </c>
      <c r="H5726" s="380">
        <v>2.1491295145286116</v>
      </c>
      <c r="I5726" s="25">
        <v>41.44</v>
      </c>
      <c r="J5726" s="380">
        <v>2.777777777777778E-2</v>
      </c>
    </row>
    <row r="5727" spans="1:10" x14ac:dyDescent="0.35">
      <c r="A5727" s="5">
        <v>5723</v>
      </c>
      <c r="B5727" s="5">
        <v>239</v>
      </c>
      <c r="C5727" s="5">
        <v>8</v>
      </c>
      <c r="D5727" s="380">
        <v>137.69611111111109</v>
      </c>
      <c r="E5727" s="25">
        <v>24.84</v>
      </c>
      <c r="F5727" s="380">
        <v>1.1524521608304601</v>
      </c>
      <c r="G5727" s="25">
        <v>42.29</v>
      </c>
      <c r="H5727" s="380">
        <v>1.906589528194125</v>
      </c>
      <c r="I5727" s="25">
        <v>36.92</v>
      </c>
      <c r="J5727" s="380">
        <v>2.777777777777778E-2</v>
      </c>
    </row>
    <row r="5728" spans="1:10" x14ac:dyDescent="0.35">
      <c r="A5728" s="5">
        <v>5724</v>
      </c>
      <c r="B5728" s="5">
        <v>239</v>
      </c>
      <c r="C5728" s="5">
        <v>8</v>
      </c>
      <c r="D5728" s="380">
        <v>131.02000000000001</v>
      </c>
      <c r="E5728" s="25">
        <v>24.84</v>
      </c>
      <c r="F5728" s="380">
        <v>0.44120553008189928</v>
      </c>
      <c r="G5728" s="25">
        <v>42.29</v>
      </c>
      <c r="H5728" s="380">
        <v>1.906589528194125</v>
      </c>
      <c r="I5728" s="25">
        <v>36.92</v>
      </c>
      <c r="J5728" s="380">
        <v>2.777777777777778E-2</v>
      </c>
    </row>
    <row r="5729" spans="1:10" x14ac:dyDescent="0.35">
      <c r="A5729" s="5">
        <v>5725</v>
      </c>
      <c r="B5729" s="5">
        <v>239</v>
      </c>
      <c r="C5729" s="5">
        <v>8</v>
      </c>
      <c r="D5729" s="380">
        <v>122.60111111111112</v>
      </c>
      <c r="E5729" s="25">
        <v>24.84</v>
      </c>
      <c r="F5729" s="380">
        <v>3.714477901822574</v>
      </c>
      <c r="G5729" s="25">
        <v>42.19</v>
      </c>
      <c r="H5729" s="380">
        <v>1.906589528194125</v>
      </c>
      <c r="I5729" s="25">
        <v>36.92</v>
      </c>
      <c r="J5729" s="380">
        <v>2.777777777777778E-2</v>
      </c>
    </row>
    <row r="5730" spans="1:10" x14ac:dyDescent="0.35">
      <c r="A5730" s="5">
        <v>5726</v>
      </c>
      <c r="B5730" s="5">
        <v>239</v>
      </c>
      <c r="C5730" s="5">
        <v>8</v>
      </c>
      <c r="D5730" s="380">
        <v>123.41777777777777</v>
      </c>
      <c r="E5730" s="25">
        <v>24.84</v>
      </c>
      <c r="F5730" s="380">
        <v>3.714477901822574</v>
      </c>
      <c r="G5730" s="25">
        <v>42.19</v>
      </c>
      <c r="H5730" s="380">
        <v>1.7286415589472539</v>
      </c>
      <c r="I5730" s="25">
        <v>36.92</v>
      </c>
      <c r="J5730" s="380">
        <v>2.777777777777778E-2</v>
      </c>
    </row>
    <row r="5731" spans="1:10" x14ac:dyDescent="0.35">
      <c r="A5731" s="5">
        <v>5727</v>
      </c>
      <c r="B5731" s="5">
        <v>239</v>
      </c>
      <c r="C5731" s="5">
        <v>8</v>
      </c>
      <c r="D5731" s="380">
        <v>117.81555555555555</v>
      </c>
      <c r="E5731" s="25">
        <v>24.84</v>
      </c>
      <c r="F5731" s="380">
        <v>3.714477901822574</v>
      </c>
      <c r="G5731" s="25">
        <v>42.17</v>
      </c>
      <c r="H5731" s="380">
        <v>1.7286415589472539</v>
      </c>
      <c r="I5731" s="25">
        <v>36.92</v>
      </c>
      <c r="J5731" s="380">
        <v>2.777777777777778E-2</v>
      </c>
    </row>
    <row r="5732" spans="1:10" x14ac:dyDescent="0.35">
      <c r="A5732" s="5">
        <v>5728</v>
      </c>
      <c r="B5732" s="5">
        <v>239</v>
      </c>
      <c r="C5732" s="5">
        <v>8</v>
      </c>
      <c r="D5732" s="380">
        <v>125.96944444444446</v>
      </c>
      <c r="E5732" s="25">
        <v>24.84</v>
      </c>
      <c r="F5732" s="380">
        <v>0.30468645427228225</v>
      </c>
      <c r="G5732" s="25">
        <v>42.29</v>
      </c>
      <c r="H5732" s="380">
        <v>1.906589528194125</v>
      </c>
      <c r="I5732" s="25">
        <v>36.92</v>
      </c>
      <c r="J5732" s="380">
        <v>2.777777777777778E-2</v>
      </c>
    </row>
    <row r="5733" spans="1:10" x14ac:dyDescent="0.35">
      <c r="A5733" s="5">
        <v>5729</v>
      </c>
      <c r="B5733" s="5">
        <v>239</v>
      </c>
      <c r="C5733" s="5">
        <v>8</v>
      </c>
      <c r="D5733" s="380">
        <v>138.88888888888889</v>
      </c>
      <c r="E5733" s="25">
        <v>24.84</v>
      </c>
      <c r="F5733" s="380">
        <v>4.8637133978469542</v>
      </c>
      <c r="G5733" s="25">
        <v>43.56</v>
      </c>
      <c r="H5733" s="380">
        <v>0.32758638391119749</v>
      </c>
      <c r="I5733" s="25">
        <v>48.86</v>
      </c>
      <c r="J5733" s="380">
        <v>2.777777777777778E-2</v>
      </c>
    </row>
    <row r="5734" spans="1:10" x14ac:dyDescent="0.35">
      <c r="A5734" s="5">
        <v>5730</v>
      </c>
      <c r="B5734" s="5">
        <v>239</v>
      </c>
      <c r="C5734" s="5">
        <v>8</v>
      </c>
      <c r="D5734" s="380">
        <v>138.88888888888889</v>
      </c>
      <c r="E5734" s="25">
        <v>24.84</v>
      </c>
      <c r="F5734" s="380">
        <v>6.4450077470095195</v>
      </c>
      <c r="G5734" s="25">
        <v>43.56</v>
      </c>
      <c r="H5734" s="380">
        <v>2.5269161013587222</v>
      </c>
      <c r="I5734" s="25">
        <v>49.53</v>
      </c>
      <c r="J5734" s="380">
        <v>4.6216694567667735</v>
      </c>
    </row>
    <row r="5735" spans="1:10" x14ac:dyDescent="0.35">
      <c r="A5735" s="5">
        <v>5731</v>
      </c>
      <c r="B5735" s="5">
        <v>239</v>
      </c>
      <c r="C5735" s="5">
        <v>8</v>
      </c>
      <c r="D5735" s="380">
        <v>138.88888888888889</v>
      </c>
      <c r="E5735" s="25">
        <v>24.84</v>
      </c>
      <c r="F5735" s="380">
        <v>6.9705015532401271</v>
      </c>
      <c r="G5735" s="25">
        <v>43.56</v>
      </c>
      <c r="H5735" s="380">
        <v>4.3849457236236011</v>
      </c>
      <c r="I5735" s="25">
        <v>51.72</v>
      </c>
      <c r="J5735" s="380">
        <v>3.2404801401491703</v>
      </c>
    </row>
    <row r="5736" spans="1:10" x14ac:dyDescent="0.35">
      <c r="A5736" s="5">
        <v>5732</v>
      </c>
      <c r="B5736" s="5">
        <v>239</v>
      </c>
      <c r="C5736" s="5">
        <v>8</v>
      </c>
      <c r="D5736" s="380">
        <v>138.88888888888889</v>
      </c>
      <c r="E5736" s="25">
        <v>24.84</v>
      </c>
      <c r="F5736" s="380">
        <v>10.230592307364807</v>
      </c>
      <c r="G5736" s="25">
        <v>43.56</v>
      </c>
      <c r="H5736" s="380">
        <v>7.5693107858755537</v>
      </c>
      <c r="I5736" s="25">
        <v>53.51</v>
      </c>
      <c r="J5736" s="380">
        <v>0.24062502442532271</v>
      </c>
    </row>
    <row r="5737" spans="1:10" x14ac:dyDescent="0.35">
      <c r="A5737" s="5">
        <v>5733</v>
      </c>
      <c r="B5737" s="5">
        <v>239</v>
      </c>
      <c r="C5737" s="5">
        <v>8</v>
      </c>
      <c r="D5737" s="380">
        <v>138.88888888888889</v>
      </c>
      <c r="E5737" s="25">
        <v>24.84</v>
      </c>
      <c r="F5737" s="380">
        <v>10.812360692797593</v>
      </c>
      <c r="G5737" s="25">
        <v>43.56</v>
      </c>
      <c r="H5737" s="380">
        <v>7.6217883775684863</v>
      </c>
      <c r="I5737" s="25">
        <v>53.51</v>
      </c>
      <c r="J5737" s="380">
        <v>2.9255242268691135</v>
      </c>
    </row>
    <row r="5738" spans="1:10" x14ac:dyDescent="0.35">
      <c r="A5738" s="5">
        <v>5734</v>
      </c>
      <c r="B5738" s="5">
        <v>239</v>
      </c>
      <c r="C5738" s="5">
        <v>8</v>
      </c>
      <c r="D5738" s="380">
        <v>138.88888888888889</v>
      </c>
      <c r="E5738" s="25">
        <v>24.84</v>
      </c>
      <c r="F5738" s="380">
        <v>11.39471147115554</v>
      </c>
      <c r="G5738" s="25">
        <v>43.56</v>
      </c>
      <c r="H5738" s="380">
        <v>8.4496931755800126</v>
      </c>
      <c r="I5738" s="25">
        <v>53.51</v>
      </c>
      <c r="J5738" s="380">
        <v>0.35923047816374942</v>
      </c>
    </row>
    <row r="5739" spans="1:10" x14ac:dyDescent="0.35">
      <c r="A5739" s="5">
        <v>5735</v>
      </c>
      <c r="B5739" s="5">
        <v>239</v>
      </c>
      <c r="C5739" s="5">
        <v>8</v>
      </c>
      <c r="D5739" s="380">
        <v>138.88888888888889</v>
      </c>
      <c r="E5739" s="25">
        <v>24.84</v>
      </c>
      <c r="F5739" s="380">
        <v>9.3518037000009251</v>
      </c>
      <c r="G5739" s="25">
        <v>43.56</v>
      </c>
      <c r="H5739" s="380">
        <v>8.4364757692505332</v>
      </c>
      <c r="I5739" s="25">
        <v>53.27</v>
      </c>
      <c r="J5739" s="380">
        <v>5.5233164000573325</v>
      </c>
    </row>
    <row r="5740" spans="1:10" x14ac:dyDescent="0.35">
      <c r="A5740" s="5">
        <v>5736</v>
      </c>
      <c r="B5740" s="5">
        <v>239</v>
      </c>
      <c r="C5740" s="5">
        <v>8</v>
      </c>
      <c r="D5740" s="380">
        <v>138.88888888888889</v>
      </c>
      <c r="E5740" s="25">
        <v>24.84</v>
      </c>
      <c r="F5740" s="380">
        <v>9.3417389012513095</v>
      </c>
      <c r="G5740" s="25">
        <v>43.56</v>
      </c>
      <c r="H5740" s="380">
        <v>8.8492415744595352</v>
      </c>
      <c r="I5740" s="25">
        <v>52.55</v>
      </c>
      <c r="J5740" s="380">
        <v>6.2354857888082549</v>
      </c>
    </row>
    <row r="5741" spans="1:10" x14ac:dyDescent="0.35">
      <c r="A5741" s="5">
        <v>5737</v>
      </c>
      <c r="B5741" s="5">
        <v>240</v>
      </c>
      <c r="C5741" s="5">
        <v>8</v>
      </c>
      <c r="D5741" s="380">
        <v>130.67333333333332</v>
      </c>
      <c r="E5741" s="25">
        <v>24.84</v>
      </c>
      <c r="F5741" s="380">
        <v>9.4028222012156526</v>
      </c>
      <c r="G5741" s="25">
        <v>42.29</v>
      </c>
      <c r="H5741" s="380">
        <v>8.5589607291593204</v>
      </c>
      <c r="I5741" s="25">
        <v>49.53</v>
      </c>
      <c r="J5741" s="380">
        <v>4.5422085562496388</v>
      </c>
    </row>
    <row r="5742" spans="1:10" x14ac:dyDescent="0.35">
      <c r="A5742" s="5">
        <v>5738</v>
      </c>
      <c r="B5742" s="5">
        <v>240</v>
      </c>
      <c r="C5742" s="5">
        <v>8</v>
      </c>
      <c r="D5742" s="380">
        <v>124.48111111111112</v>
      </c>
      <c r="E5742" s="25">
        <v>24.84</v>
      </c>
      <c r="F5742" s="380">
        <v>9.4028222012156526</v>
      </c>
      <c r="G5742" s="25">
        <v>41.86</v>
      </c>
      <c r="H5742" s="380">
        <v>9.2412263035324695</v>
      </c>
      <c r="I5742" s="25">
        <v>48.86</v>
      </c>
      <c r="J5742" s="380">
        <v>5.9190981670478484</v>
      </c>
    </row>
    <row r="5743" spans="1:10" x14ac:dyDescent="0.35">
      <c r="A5743" s="5">
        <v>5739</v>
      </c>
      <c r="B5743" s="5">
        <v>240</v>
      </c>
      <c r="C5743" s="5">
        <v>8</v>
      </c>
      <c r="D5743" s="380">
        <v>117.90722222222222</v>
      </c>
      <c r="E5743" s="25">
        <v>24.84</v>
      </c>
      <c r="F5743" s="380">
        <v>9.4028222012156526</v>
      </c>
      <c r="G5743" s="25">
        <v>41.86</v>
      </c>
      <c r="H5743" s="380">
        <v>9.2314655261655698</v>
      </c>
      <c r="I5743" s="25">
        <v>47.79</v>
      </c>
      <c r="J5743" s="380">
        <v>6.3269446239521345</v>
      </c>
    </row>
    <row r="5744" spans="1:10" x14ac:dyDescent="0.35">
      <c r="A5744" s="5">
        <v>5740</v>
      </c>
      <c r="B5744" s="5">
        <v>240</v>
      </c>
      <c r="C5744" s="5">
        <v>8</v>
      </c>
      <c r="D5744" s="380">
        <v>117.85166666666666</v>
      </c>
      <c r="E5744" s="25">
        <v>24.84</v>
      </c>
      <c r="F5744" s="380">
        <v>10.797308593476661</v>
      </c>
      <c r="G5744" s="25">
        <v>41.86</v>
      </c>
      <c r="H5744" s="380">
        <v>8.7185336749686115</v>
      </c>
      <c r="I5744" s="25">
        <v>47.79</v>
      </c>
      <c r="J5744" s="380">
        <v>6.4184825136848049</v>
      </c>
    </row>
    <row r="5745" spans="1:10" x14ac:dyDescent="0.35">
      <c r="A5745" s="5">
        <v>5741</v>
      </c>
      <c r="B5745" s="5">
        <v>240</v>
      </c>
      <c r="C5745" s="5">
        <v>8</v>
      </c>
      <c r="D5745" s="380">
        <v>114.53555555555558</v>
      </c>
      <c r="E5745" s="25">
        <v>24.84</v>
      </c>
      <c r="F5745" s="380">
        <v>10.697750327682604</v>
      </c>
      <c r="G5745" s="25">
        <v>42.29</v>
      </c>
      <c r="H5745" s="380">
        <v>8.8235091868459428</v>
      </c>
      <c r="I5745" s="25">
        <v>47.79</v>
      </c>
      <c r="J5745" s="380">
        <v>6.8118419833074366</v>
      </c>
    </row>
    <row r="5746" spans="1:10" x14ac:dyDescent="0.35">
      <c r="A5746" s="5">
        <v>5742</v>
      </c>
      <c r="B5746" s="5">
        <v>240</v>
      </c>
      <c r="C5746" s="5">
        <v>8</v>
      </c>
      <c r="D5746" s="380">
        <v>118.60000000000001</v>
      </c>
      <c r="E5746" s="25">
        <v>24.84</v>
      </c>
      <c r="F5746" s="380">
        <v>10.410217567380684</v>
      </c>
      <c r="G5746" s="25">
        <v>42.29</v>
      </c>
      <c r="H5746" s="380">
        <v>8.6371640282141104</v>
      </c>
      <c r="I5746" s="25">
        <v>48.86</v>
      </c>
      <c r="J5746" s="380">
        <v>6.8986585265167886</v>
      </c>
    </row>
    <row r="5747" spans="1:10" x14ac:dyDescent="0.35">
      <c r="A5747" s="5">
        <v>5743</v>
      </c>
      <c r="B5747" s="5">
        <v>240</v>
      </c>
      <c r="C5747" s="5">
        <v>8</v>
      </c>
      <c r="D5747" s="380">
        <v>122.17666666666665</v>
      </c>
      <c r="E5747" s="25">
        <v>24.84</v>
      </c>
      <c r="F5747" s="380">
        <v>12.064741259952248</v>
      </c>
      <c r="G5747" s="25">
        <v>42.29</v>
      </c>
      <c r="H5747" s="380">
        <v>8.9053439535301049</v>
      </c>
      <c r="I5747" s="25">
        <v>51.02</v>
      </c>
      <c r="J5747" s="380">
        <v>6.7994953585088052</v>
      </c>
    </row>
    <row r="5748" spans="1:10" x14ac:dyDescent="0.35">
      <c r="A5748" s="5">
        <v>5744</v>
      </c>
      <c r="B5748" s="5">
        <v>240</v>
      </c>
      <c r="C5748" s="5">
        <v>8</v>
      </c>
      <c r="D5748" s="380">
        <v>124.72611111111111</v>
      </c>
      <c r="E5748" s="25">
        <v>24.84</v>
      </c>
      <c r="F5748" s="380">
        <v>9.291734333054869</v>
      </c>
      <c r="G5748" s="25">
        <v>43.56</v>
      </c>
      <c r="H5748" s="380">
        <v>7.4897935248849032</v>
      </c>
      <c r="I5748" s="25">
        <v>53.51</v>
      </c>
      <c r="J5748" s="380">
        <v>5.9693324783178339</v>
      </c>
    </row>
    <row r="5749" spans="1:10" x14ac:dyDescent="0.35">
      <c r="A5749" s="5">
        <v>5745</v>
      </c>
      <c r="B5749" s="5">
        <v>240</v>
      </c>
      <c r="C5749" s="5">
        <v>8</v>
      </c>
      <c r="D5749" s="380">
        <v>118.06833333333333</v>
      </c>
      <c r="E5749" s="25">
        <v>24.84</v>
      </c>
      <c r="F5749" s="380">
        <v>7.8042420473745242</v>
      </c>
      <c r="G5749" s="25">
        <v>43.56</v>
      </c>
      <c r="H5749" s="380">
        <v>7.4897935248849032</v>
      </c>
      <c r="I5749" s="25">
        <v>53.51</v>
      </c>
      <c r="J5749" s="380">
        <v>6.2586979638405724</v>
      </c>
    </row>
    <row r="5750" spans="1:10" x14ac:dyDescent="0.35">
      <c r="A5750" s="5">
        <v>5746</v>
      </c>
      <c r="B5750" s="5">
        <v>240</v>
      </c>
      <c r="C5750" s="5">
        <v>8</v>
      </c>
      <c r="D5750" s="380">
        <v>98.513333333333321</v>
      </c>
      <c r="E5750" s="25">
        <v>24.84</v>
      </c>
      <c r="F5750" s="380">
        <v>7.3971104788481536</v>
      </c>
      <c r="G5750" s="25">
        <v>42.29</v>
      </c>
      <c r="H5750" s="380">
        <v>4.7891821424395529</v>
      </c>
      <c r="I5750" s="25">
        <v>47.92</v>
      </c>
      <c r="J5750" s="380">
        <v>6.5222764388570997E-2</v>
      </c>
    </row>
    <row r="5751" spans="1:10" x14ac:dyDescent="0.35">
      <c r="A5751" s="5">
        <v>5747</v>
      </c>
      <c r="B5751" s="5">
        <v>240</v>
      </c>
      <c r="C5751" s="5">
        <v>8</v>
      </c>
      <c r="D5751" s="380">
        <v>101.52611111111112</v>
      </c>
      <c r="E5751" s="25">
        <v>24.84</v>
      </c>
      <c r="F5751" s="380">
        <v>7.3374834595959593</v>
      </c>
      <c r="G5751" s="25">
        <v>42.29</v>
      </c>
      <c r="H5751" s="380">
        <v>0.47222222222222221</v>
      </c>
      <c r="I5751" s="25">
        <v>47.31</v>
      </c>
      <c r="J5751" s="380">
        <v>3.1390105422568277</v>
      </c>
    </row>
    <row r="5752" spans="1:10" x14ac:dyDescent="0.35">
      <c r="A5752" s="5">
        <v>5748</v>
      </c>
      <c r="B5752" s="5">
        <v>240</v>
      </c>
      <c r="C5752" s="5">
        <v>8</v>
      </c>
      <c r="D5752" s="380">
        <v>82.229444444444439</v>
      </c>
      <c r="E5752" s="25">
        <v>24.84</v>
      </c>
      <c r="F5752" s="380">
        <v>7.3374834595959584</v>
      </c>
      <c r="G5752" s="25">
        <v>41.86</v>
      </c>
      <c r="H5752" s="380">
        <v>0.84297541096738238</v>
      </c>
      <c r="I5752" s="25">
        <v>47.31</v>
      </c>
      <c r="J5752" s="380">
        <v>6.6735129848084884E-2</v>
      </c>
    </row>
    <row r="5753" spans="1:10" x14ac:dyDescent="0.35">
      <c r="A5753" s="5">
        <v>5749</v>
      </c>
      <c r="B5753" s="5">
        <v>240</v>
      </c>
      <c r="C5753" s="5">
        <v>8</v>
      </c>
      <c r="D5753" s="380">
        <v>74.892222222222216</v>
      </c>
      <c r="E5753" s="25">
        <v>23.84</v>
      </c>
      <c r="F5753" s="380">
        <v>5.0200356402541049</v>
      </c>
      <c r="G5753" s="25">
        <v>37.020000000000003</v>
      </c>
      <c r="H5753" s="380">
        <v>6.5213733573551398</v>
      </c>
      <c r="I5753" s="25">
        <v>47.31</v>
      </c>
      <c r="J5753" s="380">
        <v>2.1363297927452316</v>
      </c>
    </row>
    <row r="5754" spans="1:10" x14ac:dyDescent="0.35">
      <c r="A5754" s="5">
        <v>5750</v>
      </c>
      <c r="B5754" s="5">
        <v>240</v>
      </c>
      <c r="C5754" s="5">
        <v>8</v>
      </c>
      <c r="D5754" s="380">
        <v>77.578888888888883</v>
      </c>
      <c r="E5754" s="25">
        <v>23.84</v>
      </c>
      <c r="F5754" s="380">
        <v>6.1212734620039031</v>
      </c>
      <c r="G5754" s="25">
        <v>37.020000000000003</v>
      </c>
      <c r="H5754" s="380">
        <v>6.8211506758427456</v>
      </c>
      <c r="I5754" s="25">
        <v>47.31</v>
      </c>
      <c r="J5754" s="380">
        <v>2.1363297927452316</v>
      </c>
    </row>
    <row r="5755" spans="1:10" x14ac:dyDescent="0.35">
      <c r="A5755" s="5">
        <v>5751</v>
      </c>
      <c r="B5755" s="5">
        <v>240</v>
      </c>
      <c r="C5755" s="5">
        <v>8</v>
      </c>
      <c r="D5755" s="380">
        <v>74.666111111111107</v>
      </c>
      <c r="E5755" s="25">
        <v>24.44</v>
      </c>
      <c r="F5755" s="380">
        <v>5.6882479298547706</v>
      </c>
      <c r="G5755" s="25">
        <v>37.020000000000003</v>
      </c>
      <c r="H5755" s="380">
        <v>6.8211506758427456</v>
      </c>
      <c r="I5755" s="25">
        <v>47.31</v>
      </c>
      <c r="J5755" s="380">
        <v>2.1363297927452316</v>
      </c>
    </row>
    <row r="5756" spans="1:10" x14ac:dyDescent="0.35">
      <c r="A5756" s="5">
        <v>5752</v>
      </c>
      <c r="B5756" s="5">
        <v>240</v>
      </c>
      <c r="C5756" s="5">
        <v>8</v>
      </c>
      <c r="D5756" s="380">
        <v>84.562777777777782</v>
      </c>
      <c r="E5756" s="25">
        <v>24.84</v>
      </c>
      <c r="F5756" s="380">
        <v>5.0200356402541049</v>
      </c>
      <c r="G5756" s="25">
        <v>41.86</v>
      </c>
      <c r="H5756" s="380">
        <v>0.77502001585007652</v>
      </c>
      <c r="I5756" s="25">
        <v>47.31</v>
      </c>
      <c r="J5756" s="380">
        <v>2.1363297927452316</v>
      </c>
    </row>
    <row r="5757" spans="1:10" x14ac:dyDescent="0.35">
      <c r="A5757" s="5">
        <v>5753</v>
      </c>
      <c r="B5757" s="5">
        <v>240</v>
      </c>
      <c r="C5757" s="5">
        <v>8</v>
      </c>
      <c r="D5757" s="380">
        <v>115.52888888888889</v>
      </c>
      <c r="E5757" s="25">
        <v>24.84</v>
      </c>
      <c r="F5757" s="380">
        <v>5.7431069783162627</v>
      </c>
      <c r="G5757" s="25">
        <v>42.29</v>
      </c>
      <c r="H5757" s="380">
        <v>0.41951296814422467</v>
      </c>
      <c r="I5757" s="25">
        <v>47.31</v>
      </c>
      <c r="J5757" s="380">
        <v>3.3177438392474072</v>
      </c>
    </row>
    <row r="5758" spans="1:10" x14ac:dyDescent="0.35">
      <c r="A5758" s="5">
        <v>5754</v>
      </c>
      <c r="B5758" s="5">
        <v>240</v>
      </c>
      <c r="C5758" s="5">
        <v>8</v>
      </c>
      <c r="D5758" s="380">
        <v>138.88888888888889</v>
      </c>
      <c r="E5758" s="25">
        <v>24.84</v>
      </c>
      <c r="F5758" s="380">
        <v>11.696924028134161</v>
      </c>
      <c r="G5758" s="25">
        <v>43.56</v>
      </c>
      <c r="H5758" s="380">
        <v>5.4013199838766326</v>
      </c>
      <c r="I5758" s="25">
        <v>51.02</v>
      </c>
      <c r="J5758" s="380">
        <v>4.2958638460760055</v>
      </c>
    </row>
    <row r="5759" spans="1:10" x14ac:dyDescent="0.35">
      <c r="A5759" s="5">
        <v>5755</v>
      </c>
      <c r="B5759" s="5">
        <v>240</v>
      </c>
      <c r="C5759" s="5">
        <v>8</v>
      </c>
      <c r="D5759" s="380">
        <v>138.88888888888889</v>
      </c>
      <c r="E5759" s="25">
        <v>24.84</v>
      </c>
      <c r="F5759" s="380">
        <v>12.131103303368731</v>
      </c>
      <c r="G5759" s="25">
        <v>43.56</v>
      </c>
      <c r="H5759" s="380">
        <v>6.9022940516248799</v>
      </c>
      <c r="I5759" s="25">
        <v>53.71</v>
      </c>
      <c r="J5759" s="380">
        <v>4.5057012529770537</v>
      </c>
    </row>
    <row r="5760" spans="1:10" x14ac:dyDescent="0.35">
      <c r="A5760" s="5">
        <v>5756</v>
      </c>
      <c r="B5760" s="5">
        <v>240</v>
      </c>
      <c r="C5760" s="5">
        <v>8</v>
      </c>
      <c r="D5760" s="380">
        <v>138.88888888888889</v>
      </c>
      <c r="E5760" s="25">
        <v>25.59</v>
      </c>
      <c r="F5760" s="380">
        <v>13.748316876274503</v>
      </c>
      <c r="G5760" s="25">
        <v>43.56</v>
      </c>
      <c r="H5760" s="380">
        <v>10.144094909335987</v>
      </c>
      <c r="I5760" s="25">
        <v>55.66</v>
      </c>
      <c r="J5760" s="380">
        <v>4.659473950450125</v>
      </c>
    </row>
    <row r="5761" spans="1:10" x14ac:dyDescent="0.35">
      <c r="A5761" s="5">
        <v>5757</v>
      </c>
      <c r="B5761" s="5">
        <v>240</v>
      </c>
      <c r="C5761" s="5">
        <v>8</v>
      </c>
      <c r="D5761" s="380">
        <v>138.88888888888889</v>
      </c>
      <c r="E5761" s="25">
        <v>25.48</v>
      </c>
      <c r="F5761" s="380">
        <v>14.807164427825342</v>
      </c>
      <c r="G5761" s="25">
        <v>43.56</v>
      </c>
      <c r="H5761" s="380">
        <v>9.4659448998440787</v>
      </c>
      <c r="I5761" s="25">
        <v>58.21</v>
      </c>
      <c r="J5761" s="380">
        <v>1.504776999691644</v>
      </c>
    </row>
    <row r="5762" spans="1:10" x14ac:dyDescent="0.35">
      <c r="A5762" s="5">
        <v>5758</v>
      </c>
      <c r="B5762" s="5">
        <v>240</v>
      </c>
      <c r="C5762" s="5">
        <v>8</v>
      </c>
      <c r="D5762" s="380">
        <v>138.88888888888889</v>
      </c>
      <c r="E5762" s="25">
        <v>25.29</v>
      </c>
      <c r="F5762" s="380">
        <v>13.950464738781127</v>
      </c>
      <c r="G5762" s="25">
        <v>43.56</v>
      </c>
      <c r="H5762" s="380">
        <v>9.6937398859157877</v>
      </c>
      <c r="I5762" s="25">
        <v>58.21</v>
      </c>
      <c r="J5762" s="380">
        <v>1.6290526386842086</v>
      </c>
    </row>
    <row r="5763" spans="1:10" x14ac:dyDescent="0.35">
      <c r="A5763" s="5">
        <v>5759</v>
      </c>
      <c r="B5763" s="5">
        <v>240</v>
      </c>
      <c r="C5763" s="5">
        <v>8</v>
      </c>
      <c r="D5763" s="380">
        <v>138.88888888888889</v>
      </c>
      <c r="E5763" s="25">
        <v>24.84</v>
      </c>
      <c r="F5763" s="380">
        <v>12.968740685637497</v>
      </c>
      <c r="G5763" s="25">
        <v>43.56</v>
      </c>
      <c r="H5763" s="380">
        <v>9.4043257356022547</v>
      </c>
      <c r="I5763" s="25">
        <v>55.95</v>
      </c>
      <c r="J5763" s="380">
        <v>3.8038746573841968</v>
      </c>
    </row>
    <row r="5764" spans="1:10" x14ac:dyDescent="0.35">
      <c r="A5764" s="5">
        <v>5760</v>
      </c>
      <c r="B5764" s="5">
        <v>240</v>
      </c>
      <c r="C5764" s="5">
        <v>8</v>
      </c>
      <c r="D5764" s="380">
        <v>138.88888888888889</v>
      </c>
      <c r="E5764" s="25">
        <v>24.84</v>
      </c>
      <c r="F5764" s="380">
        <v>13.961828811460734</v>
      </c>
      <c r="G5764" s="25">
        <v>42.29</v>
      </c>
      <c r="H5764" s="380">
        <v>8.3848245021047205</v>
      </c>
      <c r="I5764" s="25">
        <v>48.86</v>
      </c>
      <c r="J5764" s="380">
        <v>5.8346911574906528</v>
      </c>
    </row>
    <row r="5765" spans="1:10" x14ac:dyDescent="0.35">
      <c r="A5765" s="5">
        <v>5761</v>
      </c>
      <c r="B5765" s="5">
        <v>241</v>
      </c>
      <c r="C5765" s="5">
        <v>8</v>
      </c>
      <c r="D5765" s="380">
        <v>131.01444444444442</v>
      </c>
      <c r="E5765" s="25">
        <v>24.84</v>
      </c>
      <c r="F5765" s="380">
        <v>13.125511415282498</v>
      </c>
      <c r="G5765" s="25">
        <v>37.020000000000003</v>
      </c>
      <c r="H5765" s="380">
        <v>7.6054076697559658</v>
      </c>
      <c r="I5765" s="25">
        <v>45.49</v>
      </c>
      <c r="J5765" s="380">
        <v>5.3490755794663025</v>
      </c>
    </row>
    <row r="5766" spans="1:10" x14ac:dyDescent="0.35">
      <c r="A5766" s="5">
        <v>5762</v>
      </c>
      <c r="B5766" s="5">
        <v>241</v>
      </c>
      <c r="C5766" s="5">
        <v>8</v>
      </c>
      <c r="D5766" s="380">
        <v>127.25</v>
      </c>
      <c r="E5766" s="25">
        <v>24.84</v>
      </c>
      <c r="F5766" s="380">
        <v>13.824569866489123</v>
      </c>
      <c r="G5766" s="25">
        <v>37.020000000000003</v>
      </c>
      <c r="H5766" s="380">
        <v>8.7676192173889209</v>
      </c>
      <c r="I5766" s="25">
        <v>45.28</v>
      </c>
      <c r="J5766" s="380">
        <v>5.4978793665276005</v>
      </c>
    </row>
    <row r="5767" spans="1:10" x14ac:dyDescent="0.35">
      <c r="A5767" s="5">
        <v>5763</v>
      </c>
      <c r="B5767" s="5">
        <v>241</v>
      </c>
      <c r="C5767" s="5">
        <v>8</v>
      </c>
      <c r="D5767" s="380">
        <v>126.97499999999999</v>
      </c>
      <c r="E5767" s="25">
        <v>24.84</v>
      </c>
      <c r="F5767" s="380">
        <v>15.043940880984261</v>
      </c>
      <c r="G5767" s="25">
        <v>37.020000000000003</v>
      </c>
      <c r="H5767" s="380">
        <v>9.098669107426085</v>
      </c>
      <c r="I5767" s="25">
        <v>44.16</v>
      </c>
      <c r="J5767" s="380">
        <v>5.0118025867958504</v>
      </c>
    </row>
    <row r="5768" spans="1:10" x14ac:dyDescent="0.35">
      <c r="A5768" s="5">
        <v>5764</v>
      </c>
      <c r="B5768" s="5">
        <v>241</v>
      </c>
      <c r="C5768" s="5">
        <v>8</v>
      </c>
      <c r="D5768" s="380">
        <v>128.32277777777776</v>
      </c>
      <c r="E5768" s="25">
        <v>24.84</v>
      </c>
      <c r="F5768" s="380">
        <v>15.964352822828685</v>
      </c>
      <c r="G5768" s="25">
        <v>37.020000000000003</v>
      </c>
      <c r="H5768" s="380">
        <v>8.3714439440051951</v>
      </c>
      <c r="I5768" s="25">
        <v>44.16</v>
      </c>
      <c r="J5768" s="380">
        <v>4.2543502161239237</v>
      </c>
    </row>
    <row r="5769" spans="1:10" x14ac:dyDescent="0.35">
      <c r="A5769" s="5">
        <v>5765</v>
      </c>
      <c r="B5769" s="5">
        <v>241</v>
      </c>
      <c r="C5769" s="5">
        <v>8</v>
      </c>
      <c r="D5769" s="380">
        <v>138.88888888888889</v>
      </c>
      <c r="E5769" s="25">
        <v>24.84</v>
      </c>
      <c r="F5769" s="380">
        <v>15.36671704522891</v>
      </c>
      <c r="G5769" s="25">
        <v>37.020000000000003</v>
      </c>
      <c r="H5769" s="380">
        <v>9.0606647457127227</v>
      </c>
      <c r="I5769" s="25">
        <v>46.85</v>
      </c>
      <c r="J5769" s="380">
        <v>5.4385796806415643</v>
      </c>
    </row>
    <row r="5770" spans="1:10" x14ac:dyDescent="0.35">
      <c r="A5770" s="5">
        <v>5766</v>
      </c>
      <c r="B5770" s="5">
        <v>241</v>
      </c>
      <c r="C5770" s="5">
        <v>8</v>
      </c>
      <c r="D5770" s="380">
        <v>138.88888888888889</v>
      </c>
      <c r="E5770" s="25">
        <v>24.84</v>
      </c>
      <c r="F5770" s="380">
        <v>15.487451915532432</v>
      </c>
      <c r="G5770" s="25">
        <v>37.020000000000003</v>
      </c>
      <c r="H5770" s="380">
        <v>7.3914243766367029</v>
      </c>
      <c r="I5770" s="25">
        <v>46.85</v>
      </c>
      <c r="J5770" s="380">
        <v>5.6464965655387536</v>
      </c>
    </row>
    <row r="5771" spans="1:10" x14ac:dyDescent="0.35">
      <c r="A5771" s="5">
        <v>5767</v>
      </c>
      <c r="B5771" s="5">
        <v>241</v>
      </c>
      <c r="C5771" s="5">
        <v>8</v>
      </c>
      <c r="D5771" s="380">
        <v>138.88888888888889</v>
      </c>
      <c r="E5771" s="25">
        <v>24.84</v>
      </c>
      <c r="F5771" s="380">
        <v>15.253980339652959</v>
      </c>
      <c r="G5771" s="25">
        <v>37.020000000000003</v>
      </c>
      <c r="H5771" s="380">
        <v>7.4003609693551384</v>
      </c>
      <c r="I5771" s="25">
        <v>46.85</v>
      </c>
      <c r="J5771" s="380">
        <v>4.1737517547450613</v>
      </c>
    </row>
    <row r="5772" spans="1:10" x14ac:dyDescent="0.35">
      <c r="A5772" s="5">
        <v>5768</v>
      </c>
      <c r="B5772" s="5">
        <v>241</v>
      </c>
      <c r="C5772" s="5">
        <v>8</v>
      </c>
      <c r="D5772" s="380">
        <v>138.88888888888889</v>
      </c>
      <c r="E5772" s="25">
        <v>24.84</v>
      </c>
      <c r="F5772" s="380">
        <v>12.521772509952246</v>
      </c>
      <c r="G5772" s="25">
        <v>37.020000000000003</v>
      </c>
      <c r="H5772" s="380">
        <v>7.4495628076312563</v>
      </c>
      <c r="I5772" s="25">
        <v>47.32</v>
      </c>
      <c r="J5772" s="380">
        <v>4.4662577839358066</v>
      </c>
    </row>
    <row r="5773" spans="1:10" x14ac:dyDescent="0.35">
      <c r="A5773" s="5">
        <v>5769</v>
      </c>
      <c r="B5773" s="5">
        <v>241</v>
      </c>
      <c r="C5773" s="5">
        <v>8</v>
      </c>
      <c r="D5773" s="380">
        <v>138.88888888888889</v>
      </c>
      <c r="E5773" s="25">
        <v>24.84</v>
      </c>
      <c r="F5773" s="380">
        <v>8.1174834595959577</v>
      </c>
      <c r="G5773" s="25">
        <v>37.020000000000003</v>
      </c>
      <c r="H5773" s="380">
        <v>7.352616658648147</v>
      </c>
      <c r="I5773" s="25">
        <v>44.16</v>
      </c>
      <c r="J5773" s="380">
        <v>5.7009212643916332</v>
      </c>
    </row>
    <row r="5774" spans="1:10" x14ac:dyDescent="0.35">
      <c r="A5774" s="5">
        <v>5770</v>
      </c>
      <c r="B5774" s="5">
        <v>241</v>
      </c>
      <c r="C5774" s="5">
        <v>8</v>
      </c>
      <c r="D5774" s="380">
        <v>138.88888888888889</v>
      </c>
      <c r="E5774" s="25">
        <v>24.84</v>
      </c>
      <c r="F5774" s="380">
        <v>8.1174834595959577</v>
      </c>
      <c r="G5774" s="25">
        <v>31.84</v>
      </c>
      <c r="H5774" s="380">
        <v>7.3021485579210053</v>
      </c>
      <c r="I5774" s="25">
        <v>35.72</v>
      </c>
      <c r="J5774" s="380">
        <v>3.5594590289585795</v>
      </c>
    </row>
    <row r="5775" spans="1:10" x14ac:dyDescent="0.35">
      <c r="A5775" s="5">
        <v>5771</v>
      </c>
      <c r="B5775" s="5">
        <v>241</v>
      </c>
      <c r="C5775" s="5">
        <v>8</v>
      </c>
      <c r="D5775" s="380">
        <v>138.88888888888889</v>
      </c>
      <c r="E5775" s="25">
        <v>24.84</v>
      </c>
      <c r="F5775" s="380">
        <v>5.1017781748723623</v>
      </c>
      <c r="G5775" s="25">
        <v>31.84</v>
      </c>
      <c r="H5775" s="380">
        <v>7.3021485579210053</v>
      </c>
      <c r="I5775" s="25">
        <v>35.72</v>
      </c>
      <c r="J5775" s="380">
        <v>1.3220362494254645</v>
      </c>
    </row>
    <row r="5776" spans="1:10" x14ac:dyDescent="0.35">
      <c r="A5776" s="5">
        <v>5772</v>
      </c>
      <c r="B5776" s="5">
        <v>241</v>
      </c>
      <c r="C5776" s="5">
        <v>8</v>
      </c>
      <c r="D5776" s="380">
        <v>133.22499999999999</v>
      </c>
      <c r="E5776" s="25">
        <v>24.84</v>
      </c>
      <c r="F5776" s="380">
        <v>5.3837097714493884</v>
      </c>
      <c r="G5776" s="25">
        <v>31.84</v>
      </c>
      <c r="H5776" s="380">
        <v>3.4863360196119562</v>
      </c>
      <c r="I5776" s="25">
        <v>35.72</v>
      </c>
      <c r="J5776" s="380">
        <v>1.2334984902755124</v>
      </c>
    </row>
    <row r="5777" spans="1:10" x14ac:dyDescent="0.35">
      <c r="A5777" s="5">
        <v>5773</v>
      </c>
      <c r="B5777" s="5">
        <v>241</v>
      </c>
      <c r="C5777" s="5">
        <v>8</v>
      </c>
      <c r="D5777" s="380">
        <v>134.32222222222219</v>
      </c>
      <c r="E5777" s="25">
        <v>23.84</v>
      </c>
      <c r="F5777" s="380">
        <v>5.1017781748723623</v>
      </c>
      <c r="G5777" s="25">
        <v>31.11</v>
      </c>
      <c r="H5777" s="380">
        <v>7.2195739696901056</v>
      </c>
      <c r="I5777" s="25">
        <v>35.72</v>
      </c>
      <c r="J5777" s="380">
        <v>1.1014585456954511</v>
      </c>
    </row>
    <row r="5778" spans="1:10" x14ac:dyDescent="0.35">
      <c r="A5778" s="5">
        <v>5774</v>
      </c>
      <c r="B5778" s="5">
        <v>241</v>
      </c>
      <c r="C5778" s="5">
        <v>8</v>
      </c>
      <c r="D5778" s="380">
        <v>134.86555555555555</v>
      </c>
      <c r="E5778" s="25">
        <v>23.84</v>
      </c>
      <c r="F5778" s="380">
        <v>4.899776670914556</v>
      </c>
      <c r="G5778" s="25">
        <v>31.11</v>
      </c>
      <c r="H5778" s="380">
        <v>7.3021485579210053</v>
      </c>
      <c r="I5778" s="25">
        <v>35.72</v>
      </c>
      <c r="J5778" s="380">
        <v>1.164197375301212</v>
      </c>
    </row>
    <row r="5779" spans="1:10" x14ac:dyDescent="0.35">
      <c r="A5779" s="5">
        <v>5775</v>
      </c>
      <c r="B5779" s="5">
        <v>241</v>
      </c>
      <c r="C5779" s="5">
        <v>8</v>
      </c>
      <c r="D5779" s="380">
        <v>138.88888888888889</v>
      </c>
      <c r="E5779" s="25">
        <v>23.84</v>
      </c>
      <c r="F5779" s="380">
        <v>5.1017781748723623</v>
      </c>
      <c r="G5779" s="25">
        <v>31.24</v>
      </c>
      <c r="H5779" s="380">
        <v>7.2219482186876363</v>
      </c>
      <c r="I5779" s="25">
        <v>35.72</v>
      </c>
      <c r="J5779" s="380">
        <v>1.2836792411116966</v>
      </c>
    </row>
    <row r="5780" spans="1:10" x14ac:dyDescent="0.35">
      <c r="A5780" s="5">
        <v>5776</v>
      </c>
      <c r="B5780" s="5">
        <v>241</v>
      </c>
      <c r="C5780" s="5">
        <v>8</v>
      </c>
      <c r="D5780" s="380">
        <v>138.88888888888889</v>
      </c>
      <c r="E5780" s="25">
        <v>24</v>
      </c>
      <c r="F5780" s="380">
        <v>8.1174834595959613</v>
      </c>
      <c r="G5780" s="25">
        <v>31.84</v>
      </c>
      <c r="H5780" s="380">
        <v>4.6303600709426185</v>
      </c>
      <c r="I5780" s="25">
        <v>35.72</v>
      </c>
      <c r="J5780" s="380">
        <v>1.7061013786045673</v>
      </c>
    </row>
    <row r="5781" spans="1:10" x14ac:dyDescent="0.35">
      <c r="A5781" s="5">
        <v>5777</v>
      </c>
      <c r="B5781" s="5">
        <v>241</v>
      </c>
      <c r="C5781" s="5">
        <v>8</v>
      </c>
      <c r="D5781" s="380">
        <v>138.88888888888889</v>
      </c>
      <c r="E5781" s="25">
        <v>24.84</v>
      </c>
      <c r="F5781" s="380">
        <v>8.4090485103212895</v>
      </c>
      <c r="G5781" s="25">
        <v>31.84</v>
      </c>
      <c r="H5781" s="380">
        <v>7.7002976119946185</v>
      </c>
      <c r="I5781" s="25">
        <v>35.72</v>
      </c>
      <c r="J5781" s="380">
        <v>3.7967438187791491</v>
      </c>
    </row>
    <row r="5782" spans="1:10" x14ac:dyDescent="0.35">
      <c r="A5782" s="5">
        <v>5778</v>
      </c>
      <c r="B5782" s="5">
        <v>241</v>
      </c>
      <c r="C5782" s="5">
        <v>8</v>
      </c>
      <c r="D5782" s="380">
        <v>138.88888888888889</v>
      </c>
      <c r="E5782" s="25">
        <v>24.84</v>
      </c>
      <c r="F5782" s="380">
        <v>15.997515872053423</v>
      </c>
      <c r="G5782" s="25">
        <v>32.159999999999997</v>
      </c>
      <c r="H5782" s="380">
        <v>9.3729825839567109</v>
      </c>
      <c r="I5782" s="25">
        <v>37.979999999999997</v>
      </c>
      <c r="J5782" s="380">
        <v>7.3454000908735129</v>
      </c>
    </row>
    <row r="5783" spans="1:10" x14ac:dyDescent="0.35">
      <c r="A5783" s="5">
        <v>5779</v>
      </c>
      <c r="B5783" s="5">
        <v>241</v>
      </c>
      <c r="C5783" s="5">
        <v>8</v>
      </c>
      <c r="D5783" s="380">
        <v>138.88888888888889</v>
      </c>
      <c r="E5783" s="25">
        <v>24.84</v>
      </c>
      <c r="F5783" s="380">
        <v>17.400652004440136</v>
      </c>
      <c r="G5783" s="25">
        <v>43.62</v>
      </c>
      <c r="H5783" s="380">
        <v>17.541117088532431</v>
      </c>
      <c r="I5783" s="25">
        <v>51.76</v>
      </c>
      <c r="J5783" s="380">
        <v>7.4678827004333792</v>
      </c>
    </row>
    <row r="5784" spans="1:10" x14ac:dyDescent="0.35">
      <c r="A5784" s="5">
        <v>5780</v>
      </c>
      <c r="B5784" s="5">
        <v>241</v>
      </c>
      <c r="C5784" s="5">
        <v>8</v>
      </c>
      <c r="D5784" s="380">
        <v>138.88888888888889</v>
      </c>
      <c r="E5784" s="25">
        <v>24.84</v>
      </c>
      <c r="F5784" s="380">
        <v>15.945744548857713</v>
      </c>
      <c r="G5784" s="25">
        <v>43.62</v>
      </c>
      <c r="H5784" s="380">
        <v>21.11773679897707</v>
      </c>
      <c r="I5784" s="25">
        <v>55.66</v>
      </c>
      <c r="J5784" s="380">
        <v>7.4678827004333792</v>
      </c>
    </row>
    <row r="5785" spans="1:10" x14ac:dyDescent="0.35">
      <c r="A5785" s="5">
        <v>5781</v>
      </c>
      <c r="B5785" s="5">
        <v>241</v>
      </c>
      <c r="C5785" s="5">
        <v>8</v>
      </c>
      <c r="D5785" s="380">
        <v>138.88888888888889</v>
      </c>
      <c r="E5785" s="25">
        <v>25.29</v>
      </c>
      <c r="F5785" s="380">
        <v>20.513000071004058</v>
      </c>
      <c r="G5785" s="25">
        <v>43.62</v>
      </c>
      <c r="H5785" s="380">
        <v>20.619094940267978</v>
      </c>
      <c r="I5785" s="25">
        <v>54.92</v>
      </c>
      <c r="J5785" s="380">
        <v>7.4678827004333792</v>
      </c>
    </row>
    <row r="5786" spans="1:10" x14ac:dyDescent="0.35">
      <c r="A5786" s="5">
        <v>5782</v>
      </c>
      <c r="B5786" s="5">
        <v>241</v>
      </c>
      <c r="C5786" s="5">
        <v>8</v>
      </c>
      <c r="D5786" s="380">
        <v>138.88888888888889</v>
      </c>
      <c r="E5786" s="25">
        <v>24.84</v>
      </c>
      <c r="F5786" s="380">
        <v>20.070524663210168</v>
      </c>
      <c r="G5786" s="25">
        <v>43.49</v>
      </c>
      <c r="H5786" s="380">
        <v>17.465125694806865</v>
      </c>
      <c r="I5786" s="25">
        <v>54.87</v>
      </c>
      <c r="J5786" s="380">
        <v>7.4678711343618778</v>
      </c>
    </row>
    <row r="5787" spans="1:10" x14ac:dyDescent="0.35">
      <c r="A5787" s="5">
        <v>5783</v>
      </c>
      <c r="B5787" s="5">
        <v>241</v>
      </c>
      <c r="C5787" s="5">
        <v>8</v>
      </c>
      <c r="D5787" s="380">
        <v>138.88888888888889</v>
      </c>
      <c r="E5787" s="25">
        <v>24.84</v>
      </c>
      <c r="F5787" s="380">
        <v>19.255335034962226</v>
      </c>
      <c r="G5787" s="25">
        <v>42.29</v>
      </c>
      <c r="H5787" s="380">
        <v>14.878742162801569</v>
      </c>
      <c r="I5787" s="25">
        <v>50.44</v>
      </c>
      <c r="J5787" s="380">
        <v>7.4678711343618804</v>
      </c>
    </row>
    <row r="5788" spans="1:10" x14ac:dyDescent="0.35">
      <c r="A5788" s="5">
        <v>5784</v>
      </c>
      <c r="B5788" s="5">
        <v>241</v>
      </c>
      <c r="C5788" s="5">
        <v>8</v>
      </c>
      <c r="D5788" s="380">
        <v>138.88888888888889</v>
      </c>
      <c r="E5788" s="25">
        <v>24.84</v>
      </c>
      <c r="F5788" s="380">
        <v>17.40395462544873</v>
      </c>
      <c r="G5788" s="25">
        <v>37.08</v>
      </c>
      <c r="H5788" s="380">
        <v>18.088380561352977</v>
      </c>
      <c r="I5788" s="25">
        <v>47.31</v>
      </c>
      <c r="J5788" s="380">
        <v>7.233775969136321</v>
      </c>
    </row>
    <row r="5789" spans="1:10" x14ac:dyDescent="0.35">
      <c r="A5789" s="5">
        <v>5785</v>
      </c>
      <c r="B5789" s="5">
        <v>242</v>
      </c>
      <c r="C5789" s="5">
        <v>8</v>
      </c>
      <c r="D5789" s="380">
        <v>138.88888888888889</v>
      </c>
      <c r="E5789" s="25">
        <v>24.84</v>
      </c>
      <c r="F5789" s="380">
        <v>17.520421710749019</v>
      </c>
      <c r="G5789" s="25">
        <v>42.29</v>
      </c>
      <c r="H5789" s="380">
        <v>17.247191643312394</v>
      </c>
      <c r="I5789" s="25">
        <v>52.55</v>
      </c>
      <c r="J5789" s="380">
        <v>7.2285422025522248</v>
      </c>
    </row>
    <row r="5790" spans="1:10" x14ac:dyDescent="0.35">
      <c r="A5790" s="5">
        <v>5786</v>
      </c>
      <c r="B5790" s="5">
        <v>242</v>
      </c>
      <c r="C5790" s="5">
        <v>8</v>
      </c>
      <c r="D5790" s="380">
        <v>138.88888888888889</v>
      </c>
      <c r="E5790" s="25">
        <v>24.84</v>
      </c>
      <c r="F5790" s="380">
        <v>16.743277177334335</v>
      </c>
      <c r="G5790" s="25">
        <v>37.08</v>
      </c>
      <c r="H5790" s="380">
        <v>16.183757379526575</v>
      </c>
      <c r="I5790" s="25">
        <v>52.55</v>
      </c>
      <c r="J5790" s="380">
        <v>7.2285422025522248</v>
      </c>
    </row>
    <row r="5791" spans="1:10" x14ac:dyDescent="0.35">
      <c r="A5791" s="5">
        <v>5787</v>
      </c>
      <c r="B5791" s="5">
        <v>242</v>
      </c>
      <c r="C5791" s="5">
        <v>8</v>
      </c>
      <c r="D5791" s="380">
        <v>138.88888888888889</v>
      </c>
      <c r="E5791" s="25">
        <v>24.84</v>
      </c>
      <c r="F5791" s="380">
        <v>17.332399694756468</v>
      </c>
      <c r="G5791" s="25">
        <v>37.08</v>
      </c>
      <c r="H5791" s="380">
        <v>15.1545853530749</v>
      </c>
      <c r="I5791" s="25">
        <v>51.02</v>
      </c>
      <c r="J5791" s="380">
        <v>7.2285422025522248</v>
      </c>
    </row>
    <row r="5792" spans="1:10" x14ac:dyDescent="0.35">
      <c r="A5792" s="5">
        <v>5788</v>
      </c>
      <c r="B5792" s="5">
        <v>242</v>
      </c>
      <c r="C5792" s="5">
        <v>8</v>
      </c>
      <c r="D5792" s="380">
        <v>138.37444444444444</v>
      </c>
      <c r="E5792" s="25">
        <v>24.84</v>
      </c>
      <c r="F5792" s="380">
        <v>17.155252123577196</v>
      </c>
      <c r="G5792" s="25">
        <v>37.08</v>
      </c>
      <c r="H5792" s="380">
        <v>14.458876032674354</v>
      </c>
      <c r="I5792" s="25">
        <v>52.55</v>
      </c>
      <c r="J5792" s="380">
        <v>7.2285422025522248</v>
      </c>
    </row>
    <row r="5793" spans="1:10" x14ac:dyDescent="0.35">
      <c r="A5793" s="5">
        <v>5789</v>
      </c>
      <c r="B5793" s="5">
        <v>242</v>
      </c>
      <c r="C5793" s="5">
        <v>8</v>
      </c>
      <c r="D5793" s="380">
        <v>138.88888888888889</v>
      </c>
      <c r="E5793" s="25">
        <v>24.84</v>
      </c>
      <c r="F5793" s="380">
        <v>19.296517968080209</v>
      </c>
      <c r="G5793" s="25">
        <v>43.12</v>
      </c>
      <c r="H5793" s="380">
        <v>15.91461674070214</v>
      </c>
      <c r="I5793" s="25">
        <v>52.55</v>
      </c>
      <c r="J5793" s="380">
        <v>7.1992919172408536</v>
      </c>
    </row>
    <row r="5794" spans="1:10" x14ac:dyDescent="0.35">
      <c r="A5794" s="5">
        <v>5790</v>
      </c>
      <c r="B5794" s="5">
        <v>242</v>
      </c>
      <c r="C5794" s="5">
        <v>8</v>
      </c>
      <c r="D5794" s="380">
        <v>138.88888888888889</v>
      </c>
      <c r="E5794" s="25">
        <v>24.84</v>
      </c>
      <c r="F5794" s="380">
        <v>18.968643671056821</v>
      </c>
      <c r="G5794" s="25">
        <v>43.56</v>
      </c>
      <c r="H5794" s="380">
        <v>16.861323352118063</v>
      </c>
      <c r="I5794" s="25">
        <v>53.27</v>
      </c>
      <c r="J5794" s="380">
        <v>7.1427397007073399</v>
      </c>
    </row>
    <row r="5795" spans="1:10" x14ac:dyDescent="0.35">
      <c r="A5795" s="5">
        <v>5791</v>
      </c>
      <c r="B5795" s="5">
        <v>242</v>
      </c>
      <c r="C5795" s="5">
        <v>8</v>
      </c>
      <c r="D5795" s="380">
        <v>138.88888888888889</v>
      </c>
      <c r="E5795" s="25">
        <v>24.99</v>
      </c>
      <c r="F5795" s="380">
        <v>22.367296488017629</v>
      </c>
      <c r="G5795" s="25">
        <v>47.46</v>
      </c>
      <c r="H5795" s="380">
        <v>16.002202455401108</v>
      </c>
      <c r="I5795" s="25">
        <v>62.44</v>
      </c>
      <c r="J5795" s="380">
        <v>7.0987122678356593</v>
      </c>
    </row>
    <row r="5796" spans="1:10" x14ac:dyDescent="0.35">
      <c r="A5796" s="5">
        <v>5792</v>
      </c>
      <c r="B5796" s="5">
        <v>242</v>
      </c>
      <c r="C5796" s="5">
        <v>8</v>
      </c>
      <c r="D5796" s="380">
        <v>138.88888888888889</v>
      </c>
      <c r="E5796" s="25">
        <v>25.59</v>
      </c>
      <c r="F5796" s="380">
        <v>23.5513350270461</v>
      </c>
      <c r="G5796" s="25">
        <v>47.46</v>
      </c>
      <c r="H5796" s="380">
        <v>12.127909944057357</v>
      </c>
      <c r="I5796" s="25">
        <v>66.06</v>
      </c>
      <c r="J5796" s="380">
        <v>7.2304379655470186</v>
      </c>
    </row>
    <row r="5797" spans="1:10" x14ac:dyDescent="0.35">
      <c r="A5797" s="5">
        <v>5793</v>
      </c>
      <c r="B5797" s="5">
        <v>242</v>
      </c>
      <c r="C5797" s="5">
        <v>8</v>
      </c>
      <c r="D5797" s="380">
        <v>138.88888888888889</v>
      </c>
      <c r="E5797" s="25">
        <v>25.59</v>
      </c>
      <c r="F5797" s="380">
        <v>18.263772015854247</v>
      </c>
      <c r="G5797" s="25">
        <v>47.46</v>
      </c>
      <c r="H5797" s="380">
        <v>8.9274438502302544</v>
      </c>
      <c r="I5797" s="25">
        <v>62.44</v>
      </c>
      <c r="J5797" s="380">
        <v>4.7448957574093411</v>
      </c>
    </row>
    <row r="5798" spans="1:10" x14ac:dyDescent="0.35">
      <c r="A5798" s="5">
        <v>5794</v>
      </c>
      <c r="B5798" s="5">
        <v>242</v>
      </c>
      <c r="C5798" s="5">
        <v>8</v>
      </c>
      <c r="D5798" s="380">
        <v>138.88888888888889</v>
      </c>
      <c r="E5798" s="25">
        <v>24.99</v>
      </c>
      <c r="F5798" s="380">
        <v>8.4958979336366145</v>
      </c>
      <c r="G5798" s="25">
        <v>46.98</v>
      </c>
      <c r="H5798" s="380">
        <v>4.799693804694658</v>
      </c>
      <c r="I5798" s="25">
        <v>56.77</v>
      </c>
      <c r="J5798" s="380">
        <v>3.2732764520202022</v>
      </c>
    </row>
    <row r="5799" spans="1:10" x14ac:dyDescent="0.35">
      <c r="A5799" s="5">
        <v>5795</v>
      </c>
      <c r="B5799" s="5">
        <v>242</v>
      </c>
      <c r="C5799" s="5">
        <v>8</v>
      </c>
      <c r="D5799" s="380">
        <v>138.88888888888889</v>
      </c>
      <c r="E5799" s="25">
        <v>24.99</v>
      </c>
      <c r="F5799" s="380">
        <v>8.1174834595959595</v>
      </c>
      <c r="G5799" s="25">
        <v>46.98</v>
      </c>
      <c r="H5799" s="380">
        <v>5.962012371850272</v>
      </c>
      <c r="I5799" s="25">
        <v>53.51</v>
      </c>
      <c r="J5799" s="380">
        <v>2.9375499747669696</v>
      </c>
    </row>
    <row r="5800" spans="1:10" x14ac:dyDescent="0.35">
      <c r="A5800" s="5">
        <v>5796</v>
      </c>
      <c r="B5800" s="5">
        <v>242</v>
      </c>
      <c r="C5800" s="5">
        <v>8</v>
      </c>
      <c r="D5800" s="380">
        <v>138.88888888888889</v>
      </c>
      <c r="E5800" s="25">
        <v>24.88</v>
      </c>
      <c r="F5800" s="380">
        <v>7.3392314664960541</v>
      </c>
      <c r="G5800" s="25">
        <v>44.74</v>
      </c>
      <c r="H5800" s="380">
        <v>4.799693804694658</v>
      </c>
      <c r="I5800" s="25">
        <v>53.08</v>
      </c>
      <c r="J5800" s="380">
        <v>2.8880274851386503</v>
      </c>
    </row>
    <row r="5801" spans="1:10" x14ac:dyDescent="0.35">
      <c r="A5801" s="5">
        <v>5797</v>
      </c>
      <c r="B5801" s="5">
        <v>242</v>
      </c>
      <c r="C5801" s="5">
        <v>8</v>
      </c>
      <c r="D5801" s="380">
        <v>138.68333333333334</v>
      </c>
      <c r="E5801" s="25">
        <v>24.84</v>
      </c>
      <c r="F5801" s="380">
        <v>7.3392314664960541</v>
      </c>
      <c r="G5801" s="25">
        <v>43.56</v>
      </c>
      <c r="H5801" s="380">
        <v>4.799693804694658</v>
      </c>
      <c r="I5801" s="25">
        <v>53.08</v>
      </c>
      <c r="J5801" s="380">
        <v>2.9375499747669696</v>
      </c>
    </row>
    <row r="5802" spans="1:10" x14ac:dyDescent="0.35">
      <c r="A5802" s="5">
        <v>5798</v>
      </c>
      <c r="B5802" s="5">
        <v>242</v>
      </c>
      <c r="C5802" s="5">
        <v>8</v>
      </c>
      <c r="D5802" s="380">
        <v>138.88888888888889</v>
      </c>
      <c r="E5802" s="25">
        <v>24.84</v>
      </c>
      <c r="F5802" s="380">
        <v>0.97679892798626233</v>
      </c>
      <c r="G5802" s="25">
        <v>43.56</v>
      </c>
      <c r="H5802" s="380">
        <v>4.799693804694658</v>
      </c>
      <c r="I5802" s="25">
        <v>53.08</v>
      </c>
      <c r="J5802" s="380">
        <v>2.9375499747669696</v>
      </c>
    </row>
    <row r="5803" spans="1:10" x14ac:dyDescent="0.35">
      <c r="A5803" s="5">
        <v>5799</v>
      </c>
      <c r="B5803" s="5">
        <v>242</v>
      </c>
      <c r="C5803" s="5">
        <v>8</v>
      </c>
      <c r="D5803" s="380">
        <v>138.88888888888889</v>
      </c>
      <c r="E5803" s="25">
        <v>24.84</v>
      </c>
      <c r="F5803" s="380">
        <v>0.19440489982822617</v>
      </c>
      <c r="G5803" s="25">
        <v>43.56</v>
      </c>
      <c r="H5803" s="380">
        <v>4.7996938046946598</v>
      </c>
      <c r="I5803" s="25">
        <v>53.08</v>
      </c>
      <c r="J5803" s="380">
        <v>3.1900712081543099</v>
      </c>
    </row>
    <row r="5804" spans="1:10" x14ac:dyDescent="0.35">
      <c r="A5804" s="5">
        <v>5800</v>
      </c>
      <c r="B5804" s="5">
        <v>242</v>
      </c>
      <c r="C5804" s="5">
        <v>8</v>
      </c>
      <c r="D5804" s="380">
        <v>138.88888888888889</v>
      </c>
      <c r="E5804" s="25">
        <v>24.88</v>
      </c>
      <c r="F5804" s="380">
        <v>1.0650506519418934</v>
      </c>
      <c r="G5804" s="25">
        <v>43.56</v>
      </c>
      <c r="H5804" s="380">
        <v>4.7996938046946598</v>
      </c>
      <c r="I5804" s="25">
        <v>53.08</v>
      </c>
      <c r="J5804" s="380">
        <v>3.3411454005719783</v>
      </c>
    </row>
    <row r="5805" spans="1:10" x14ac:dyDescent="0.35">
      <c r="A5805" s="5">
        <v>5801</v>
      </c>
      <c r="B5805" s="5">
        <v>242</v>
      </c>
      <c r="C5805" s="5">
        <v>8</v>
      </c>
      <c r="D5805" s="380">
        <v>138.88888888888889</v>
      </c>
      <c r="E5805" s="25">
        <v>24.99</v>
      </c>
      <c r="F5805" s="380">
        <v>13.025906622187446</v>
      </c>
      <c r="G5805" s="25">
        <v>46.98</v>
      </c>
      <c r="H5805" s="380">
        <v>11.715500624641781</v>
      </c>
      <c r="I5805" s="25">
        <v>53.27</v>
      </c>
      <c r="J5805" s="380">
        <v>6.6245269329303724</v>
      </c>
    </row>
    <row r="5806" spans="1:10" x14ac:dyDescent="0.35">
      <c r="A5806" s="5">
        <v>5802</v>
      </c>
      <c r="B5806" s="5">
        <v>242</v>
      </c>
      <c r="C5806" s="5">
        <v>8</v>
      </c>
      <c r="D5806" s="380">
        <v>138.88888888888889</v>
      </c>
      <c r="E5806" s="25">
        <v>25.74</v>
      </c>
      <c r="F5806" s="380">
        <v>23.922272320352601</v>
      </c>
      <c r="G5806" s="25">
        <v>47.46</v>
      </c>
      <c r="H5806" s="380">
        <v>24.848246652848061</v>
      </c>
      <c r="I5806" s="25">
        <v>58.7</v>
      </c>
      <c r="J5806" s="380">
        <v>7.2485578391323644</v>
      </c>
    </row>
    <row r="5807" spans="1:10" x14ac:dyDescent="0.35">
      <c r="A5807" s="5">
        <v>5803</v>
      </c>
      <c r="B5807" s="5">
        <v>242</v>
      </c>
      <c r="C5807" s="5">
        <v>8</v>
      </c>
      <c r="D5807" s="380">
        <v>138.88888888888889</v>
      </c>
      <c r="E5807" s="25">
        <v>25.74</v>
      </c>
      <c r="F5807" s="380">
        <v>24.285238860149132</v>
      </c>
      <c r="G5807" s="25">
        <v>47.46</v>
      </c>
      <c r="H5807" s="380">
        <v>26.675918483259387</v>
      </c>
      <c r="I5807" s="25">
        <v>64.14</v>
      </c>
      <c r="J5807" s="380">
        <v>7.1750321941455226</v>
      </c>
    </row>
    <row r="5808" spans="1:10" x14ac:dyDescent="0.35">
      <c r="A5808" s="5">
        <v>5804</v>
      </c>
      <c r="B5808" s="5">
        <v>242</v>
      </c>
      <c r="C5808" s="5">
        <v>8</v>
      </c>
      <c r="D5808" s="380">
        <v>138.88888888888889</v>
      </c>
      <c r="E5808" s="25">
        <v>26.51</v>
      </c>
      <c r="F5808" s="380">
        <v>23.328911020935788</v>
      </c>
      <c r="G5808" s="25">
        <v>47.46</v>
      </c>
      <c r="H5808" s="380">
        <v>27.131239138471987</v>
      </c>
      <c r="I5808" s="25">
        <v>66.06</v>
      </c>
      <c r="J5808" s="380">
        <v>6.987601014736712</v>
      </c>
    </row>
    <row r="5809" spans="1:10" x14ac:dyDescent="0.35">
      <c r="A5809" s="5">
        <v>5805</v>
      </c>
      <c r="B5809" s="5">
        <v>242</v>
      </c>
      <c r="C5809" s="5">
        <v>8</v>
      </c>
      <c r="D5809" s="380">
        <v>138.88888888888889</v>
      </c>
      <c r="E5809" s="25">
        <v>26.51</v>
      </c>
      <c r="F5809" s="380">
        <v>23.735435792380528</v>
      </c>
      <c r="G5809" s="25">
        <v>47.46</v>
      </c>
      <c r="H5809" s="380">
        <v>26.6444263598502</v>
      </c>
      <c r="I5809" s="25">
        <v>62.44</v>
      </c>
      <c r="J5809" s="380">
        <v>6.987601014736712</v>
      </c>
    </row>
    <row r="5810" spans="1:10" x14ac:dyDescent="0.35">
      <c r="A5810" s="5">
        <v>5806</v>
      </c>
      <c r="B5810" s="5">
        <v>242</v>
      </c>
      <c r="C5810" s="5">
        <v>8</v>
      </c>
      <c r="D5810" s="380">
        <v>138.88888888888889</v>
      </c>
      <c r="E5810" s="25">
        <v>25.74</v>
      </c>
      <c r="F5810" s="380">
        <v>24.571792418030711</v>
      </c>
      <c r="G5810" s="25">
        <v>47.46</v>
      </c>
      <c r="H5810" s="380">
        <v>24.515980109528048</v>
      </c>
      <c r="I5810" s="25">
        <v>62.27</v>
      </c>
      <c r="J5810" s="380">
        <v>7.0117183795300893</v>
      </c>
    </row>
    <row r="5811" spans="1:10" x14ac:dyDescent="0.35">
      <c r="A5811" s="5">
        <v>5807</v>
      </c>
      <c r="B5811" s="5">
        <v>242</v>
      </c>
      <c r="C5811" s="5">
        <v>8</v>
      </c>
      <c r="D5811" s="380">
        <v>138.64833333333334</v>
      </c>
      <c r="E5811" s="25">
        <v>25.29</v>
      </c>
      <c r="F5811" s="380">
        <v>24.029263519281908</v>
      </c>
      <c r="G5811" s="25">
        <v>43.62</v>
      </c>
      <c r="H5811" s="380">
        <v>25.538580285616664</v>
      </c>
      <c r="I5811" s="25">
        <v>56.77</v>
      </c>
      <c r="J5811" s="380">
        <v>7.0955876462040921</v>
      </c>
    </row>
    <row r="5812" spans="1:10" x14ac:dyDescent="0.35">
      <c r="A5812" s="5">
        <v>5808</v>
      </c>
      <c r="B5812" s="5">
        <v>242</v>
      </c>
      <c r="C5812" s="5">
        <v>8</v>
      </c>
      <c r="D5812" s="380">
        <v>123.56888888888888</v>
      </c>
      <c r="E5812" s="25">
        <v>24.84</v>
      </c>
      <c r="F5812" s="380">
        <v>22.893019707512117</v>
      </c>
      <c r="G5812" s="25">
        <v>43.56</v>
      </c>
      <c r="H5812" s="380">
        <v>25.541544874781948</v>
      </c>
      <c r="I5812" s="25">
        <v>53.71</v>
      </c>
      <c r="J5812" s="380">
        <v>7.3047403074702739</v>
      </c>
    </row>
    <row r="5813" spans="1:10" x14ac:dyDescent="0.35">
      <c r="A5813" s="5">
        <v>5809</v>
      </c>
      <c r="B5813" s="5">
        <v>243</v>
      </c>
      <c r="C5813" s="5">
        <v>8</v>
      </c>
      <c r="D5813" s="380">
        <v>123.58277777777778</v>
      </c>
      <c r="E5813" s="25">
        <v>24.84</v>
      </c>
      <c r="F5813" s="380">
        <v>22.847531761654018</v>
      </c>
      <c r="G5813" s="25">
        <v>42.35</v>
      </c>
      <c r="H5813" s="380">
        <v>24.285324392606999</v>
      </c>
      <c r="I5813" s="25">
        <v>53.81</v>
      </c>
      <c r="J5813" s="380">
        <v>7.2583624424365665</v>
      </c>
    </row>
    <row r="5814" spans="1:10" x14ac:dyDescent="0.35">
      <c r="A5814" s="5">
        <v>5810</v>
      </c>
      <c r="B5814" s="5">
        <v>243</v>
      </c>
      <c r="C5814" s="5">
        <v>8</v>
      </c>
      <c r="D5814" s="380">
        <v>126.06777777777776</v>
      </c>
      <c r="E5814" s="25">
        <v>24.84</v>
      </c>
      <c r="F5814" s="380">
        <v>22.085963804385401</v>
      </c>
      <c r="G5814" s="25">
        <v>42.35</v>
      </c>
      <c r="H5814" s="380">
        <v>21.228119411779616</v>
      </c>
      <c r="I5814" s="25">
        <v>53.27</v>
      </c>
      <c r="J5814" s="380">
        <v>7.4175268065657605</v>
      </c>
    </row>
    <row r="5815" spans="1:10" x14ac:dyDescent="0.35">
      <c r="A5815" s="5">
        <v>5811</v>
      </c>
      <c r="B5815" s="5">
        <v>243</v>
      </c>
      <c r="C5815" s="5">
        <v>8</v>
      </c>
      <c r="D5815" s="380">
        <v>115.0772222222222</v>
      </c>
      <c r="E5815" s="25">
        <v>24.84</v>
      </c>
      <c r="F5815" s="380">
        <v>21.869519641005219</v>
      </c>
      <c r="G5815" s="25">
        <v>42.35</v>
      </c>
      <c r="H5815" s="380">
        <v>25.442600451376922</v>
      </c>
      <c r="I5815" s="25">
        <v>53.27</v>
      </c>
      <c r="J5815" s="380">
        <v>7.4672857173981724</v>
      </c>
    </row>
    <row r="5816" spans="1:10" x14ac:dyDescent="0.35">
      <c r="A5816" s="5">
        <v>5812</v>
      </c>
      <c r="B5816" s="5">
        <v>243</v>
      </c>
      <c r="C5816" s="5">
        <v>8</v>
      </c>
      <c r="D5816" s="380">
        <v>126.48333333333332</v>
      </c>
      <c r="E5816" s="25">
        <v>24.84</v>
      </c>
      <c r="F5816" s="380">
        <v>22.103055036877297</v>
      </c>
      <c r="G5816" s="25">
        <v>42.35</v>
      </c>
      <c r="H5816" s="380">
        <v>25.969725493653822</v>
      </c>
      <c r="I5816" s="25">
        <v>53.27</v>
      </c>
      <c r="J5816" s="380">
        <v>7.4629691241650455</v>
      </c>
    </row>
    <row r="5817" spans="1:10" x14ac:dyDescent="0.35">
      <c r="A5817" s="5">
        <v>5813</v>
      </c>
      <c r="B5817" s="5">
        <v>243</v>
      </c>
      <c r="C5817" s="5">
        <v>8</v>
      </c>
      <c r="D5817" s="380">
        <v>126.78722222222223</v>
      </c>
      <c r="E5817" s="25">
        <v>24.84</v>
      </c>
      <c r="F5817" s="380">
        <v>23.197163333905173</v>
      </c>
      <c r="G5817" s="25">
        <v>43.56</v>
      </c>
      <c r="H5817" s="380">
        <v>25.340087759795146</v>
      </c>
      <c r="I5817" s="25">
        <v>54.32</v>
      </c>
      <c r="J5817" s="380">
        <v>7.4317029818860734</v>
      </c>
    </row>
    <row r="5818" spans="1:10" x14ac:dyDescent="0.35">
      <c r="A5818" s="5">
        <v>5814</v>
      </c>
      <c r="B5818" s="5">
        <v>243</v>
      </c>
      <c r="C5818" s="5">
        <v>8</v>
      </c>
      <c r="D5818" s="380">
        <v>138.88888888888889</v>
      </c>
      <c r="E5818" s="25">
        <v>24.84</v>
      </c>
      <c r="F5818" s="380">
        <v>24.048019303330573</v>
      </c>
      <c r="G5818" s="25">
        <v>46.98</v>
      </c>
      <c r="H5818" s="380">
        <v>25.963826218653882</v>
      </c>
      <c r="I5818" s="25">
        <v>56.52</v>
      </c>
      <c r="J5818" s="380">
        <v>7.4271454156174945</v>
      </c>
    </row>
    <row r="5819" spans="1:10" x14ac:dyDescent="0.35">
      <c r="A5819" s="5">
        <v>5815</v>
      </c>
      <c r="B5819" s="5">
        <v>243</v>
      </c>
      <c r="C5819" s="5">
        <v>8</v>
      </c>
      <c r="D5819" s="380">
        <v>138.88888888888889</v>
      </c>
      <c r="E5819" s="25">
        <v>25.74</v>
      </c>
      <c r="F5819" s="380">
        <v>23.631723691925441</v>
      </c>
      <c r="G5819" s="25">
        <v>47.46</v>
      </c>
      <c r="H5819" s="380">
        <v>24.735526482450773</v>
      </c>
      <c r="I5819" s="25">
        <v>64.14</v>
      </c>
      <c r="J5819" s="380">
        <v>7.4006185487848501</v>
      </c>
    </row>
    <row r="5820" spans="1:10" x14ac:dyDescent="0.35">
      <c r="A5820" s="5">
        <v>5816</v>
      </c>
      <c r="B5820" s="5">
        <v>243</v>
      </c>
      <c r="C5820" s="5">
        <v>8</v>
      </c>
      <c r="D5820" s="380">
        <v>138.88888888888889</v>
      </c>
      <c r="E5820" s="25">
        <v>25.74</v>
      </c>
      <c r="F5820" s="380">
        <v>20.20865363150558</v>
      </c>
      <c r="G5820" s="25">
        <v>47.46</v>
      </c>
      <c r="H5820" s="380">
        <v>20.118054472910483</v>
      </c>
      <c r="I5820" s="25">
        <v>64.14</v>
      </c>
      <c r="J5820" s="380">
        <v>5.9905733627846525</v>
      </c>
    </row>
    <row r="5821" spans="1:10" x14ac:dyDescent="0.35">
      <c r="A5821" s="5">
        <v>5817</v>
      </c>
      <c r="B5821" s="5">
        <v>243</v>
      </c>
      <c r="C5821" s="5">
        <v>8</v>
      </c>
      <c r="D5821" s="380">
        <v>138.88888888888889</v>
      </c>
      <c r="E5821" s="25">
        <v>25.74</v>
      </c>
      <c r="F5821" s="380">
        <v>8.619772892168907</v>
      </c>
      <c r="G5821" s="25">
        <v>46.98</v>
      </c>
      <c r="H5821" s="380">
        <v>7.0970122429145022</v>
      </c>
      <c r="I5821" s="25">
        <v>58.21</v>
      </c>
      <c r="J5821" s="380">
        <v>4.0123257074612084</v>
      </c>
    </row>
    <row r="5822" spans="1:10" x14ac:dyDescent="0.35">
      <c r="A5822" s="5">
        <v>5818</v>
      </c>
      <c r="B5822" s="5">
        <v>243</v>
      </c>
      <c r="C5822" s="5">
        <v>8</v>
      </c>
      <c r="D5822" s="380">
        <v>136.95277777777778</v>
      </c>
      <c r="E5822" s="25">
        <v>24.99</v>
      </c>
      <c r="F5822" s="380">
        <v>10.333486988194291</v>
      </c>
      <c r="G5822" s="25">
        <v>44.74</v>
      </c>
      <c r="H5822" s="380">
        <v>2.6852075613679349</v>
      </c>
      <c r="I5822" s="25">
        <v>54.32</v>
      </c>
      <c r="J5822" s="380">
        <v>0.27777777777777779</v>
      </c>
    </row>
    <row r="5823" spans="1:10" x14ac:dyDescent="0.35">
      <c r="A5823" s="5">
        <v>5819</v>
      </c>
      <c r="B5823" s="5">
        <v>243</v>
      </c>
      <c r="C5823" s="5">
        <v>8</v>
      </c>
      <c r="D5823" s="380">
        <v>133.4661111111111</v>
      </c>
      <c r="E5823" s="25">
        <v>24.99</v>
      </c>
      <c r="F5823" s="380">
        <v>5.3837097714493884</v>
      </c>
      <c r="G5823" s="25">
        <v>44.74</v>
      </c>
      <c r="H5823" s="380">
        <v>5.0615326741453597</v>
      </c>
      <c r="I5823" s="25">
        <v>53.51</v>
      </c>
      <c r="J5823" s="380">
        <v>6.0808138914185419E-2</v>
      </c>
    </row>
    <row r="5824" spans="1:10" x14ac:dyDescent="0.35">
      <c r="A5824" s="5">
        <v>5820</v>
      </c>
      <c r="B5824" s="5">
        <v>243</v>
      </c>
      <c r="C5824" s="5">
        <v>8</v>
      </c>
      <c r="D5824" s="380">
        <v>122.80833333333332</v>
      </c>
      <c r="E5824" s="25">
        <v>24.84</v>
      </c>
      <c r="F5824" s="380">
        <v>5.3837097714493884</v>
      </c>
      <c r="G5824" s="25">
        <v>44.74</v>
      </c>
      <c r="H5824" s="380">
        <v>5.0778928010132285</v>
      </c>
      <c r="I5824" s="25">
        <v>53.27</v>
      </c>
      <c r="J5824" s="380">
        <v>2.777777777777778E-2</v>
      </c>
    </row>
    <row r="5825" spans="1:10" x14ac:dyDescent="0.35">
      <c r="A5825" s="5">
        <v>5821</v>
      </c>
      <c r="B5825" s="5">
        <v>243</v>
      </c>
      <c r="C5825" s="5">
        <v>8</v>
      </c>
      <c r="D5825" s="380">
        <v>118.55111111111111</v>
      </c>
      <c r="E5825" s="25">
        <v>24.84</v>
      </c>
      <c r="F5825" s="380">
        <v>5.3837097714493884</v>
      </c>
      <c r="G5825" s="25">
        <v>43.62</v>
      </c>
      <c r="H5825" s="380">
        <v>5.0215733552721717</v>
      </c>
      <c r="I5825" s="25">
        <v>53.27</v>
      </c>
      <c r="J5825" s="380">
        <v>2.777777777777778E-2</v>
      </c>
    </row>
    <row r="5826" spans="1:10" x14ac:dyDescent="0.35">
      <c r="A5826" s="5">
        <v>5822</v>
      </c>
      <c r="B5826" s="5">
        <v>243</v>
      </c>
      <c r="C5826" s="5">
        <v>8</v>
      </c>
      <c r="D5826" s="380">
        <v>116.67111111111113</v>
      </c>
      <c r="E5826" s="25">
        <v>24.84</v>
      </c>
      <c r="F5826" s="380">
        <v>5.3837097714493884</v>
      </c>
      <c r="G5826" s="25">
        <v>43.56</v>
      </c>
      <c r="H5826" s="380">
        <v>4.8451857069409163</v>
      </c>
      <c r="I5826" s="25">
        <v>53.27</v>
      </c>
      <c r="J5826" s="380">
        <v>7.792189371364347E-2</v>
      </c>
    </row>
    <row r="5827" spans="1:10" x14ac:dyDescent="0.35">
      <c r="A5827" s="5">
        <v>5823</v>
      </c>
      <c r="B5827" s="5">
        <v>243</v>
      </c>
      <c r="C5827" s="5">
        <v>8</v>
      </c>
      <c r="D5827" s="380">
        <v>123.87444444444444</v>
      </c>
      <c r="E5827" s="25">
        <v>24.84</v>
      </c>
      <c r="F5827" s="380">
        <v>4.9078329979658086</v>
      </c>
      <c r="G5827" s="25">
        <v>42.35</v>
      </c>
      <c r="H5827" s="380">
        <v>2.823908746417056</v>
      </c>
      <c r="I5827" s="25">
        <v>53.27</v>
      </c>
      <c r="J5827" s="380">
        <v>0.74112216478733728</v>
      </c>
    </row>
    <row r="5828" spans="1:10" x14ac:dyDescent="0.35">
      <c r="A5828" s="5">
        <v>5824</v>
      </c>
      <c r="B5828" s="5">
        <v>243</v>
      </c>
      <c r="C5828" s="5">
        <v>8</v>
      </c>
      <c r="D5828" s="380">
        <v>132.47111111111107</v>
      </c>
      <c r="E5828" s="25">
        <v>24.84</v>
      </c>
      <c r="F5828" s="380">
        <v>4.9078329979658086</v>
      </c>
      <c r="G5828" s="25">
        <v>43.62</v>
      </c>
      <c r="H5828" s="380">
        <v>2.8727377696335501</v>
      </c>
      <c r="I5828" s="25">
        <v>53.27</v>
      </c>
      <c r="J5828" s="380">
        <v>0.75283326348368884</v>
      </c>
    </row>
    <row r="5829" spans="1:10" x14ac:dyDescent="0.35">
      <c r="A5829" s="5">
        <v>5825</v>
      </c>
      <c r="B5829" s="5">
        <v>243</v>
      </c>
      <c r="C5829" s="5">
        <v>8</v>
      </c>
      <c r="D5829" s="380">
        <v>138.88888888888889</v>
      </c>
      <c r="E5829" s="25">
        <v>24.84</v>
      </c>
      <c r="F5829" s="380">
        <v>7.3899652501609863</v>
      </c>
      <c r="G5829" s="25">
        <v>43.62</v>
      </c>
      <c r="H5829" s="380">
        <v>2.1664107283365071</v>
      </c>
      <c r="I5829" s="25">
        <v>53.51</v>
      </c>
      <c r="J5829" s="380">
        <v>6.3836096738269568</v>
      </c>
    </row>
    <row r="5830" spans="1:10" x14ac:dyDescent="0.35">
      <c r="A5830" s="5">
        <v>5826</v>
      </c>
      <c r="B5830" s="5">
        <v>243</v>
      </c>
      <c r="C5830" s="5">
        <v>8</v>
      </c>
      <c r="D5830" s="380">
        <v>138.88888888888889</v>
      </c>
      <c r="E5830" s="25">
        <v>24.99</v>
      </c>
      <c r="F5830" s="380">
        <v>8.5023550435800637</v>
      </c>
      <c r="G5830" s="25">
        <v>46.98</v>
      </c>
      <c r="H5830" s="380">
        <v>7.7014720985204441</v>
      </c>
      <c r="I5830" s="25">
        <v>53.81</v>
      </c>
      <c r="J5830" s="380">
        <v>5.3276057209605456</v>
      </c>
    </row>
    <row r="5831" spans="1:10" x14ac:dyDescent="0.35">
      <c r="A5831" s="5">
        <v>5827</v>
      </c>
      <c r="B5831" s="5">
        <v>243</v>
      </c>
      <c r="C5831" s="5">
        <v>8</v>
      </c>
      <c r="D5831" s="380">
        <v>138.88888888888889</v>
      </c>
      <c r="E5831" s="25">
        <v>24.99</v>
      </c>
      <c r="F5831" s="380">
        <v>8.8162988117576688</v>
      </c>
      <c r="G5831" s="25">
        <v>46.98</v>
      </c>
      <c r="H5831" s="380">
        <v>7.7858308379616901</v>
      </c>
      <c r="I5831" s="25">
        <v>56.52</v>
      </c>
      <c r="J5831" s="380">
        <v>3.0235404339334226</v>
      </c>
    </row>
    <row r="5832" spans="1:10" x14ac:dyDescent="0.35">
      <c r="A5832" s="5">
        <v>5828</v>
      </c>
      <c r="B5832" s="5">
        <v>243</v>
      </c>
      <c r="C5832" s="5">
        <v>8</v>
      </c>
      <c r="D5832" s="380">
        <v>138.88888888888889</v>
      </c>
      <c r="E5832" s="25">
        <v>25.74</v>
      </c>
      <c r="F5832" s="380">
        <v>8.5180117403049227</v>
      </c>
      <c r="G5832" s="25">
        <v>46.98</v>
      </c>
      <c r="H5832" s="380">
        <v>7.7510730701383519</v>
      </c>
      <c r="I5832" s="25">
        <v>56.52</v>
      </c>
      <c r="J5832" s="380">
        <v>3.3464915465508112</v>
      </c>
    </row>
    <row r="5833" spans="1:10" x14ac:dyDescent="0.35">
      <c r="A5833" s="5">
        <v>5829</v>
      </c>
      <c r="B5833" s="5">
        <v>243</v>
      </c>
      <c r="C5833" s="5">
        <v>8</v>
      </c>
      <c r="D5833" s="380">
        <v>138.88888888888889</v>
      </c>
      <c r="E5833" s="25">
        <v>24.99</v>
      </c>
      <c r="F5833" s="380">
        <v>8.4757097305833415</v>
      </c>
      <c r="G5833" s="25">
        <v>44.74</v>
      </c>
      <c r="H5833" s="380">
        <v>7.5039334810087803</v>
      </c>
      <c r="I5833" s="25">
        <v>54.87</v>
      </c>
      <c r="J5833" s="380">
        <v>3.6417335735550389</v>
      </c>
    </row>
    <row r="5834" spans="1:10" x14ac:dyDescent="0.35">
      <c r="A5834" s="5">
        <v>5830</v>
      </c>
      <c r="B5834" s="5">
        <v>243</v>
      </c>
      <c r="C5834" s="5">
        <v>8</v>
      </c>
      <c r="D5834" s="380">
        <v>133.77388888888888</v>
      </c>
      <c r="E5834" s="25">
        <v>24.84</v>
      </c>
      <c r="F5834" s="380">
        <v>8.4837697243950405</v>
      </c>
      <c r="G5834" s="25">
        <v>44.74</v>
      </c>
      <c r="H5834" s="380">
        <v>7.169629531341009</v>
      </c>
      <c r="I5834" s="25">
        <v>53.71</v>
      </c>
      <c r="J5834" s="380">
        <v>2.1895945535386074</v>
      </c>
    </row>
    <row r="5835" spans="1:10" x14ac:dyDescent="0.35">
      <c r="A5835" s="5">
        <v>5831</v>
      </c>
      <c r="B5835" s="5">
        <v>243</v>
      </c>
      <c r="C5835" s="5">
        <v>8</v>
      </c>
      <c r="D5835" s="380">
        <v>119.78333333333332</v>
      </c>
      <c r="E5835" s="25">
        <v>24.84</v>
      </c>
      <c r="F5835" s="380">
        <v>8.1174834595959613</v>
      </c>
      <c r="G5835" s="25">
        <v>42.35</v>
      </c>
      <c r="H5835" s="380">
        <v>7.1703799752883723</v>
      </c>
      <c r="I5835" s="25">
        <v>53.27</v>
      </c>
      <c r="J5835" s="380">
        <v>1.9001560396416197</v>
      </c>
    </row>
    <row r="5836" spans="1:10" x14ac:dyDescent="0.35">
      <c r="A5836" s="5">
        <v>5832</v>
      </c>
      <c r="B5836" s="5">
        <v>243</v>
      </c>
      <c r="C5836" s="5">
        <v>8</v>
      </c>
      <c r="D5836" s="380">
        <v>110.4788888888889</v>
      </c>
      <c r="E5836" s="25">
        <v>24.84</v>
      </c>
      <c r="F5836" s="380">
        <v>8.1174834595959595</v>
      </c>
      <c r="G5836" s="25">
        <v>42.19</v>
      </c>
      <c r="H5836" s="380">
        <v>7.0587854423765286</v>
      </c>
      <c r="I5836" s="25">
        <v>50.21</v>
      </c>
      <c r="J5836" s="380">
        <v>4.7783755131603405</v>
      </c>
    </row>
    <row r="5837" spans="1:10" x14ac:dyDescent="0.35">
      <c r="A5837" s="5">
        <v>5833</v>
      </c>
      <c r="B5837" s="5">
        <v>244</v>
      </c>
      <c r="C5837" s="5">
        <v>9</v>
      </c>
      <c r="D5837" s="380">
        <v>116.61944444444443</v>
      </c>
      <c r="E5837" s="25">
        <v>24.84</v>
      </c>
      <c r="F5837" s="380">
        <v>8.1174834595959613</v>
      </c>
      <c r="G5837" s="25">
        <v>39.770000000000003</v>
      </c>
      <c r="H5837" s="380">
        <v>7.6681683171491883</v>
      </c>
      <c r="I5837" s="25">
        <v>45.49</v>
      </c>
      <c r="J5837" s="380">
        <v>2.8294281993127695</v>
      </c>
    </row>
    <row r="5838" spans="1:10" x14ac:dyDescent="0.35">
      <c r="A5838" s="5">
        <v>5834</v>
      </c>
      <c r="B5838" s="5">
        <v>244</v>
      </c>
      <c r="C5838" s="5">
        <v>9</v>
      </c>
      <c r="D5838" s="380">
        <v>116.36055555555555</v>
      </c>
      <c r="E5838" s="25">
        <v>24.84</v>
      </c>
      <c r="F5838" s="380">
        <v>8.1174834595959577</v>
      </c>
      <c r="G5838" s="25">
        <v>39.119999999999997</v>
      </c>
      <c r="H5838" s="380">
        <v>7.6346392132863885</v>
      </c>
      <c r="I5838" s="25">
        <v>45.49</v>
      </c>
      <c r="J5838" s="380">
        <v>2.3078249010828396</v>
      </c>
    </row>
    <row r="5839" spans="1:10" x14ac:dyDescent="0.35">
      <c r="A5839" s="5">
        <v>5835</v>
      </c>
      <c r="B5839" s="5">
        <v>244</v>
      </c>
      <c r="C5839" s="5">
        <v>9</v>
      </c>
      <c r="D5839" s="380">
        <v>116.83611111111109</v>
      </c>
      <c r="E5839" s="25">
        <v>24.84</v>
      </c>
      <c r="F5839" s="380">
        <v>8.1174834595959595</v>
      </c>
      <c r="G5839" s="25">
        <v>38.19</v>
      </c>
      <c r="H5839" s="380">
        <v>6.9900047396151885</v>
      </c>
      <c r="I5839" s="25">
        <v>45.49</v>
      </c>
      <c r="J5839" s="380">
        <v>2.9990675158210114</v>
      </c>
    </row>
    <row r="5840" spans="1:10" x14ac:dyDescent="0.35">
      <c r="A5840" s="5">
        <v>5836</v>
      </c>
      <c r="B5840" s="5">
        <v>244</v>
      </c>
      <c r="C5840" s="5">
        <v>9</v>
      </c>
      <c r="D5840" s="380">
        <v>123.32499999999999</v>
      </c>
      <c r="E5840" s="25">
        <v>24.84</v>
      </c>
      <c r="F5840" s="380">
        <v>8.1174834595959613</v>
      </c>
      <c r="G5840" s="25">
        <v>38.19</v>
      </c>
      <c r="H5840" s="380">
        <v>7.6008632856088916</v>
      </c>
      <c r="I5840" s="25">
        <v>45.49</v>
      </c>
      <c r="J5840" s="380">
        <v>3.8834023215245943</v>
      </c>
    </row>
    <row r="5841" spans="1:10" x14ac:dyDescent="0.35">
      <c r="A5841" s="5">
        <v>5837</v>
      </c>
      <c r="B5841" s="5">
        <v>244</v>
      </c>
      <c r="C5841" s="5">
        <v>9</v>
      </c>
      <c r="D5841" s="380">
        <v>132.13611111111109</v>
      </c>
      <c r="E5841" s="25">
        <v>24.84</v>
      </c>
      <c r="F5841" s="380">
        <v>8.1174834595959595</v>
      </c>
      <c r="G5841" s="25">
        <v>40.299999999999997</v>
      </c>
      <c r="H5841" s="380">
        <v>7.5632571000452069</v>
      </c>
      <c r="I5841" s="25">
        <v>45.49</v>
      </c>
      <c r="J5841" s="380">
        <v>4.5072918136496565</v>
      </c>
    </row>
    <row r="5842" spans="1:10" x14ac:dyDescent="0.35">
      <c r="A5842" s="5">
        <v>5838</v>
      </c>
      <c r="B5842" s="5">
        <v>244</v>
      </c>
      <c r="C5842" s="5">
        <v>9</v>
      </c>
      <c r="D5842" s="380">
        <v>138.88888888888889</v>
      </c>
      <c r="E5842" s="25">
        <v>24.84</v>
      </c>
      <c r="F5842" s="380">
        <v>8.1174834595959595</v>
      </c>
      <c r="G5842" s="25">
        <v>41.92</v>
      </c>
      <c r="H5842" s="380">
        <v>7.4354457446812416</v>
      </c>
      <c r="I5842" s="25">
        <v>45.95</v>
      </c>
      <c r="J5842" s="380">
        <v>4.4841179797998842</v>
      </c>
    </row>
    <row r="5843" spans="1:10" x14ac:dyDescent="0.35">
      <c r="A5843" s="5">
        <v>5839</v>
      </c>
      <c r="B5843" s="5">
        <v>244</v>
      </c>
      <c r="C5843" s="5">
        <v>9</v>
      </c>
      <c r="D5843" s="380">
        <v>138.88888888888889</v>
      </c>
      <c r="E5843" s="25">
        <v>24.84</v>
      </c>
      <c r="F5843" s="380">
        <v>8.1731750585545235</v>
      </c>
      <c r="G5843" s="25">
        <v>44.69</v>
      </c>
      <c r="H5843" s="380">
        <v>7.4768301754775637</v>
      </c>
      <c r="I5843" s="25">
        <v>50.44</v>
      </c>
      <c r="J5843" s="380">
        <v>4.6672004289491458</v>
      </c>
    </row>
    <row r="5844" spans="1:10" x14ac:dyDescent="0.35">
      <c r="A5844" s="5">
        <v>5840</v>
      </c>
      <c r="B5844" s="5">
        <v>244</v>
      </c>
      <c r="C5844" s="5">
        <v>9</v>
      </c>
      <c r="D5844" s="380">
        <v>138.88888888888889</v>
      </c>
      <c r="E5844" s="25">
        <v>24.99</v>
      </c>
      <c r="F5844" s="380">
        <v>8.1174834595959613</v>
      </c>
      <c r="G5844" s="25">
        <v>44.74</v>
      </c>
      <c r="H5844" s="380">
        <v>7.6795577838082671</v>
      </c>
      <c r="I5844" s="25">
        <v>50.44</v>
      </c>
      <c r="J5844" s="380">
        <v>4.1205810844841846</v>
      </c>
    </row>
    <row r="5845" spans="1:10" x14ac:dyDescent="0.35">
      <c r="A5845" s="5">
        <v>5841</v>
      </c>
      <c r="B5845" s="5">
        <v>244</v>
      </c>
      <c r="C5845" s="5">
        <v>9</v>
      </c>
      <c r="D5845" s="380">
        <v>138.88888888888889</v>
      </c>
      <c r="E5845" s="25">
        <v>24.84</v>
      </c>
      <c r="F5845" s="380">
        <v>8.1174834595959595</v>
      </c>
      <c r="G5845" s="25">
        <v>44.74</v>
      </c>
      <c r="H5845" s="380">
        <v>4.3085826935835474</v>
      </c>
      <c r="I5845" s="25">
        <v>48.86</v>
      </c>
      <c r="J5845" s="380">
        <v>2.2696203251296794</v>
      </c>
    </row>
    <row r="5846" spans="1:10" x14ac:dyDescent="0.35">
      <c r="A5846" s="5">
        <v>5842</v>
      </c>
      <c r="B5846" s="5">
        <v>244</v>
      </c>
      <c r="C5846" s="5">
        <v>9</v>
      </c>
      <c r="D5846" s="380">
        <v>134.39388888888885</v>
      </c>
      <c r="E5846" s="25">
        <v>24.84</v>
      </c>
      <c r="F5846" s="380">
        <v>0.47222222222222221</v>
      </c>
      <c r="G5846" s="25">
        <v>44.74</v>
      </c>
      <c r="H5846" s="380">
        <v>4.5534192895957988</v>
      </c>
      <c r="I5846" s="25">
        <v>46.79</v>
      </c>
      <c r="J5846" s="380">
        <v>2.3072184124526927</v>
      </c>
    </row>
    <row r="5847" spans="1:10" x14ac:dyDescent="0.35">
      <c r="A5847" s="5">
        <v>5843</v>
      </c>
      <c r="B5847" s="5">
        <v>244</v>
      </c>
      <c r="C5847" s="5">
        <v>9</v>
      </c>
      <c r="D5847" s="380">
        <v>122.93499999999999</v>
      </c>
      <c r="E5847" s="25">
        <v>24.84</v>
      </c>
      <c r="F5847" s="380">
        <v>0.47222222222222221</v>
      </c>
      <c r="G5847" s="25">
        <v>44.74</v>
      </c>
      <c r="H5847" s="380">
        <v>4.5534192895957988</v>
      </c>
      <c r="I5847" s="25">
        <v>45.95</v>
      </c>
      <c r="J5847" s="380">
        <v>2.1375983236832052</v>
      </c>
    </row>
    <row r="5848" spans="1:10" x14ac:dyDescent="0.35">
      <c r="A5848" s="5">
        <v>5844</v>
      </c>
      <c r="B5848" s="5">
        <v>244</v>
      </c>
      <c r="C5848" s="5">
        <v>9</v>
      </c>
      <c r="D5848" s="380">
        <v>119.89166666666667</v>
      </c>
      <c r="E5848" s="25">
        <v>24.84</v>
      </c>
      <c r="F5848" s="380">
        <v>5.3837097714493884</v>
      </c>
      <c r="G5848" s="25">
        <v>43.56</v>
      </c>
      <c r="H5848" s="380">
        <v>4.5534192895957988</v>
      </c>
      <c r="I5848" s="25">
        <v>45.49</v>
      </c>
      <c r="J5848" s="380">
        <v>2.1424239251607</v>
      </c>
    </row>
    <row r="5849" spans="1:10" x14ac:dyDescent="0.35">
      <c r="A5849" s="5">
        <v>5845</v>
      </c>
      <c r="B5849" s="5">
        <v>244</v>
      </c>
      <c r="C5849" s="5">
        <v>9</v>
      </c>
      <c r="D5849" s="380">
        <v>120.66166666666665</v>
      </c>
      <c r="E5849" s="25">
        <v>24.84</v>
      </c>
      <c r="F5849" s="380">
        <v>5.3837097714493884</v>
      </c>
      <c r="G5849" s="25">
        <v>42.35</v>
      </c>
      <c r="H5849" s="380">
        <v>4.2853514233316634</v>
      </c>
      <c r="I5849" s="25">
        <v>45.49</v>
      </c>
      <c r="J5849" s="380">
        <v>2.1375983236832052</v>
      </c>
    </row>
    <row r="5850" spans="1:10" x14ac:dyDescent="0.35">
      <c r="A5850" s="5">
        <v>5846</v>
      </c>
      <c r="B5850" s="5">
        <v>244</v>
      </c>
      <c r="C5850" s="5">
        <v>9</v>
      </c>
      <c r="D5850" s="380">
        <v>121.72555555555559</v>
      </c>
      <c r="E5850" s="25">
        <v>24.84</v>
      </c>
      <c r="F5850" s="380">
        <v>0.47222222222222221</v>
      </c>
      <c r="G5850" s="25">
        <v>42.35</v>
      </c>
      <c r="H5850" s="380">
        <v>4.328757106539185</v>
      </c>
      <c r="I5850" s="25">
        <v>45.49</v>
      </c>
      <c r="J5850" s="380">
        <v>1.9883961107869188</v>
      </c>
    </row>
    <row r="5851" spans="1:10" x14ac:dyDescent="0.35">
      <c r="A5851" s="5">
        <v>5847</v>
      </c>
      <c r="B5851" s="5">
        <v>244</v>
      </c>
      <c r="C5851" s="5">
        <v>9</v>
      </c>
      <c r="D5851" s="380">
        <v>127.74222222222222</v>
      </c>
      <c r="E5851" s="25">
        <v>24.84</v>
      </c>
      <c r="F5851" s="380">
        <v>0.47222222222222221</v>
      </c>
      <c r="G5851" s="25">
        <v>42.35</v>
      </c>
      <c r="H5851" s="380">
        <v>4.3366938559883863</v>
      </c>
      <c r="I5851" s="25">
        <v>45.49</v>
      </c>
      <c r="J5851" s="380">
        <v>1.9883961107869188</v>
      </c>
    </row>
    <row r="5852" spans="1:10" x14ac:dyDescent="0.35">
      <c r="A5852" s="5">
        <v>5848</v>
      </c>
      <c r="B5852" s="5">
        <v>244</v>
      </c>
      <c r="C5852" s="5">
        <v>9</v>
      </c>
      <c r="D5852" s="380">
        <v>137.30777777777777</v>
      </c>
      <c r="E5852" s="25">
        <v>24.84</v>
      </c>
      <c r="F5852" s="380">
        <v>0.47222222222222221</v>
      </c>
      <c r="G5852" s="25">
        <v>42.35</v>
      </c>
      <c r="H5852" s="380">
        <v>4.3366938559883863</v>
      </c>
      <c r="I5852" s="25">
        <v>45.49</v>
      </c>
      <c r="J5852" s="380">
        <v>1.9883961107869188</v>
      </c>
    </row>
    <row r="5853" spans="1:10" x14ac:dyDescent="0.35">
      <c r="A5853" s="5">
        <v>5849</v>
      </c>
      <c r="B5853" s="5">
        <v>244</v>
      </c>
      <c r="C5853" s="5">
        <v>9</v>
      </c>
      <c r="D5853" s="380">
        <v>138.88888888888889</v>
      </c>
      <c r="E5853" s="25">
        <v>24.84</v>
      </c>
      <c r="F5853" s="380">
        <v>5.566035640254106</v>
      </c>
      <c r="G5853" s="25">
        <v>44.69</v>
      </c>
      <c r="H5853" s="380">
        <v>4.4025467679919723</v>
      </c>
      <c r="I5853" s="25">
        <v>45.95</v>
      </c>
      <c r="J5853" s="380">
        <v>2.1849522537190991</v>
      </c>
    </row>
    <row r="5854" spans="1:10" x14ac:dyDescent="0.35">
      <c r="A5854" s="5">
        <v>5850</v>
      </c>
      <c r="B5854" s="5">
        <v>244</v>
      </c>
      <c r="C5854" s="5">
        <v>9</v>
      </c>
      <c r="D5854" s="380">
        <v>138.88888888888889</v>
      </c>
      <c r="E5854" s="25">
        <v>24.99</v>
      </c>
      <c r="F5854" s="380">
        <v>8.1174834595959613</v>
      </c>
      <c r="G5854" s="25">
        <v>44.74</v>
      </c>
      <c r="H5854" s="380">
        <v>0.14480167642852412</v>
      </c>
      <c r="I5854" s="25">
        <v>48.97</v>
      </c>
      <c r="J5854" s="380">
        <v>4.8148575187492133</v>
      </c>
    </row>
    <row r="5855" spans="1:10" x14ac:dyDescent="0.35">
      <c r="A5855" s="5">
        <v>5851</v>
      </c>
      <c r="B5855" s="5">
        <v>244</v>
      </c>
      <c r="C5855" s="5">
        <v>9</v>
      </c>
      <c r="D5855" s="380">
        <v>138.88888888888889</v>
      </c>
      <c r="E5855" s="25">
        <v>25.29</v>
      </c>
      <c r="F5855" s="380">
        <v>8.1174834595959577</v>
      </c>
      <c r="G5855" s="25">
        <v>44.74</v>
      </c>
      <c r="H5855" s="380">
        <v>0.14480167642852412</v>
      </c>
      <c r="I5855" s="25">
        <v>50.44</v>
      </c>
      <c r="J5855" s="380">
        <v>3.5296886718581573</v>
      </c>
    </row>
    <row r="5856" spans="1:10" x14ac:dyDescent="0.35">
      <c r="A5856" s="5">
        <v>5852</v>
      </c>
      <c r="B5856" s="5">
        <v>244</v>
      </c>
      <c r="C5856" s="5">
        <v>9</v>
      </c>
      <c r="D5856" s="380">
        <v>138.88888888888889</v>
      </c>
      <c r="E5856" s="25">
        <v>26.05</v>
      </c>
      <c r="F5856" s="380">
        <v>8.1174834595959595</v>
      </c>
      <c r="G5856" s="25">
        <v>44.93</v>
      </c>
      <c r="H5856" s="380">
        <v>0.14480167642852412</v>
      </c>
      <c r="I5856" s="25">
        <v>53.71</v>
      </c>
      <c r="J5856" s="380">
        <v>1.603441286240739</v>
      </c>
    </row>
    <row r="5857" spans="1:10" x14ac:dyDescent="0.35">
      <c r="A5857" s="5">
        <v>5853</v>
      </c>
      <c r="B5857" s="5">
        <v>244</v>
      </c>
      <c r="C5857" s="5">
        <v>9</v>
      </c>
      <c r="D5857" s="380">
        <v>138.88888888888889</v>
      </c>
      <c r="E5857" s="25">
        <v>26.05</v>
      </c>
      <c r="F5857" s="380">
        <v>8.1174834595959595</v>
      </c>
      <c r="G5857" s="25">
        <v>44.93</v>
      </c>
      <c r="H5857" s="380">
        <v>0.14480167642852412</v>
      </c>
      <c r="I5857" s="25">
        <v>53.51</v>
      </c>
      <c r="J5857" s="380">
        <v>1.8709939924995198</v>
      </c>
    </row>
    <row r="5858" spans="1:10" x14ac:dyDescent="0.35">
      <c r="A5858" s="5">
        <v>5854</v>
      </c>
      <c r="B5858" s="5">
        <v>244</v>
      </c>
      <c r="C5858" s="5">
        <v>9</v>
      </c>
      <c r="D5858" s="380">
        <v>126.28333333333333</v>
      </c>
      <c r="E5858" s="25">
        <v>25.29</v>
      </c>
      <c r="F5858" s="380">
        <v>8.1174834595959577</v>
      </c>
      <c r="G5858" s="25">
        <v>44.69</v>
      </c>
      <c r="H5858" s="380">
        <v>0.27992964240966478</v>
      </c>
      <c r="I5858" s="25">
        <v>53.71</v>
      </c>
      <c r="J5858" s="380">
        <v>3.0070886300084667</v>
      </c>
    </row>
    <row r="5859" spans="1:10" x14ac:dyDescent="0.35">
      <c r="A5859" s="5">
        <v>5855</v>
      </c>
      <c r="B5859" s="5">
        <v>244</v>
      </c>
      <c r="C5859" s="5">
        <v>9</v>
      </c>
      <c r="D5859" s="380">
        <v>112.7961111111111</v>
      </c>
      <c r="E5859" s="25">
        <v>24.84</v>
      </c>
      <c r="F5859" s="380">
        <v>8.1174834595959595</v>
      </c>
      <c r="G5859" s="25">
        <v>42.35</v>
      </c>
      <c r="H5859" s="380">
        <v>0.14480167642852412</v>
      </c>
      <c r="I5859" s="25">
        <v>53.51</v>
      </c>
      <c r="J5859" s="380">
        <v>0.27777777777777779</v>
      </c>
    </row>
    <row r="5860" spans="1:10" x14ac:dyDescent="0.35">
      <c r="A5860" s="5">
        <v>5856</v>
      </c>
      <c r="B5860" s="5">
        <v>244</v>
      </c>
      <c r="C5860" s="5">
        <v>9</v>
      </c>
      <c r="D5860" s="380">
        <v>105.52888888888889</v>
      </c>
      <c r="E5860" s="25">
        <v>24.84</v>
      </c>
      <c r="F5860" s="380">
        <v>8.1174834595959577</v>
      </c>
      <c r="G5860" s="25">
        <v>39.770000000000003</v>
      </c>
      <c r="H5860" s="380">
        <v>0.14480167642852412</v>
      </c>
      <c r="I5860" s="25">
        <v>46.85</v>
      </c>
      <c r="J5860" s="380">
        <v>0.27777777777777779</v>
      </c>
    </row>
    <row r="5861" spans="1:10" x14ac:dyDescent="0.35">
      <c r="A5861" s="5">
        <v>5857</v>
      </c>
      <c r="B5861" s="5">
        <v>245</v>
      </c>
      <c r="C5861" s="5">
        <v>9</v>
      </c>
      <c r="D5861" s="380">
        <v>103.26444444444446</v>
      </c>
      <c r="E5861" s="25">
        <v>24.84</v>
      </c>
      <c r="F5861" s="380">
        <v>7.8191409245638557</v>
      </c>
      <c r="G5861" s="25">
        <v>39.770000000000003</v>
      </c>
      <c r="H5861" s="380">
        <v>0.14480167642852412</v>
      </c>
      <c r="I5861" s="25">
        <v>46.69</v>
      </c>
      <c r="J5861" s="380">
        <v>0.27777777777777779</v>
      </c>
    </row>
    <row r="5862" spans="1:10" x14ac:dyDescent="0.35">
      <c r="A5862" s="5">
        <v>5858</v>
      </c>
      <c r="B5862" s="5">
        <v>245</v>
      </c>
      <c r="C5862" s="5">
        <v>9</v>
      </c>
      <c r="D5862" s="380">
        <v>98.730000000000018</v>
      </c>
      <c r="E5862" s="25">
        <v>24.84</v>
      </c>
      <c r="F5862" s="380">
        <v>6.7264919165801471</v>
      </c>
      <c r="G5862" s="25">
        <v>38.19</v>
      </c>
      <c r="H5862" s="380">
        <v>0.14480167642852412</v>
      </c>
      <c r="I5862" s="25">
        <v>46.69</v>
      </c>
      <c r="J5862" s="380">
        <v>2.6504264477908852</v>
      </c>
    </row>
    <row r="5863" spans="1:10" x14ac:dyDescent="0.35">
      <c r="A5863" s="5">
        <v>5859</v>
      </c>
      <c r="B5863" s="5">
        <v>245</v>
      </c>
      <c r="C5863" s="5">
        <v>9</v>
      </c>
      <c r="D5863" s="380">
        <v>93.617777777777775</v>
      </c>
      <c r="E5863" s="25">
        <v>24.84</v>
      </c>
      <c r="F5863" s="380">
        <v>4.1718985784746669</v>
      </c>
      <c r="G5863" s="25">
        <v>38.03</v>
      </c>
      <c r="H5863" s="380">
        <v>0.14480167642852412</v>
      </c>
      <c r="I5863" s="25">
        <v>46.69</v>
      </c>
      <c r="J5863" s="380">
        <v>4.6396089891933423</v>
      </c>
    </row>
    <row r="5864" spans="1:10" x14ac:dyDescent="0.35">
      <c r="A5864" s="5">
        <v>5860</v>
      </c>
      <c r="B5864" s="5">
        <v>245</v>
      </c>
      <c r="C5864" s="5">
        <v>9</v>
      </c>
      <c r="D5864" s="380">
        <v>99.02000000000001</v>
      </c>
      <c r="E5864" s="25">
        <v>24.84</v>
      </c>
      <c r="F5864" s="380">
        <v>4.5441531979403349</v>
      </c>
      <c r="G5864" s="25">
        <v>38.03</v>
      </c>
      <c r="H5864" s="380">
        <v>0.14480167642852412</v>
      </c>
      <c r="I5864" s="25">
        <v>46.69</v>
      </c>
      <c r="J5864" s="380">
        <v>4.6440268653271533</v>
      </c>
    </row>
    <row r="5865" spans="1:10" x14ac:dyDescent="0.35">
      <c r="A5865" s="5">
        <v>5861</v>
      </c>
      <c r="B5865" s="5">
        <v>245</v>
      </c>
      <c r="C5865" s="5">
        <v>9</v>
      </c>
      <c r="D5865" s="380">
        <v>108.75444444444443</v>
      </c>
      <c r="E5865" s="25">
        <v>24.84</v>
      </c>
      <c r="F5865" s="380">
        <v>4.6656832641618164</v>
      </c>
      <c r="G5865" s="25">
        <v>39.119999999999997</v>
      </c>
      <c r="H5865" s="380">
        <v>0.12575792144152298</v>
      </c>
      <c r="I5865" s="25">
        <v>46.69</v>
      </c>
      <c r="J5865" s="380">
        <v>0.27777777777777779</v>
      </c>
    </row>
    <row r="5866" spans="1:10" x14ac:dyDescent="0.35">
      <c r="A5866" s="5">
        <v>5862</v>
      </c>
      <c r="B5866" s="5">
        <v>245</v>
      </c>
      <c r="C5866" s="5">
        <v>9</v>
      </c>
      <c r="D5866" s="380">
        <v>132.72388888888889</v>
      </c>
      <c r="E5866" s="25">
        <v>25.29</v>
      </c>
      <c r="F5866" s="380">
        <v>4.8913679082378305</v>
      </c>
      <c r="G5866" s="25">
        <v>43.56</v>
      </c>
      <c r="H5866" s="380">
        <v>9.1024630415873942E-2</v>
      </c>
      <c r="I5866" s="25">
        <v>50.21</v>
      </c>
      <c r="J5866" s="380">
        <v>0.27777777777777779</v>
      </c>
    </row>
    <row r="5867" spans="1:10" x14ac:dyDescent="0.35">
      <c r="A5867" s="5">
        <v>5863</v>
      </c>
      <c r="B5867" s="5">
        <v>245</v>
      </c>
      <c r="C5867" s="5">
        <v>9</v>
      </c>
      <c r="D5867" s="380">
        <v>138.88888888888889</v>
      </c>
      <c r="E5867" s="25">
        <v>25.74</v>
      </c>
      <c r="F5867" s="380">
        <v>4.4071291547013294</v>
      </c>
      <c r="G5867" s="25">
        <v>44.69</v>
      </c>
      <c r="H5867" s="380">
        <v>0.10290899028543946</v>
      </c>
      <c r="I5867" s="25">
        <v>53.71</v>
      </c>
      <c r="J5867" s="380">
        <v>0.27777777777777779</v>
      </c>
    </row>
    <row r="5868" spans="1:10" x14ac:dyDescent="0.35">
      <c r="A5868" s="5">
        <v>5864</v>
      </c>
      <c r="B5868" s="5">
        <v>245</v>
      </c>
      <c r="C5868" s="5">
        <v>9</v>
      </c>
      <c r="D5868" s="380">
        <v>138.88888888888889</v>
      </c>
      <c r="E5868" s="25">
        <v>26.05</v>
      </c>
      <c r="F5868" s="380">
        <v>5.6632158621637485</v>
      </c>
      <c r="G5868" s="25">
        <v>44.74</v>
      </c>
      <c r="H5868" s="380">
        <v>9.9569916782386469E-2</v>
      </c>
      <c r="I5868" s="25">
        <v>54.87</v>
      </c>
      <c r="J5868" s="380">
        <v>4.8130684545931004</v>
      </c>
    </row>
    <row r="5869" spans="1:10" x14ac:dyDescent="0.35">
      <c r="A5869" s="5">
        <v>5865</v>
      </c>
      <c r="B5869" s="5">
        <v>245</v>
      </c>
      <c r="C5869" s="5">
        <v>9</v>
      </c>
      <c r="D5869" s="380">
        <v>133.54666666666668</v>
      </c>
      <c r="E5869" s="25">
        <v>25.59</v>
      </c>
      <c r="F5869" s="380">
        <v>1.4303392401609696</v>
      </c>
      <c r="G5869" s="25">
        <v>44.74</v>
      </c>
      <c r="H5869" s="380">
        <v>2.4930855452494614</v>
      </c>
      <c r="I5869" s="25">
        <v>53.51</v>
      </c>
      <c r="J5869" s="380">
        <v>1.4239777398788485</v>
      </c>
    </row>
    <row r="5870" spans="1:10" x14ac:dyDescent="0.35">
      <c r="A5870" s="5">
        <v>5866</v>
      </c>
      <c r="B5870" s="5">
        <v>245</v>
      </c>
      <c r="C5870" s="5">
        <v>9</v>
      </c>
      <c r="D5870" s="380">
        <v>125.47499999999998</v>
      </c>
      <c r="E5870" s="25">
        <v>25.29</v>
      </c>
      <c r="F5870" s="380">
        <v>0.22122095352878784</v>
      </c>
      <c r="G5870" s="25">
        <v>44.74</v>
      </c>
      <c r="H5870" s="380">
        <v>1.9166706892464163</v>
      </c>
      <c r="I5870" s="25">
        <v>50.44</v>
      </c>
      <c r="J5870" s="380">
        <v>6.3422792871528078E-2</v>
      </c>
    </row>
    <row r="5871" spans="1:10" x14ac:dyDescent="0.35">
      <c r="A5871" s="5">
        <v>5867</v>
      </c>
      <c r="B5871" s="5">
        <v>245</v>
      </c>
      <c r="C5871" s="5">
        <v>9</v>
      </c>
      <c r="D5871" s="380">
        <v>110.23666666666665</v>
      </c>
      <c r="E5871" s="25">
        <v>25.29</v>
      </c>
      <c r="F5871" s="380">
        <v>2.8003964335678027</v>
      </c>
      <c r="G5871" s="25">
        <v>44.74</v>
      </c>
      <c r="H5871" s="380">
        <v>0.17832349124376695</v>
      </c>
      <c r="I5871" s="25">
        <v>50.21</v>
      </c>
      <c r="J5871" s="380">
        <v>6.3422792871528078E-2</v>
      </c>
    </row>
    <row r="5872" spans="1:10" x14ac:dyDescent="0.35">
      <c r="A5872" s="5">
        <v>5868</v>
      </c>
      <c r="B5872" s="5">
        <v>245</v>
      </c>
      <c r="C5872" s="5">
        <v>9</v>
      </c>
      <c r="D5872" s="380">
        <v>88.338333333333338</v>
      </c>
      <c r="E5872" s="25">
        <v>25.29</v>
      </c>
      <c r="F5872" s="380">
        <v>2.8003964335678027</v>
      </c>
      <c r="G5872" s="25">
        <v>43.56</v>
      </c>
      <c r="H5872" s="380">
        <v>2.983374850025141E-2</v>
      </c>
      <c r="I5872" s="25">
        <v>46.69</v>
      </c>
      <c r="J5872" s="380">
        <v>6.3422792871528078E-2</v>
      </c>
    </row>
    <row r="5873" spans="1:10" x14ac:dyDescent="0.35">
      <c r="A5873" s="5">
        <v>5869</v>
      </c>
      <c r="B5873" s="5">
        <v>245</v>
      </c>
      <c r="C5873" s="5">
        <v>9</v>
      </c>
      <c r="D5873" s="380">
        <v>82.010555555555555</v>
      </c>
      <c r="E5873" s="25">
        <v>24.99</v>
      </c>
      <c r="F5873" s="380">
        <v>2.8003964335678027</v>
      </c>
      <c r="G5873" s="25">
        <v>43.56</v>
      </c>
      <c r="H5873" s="380">
        <v>2.983374850025141E-2</v>
      </c>
      <c r="I5873" s="25">
        <v>46.69</v>
      </c>
      <c r="J5873" s="380">
        <v>6.3422792871528078E-2</v>
      </c>
    </row>
    <row r="5874" spans="1:10" x14ac:dyDescent="0.35">
      <c r="A5874" s="5">
        <v>5870</v>
      </c>
      <c r="B5874" s="5">
        <v>245</v>
      </c>
      <c r="C5874" s="5">
        <v>9</v>
      </c>
      <c r="D5874" s="380">
        <v>83.203333333333347</v>
      </c>
      <c r="E5874" s="25">
        <v>24.99</v>
      </c>
      <c r="F5874" s="380">
        <v>2.8003964335678027</v>
      </c>
      <c r="G5874" s="25">
        <v>43.56</v>
      </c>
      <c r="H5874" s="380">
        <v>2.983374850025141E-2</v>
      </c>
      <c r="I5874" s="25">
        <v>46.69</v>
      </c>
      <c r="J5874" s="380">
        <v>6.3422792871528078E-2</v>
      </c>
    </row>
    <row r="5875" spans="1:10" x14ac:dyDescent="0.35">
      <c r="A5875" s="5">
        <v>5871</v>
      </c>
      <c r="B5875" s="5">
        <v>245</v>
      </c>
      <c r="C5875" s="5">
        <v>9</v>
      </c>
      <c r="D5875" s="380">
        <v>89.572777777777773</v>
      </c>
      <c r="E5875" s="25">
        <v>24.84</v>
      </c>
      <c r="F5875" s="380">
        <v>2.8752154517683559</v>
      </c>
      <c r="G5875" s="25">
        <v>43.56</v>
      </c>
      <c r="H5875" s="380">
        <v>0.60396077034628004</v>
      </c>
      <c r="I5875" s="25">
        <v>46.69</v>
      </c>
      <c r="J5875" s="380">
        <v>6.3422792871528078E-2</v>
      </c>
    </row>
    <row r="5876" spans="1:10" x14ac:dyDescent="0.35">
      <c r="A5876" s="5">
        <v>5872</v>
      </c>
      <c r="B5876" s="5">
        <v>245</v>
      </c>
      <c r="C5876" s="5">
        <v>9</v>
      </c>
      <c r="D5876" s="380">
        <v>107.13999999999999</v>
      </c>
      <c r="E5876" s="25">
        <v>25.59</v>
      </c>
      <c r="F5876" s="380">
        <v>3.1512364416311915</v>
      </c>
      <c r="G5876" s="25">
        <v>43.56</v>
      </c>
      <c r="H5876" s="380">
        <v>0.64736645355380174</v>
      </c>
      <c r="I5876" s="25">
        <v>46.69</v>
      </c>
      <c r="J5876" s="380">
        <v>6.3422792871528078E-2</v>
      </c>
    </row>
    <row r="5877" spans="1:10" x14ac:dyDescent="0.35">
      <c r="A5877" s="5">
        <v>5873</v>
      </c>
      <c r="B5877" s="5">
        <v>245</v>
      </c>
      <c r="C5877" s="5">
        <v>9</v>
      </c>
      <c r="D5877" s="380">
        <v>125.59333333333332</v>
      </c>
      <c r="E5877" s="25">
        <v>25.74</v>
      </c>
      <c r="F5877" s="380">
        <v>3.8475659161876251E-2</v>
      </c>
      <c r="G5877" s="25">
        <v>44.93</v>
      </c>
      <c r="H5877" s="380">
        <v>1.9208848697116683</v>
      </c>
      <c r="I5877" s="25">
        <v>48.86</v>
      </c>
      <c r="J5877" s="380">
        <v>0.18245993344713632</v>
      </c>
    </row>
    <row r="5878" spans="1:10" x14ac:dyDescent="0.35">
      <c r="A5878" s="5">
        <v>5874</v>
      </c>
      <c r="B5878" s="5">
        <v>245</v>
      </c>
      <c r="C5878" s="5">
        <v>9</v>
      </c>
      <c r="D5878" s="380">
        <v>135.65166666666667</v>
      </c>
      <c r="E5878" s="25">
        <v>25.74</v>
      </c>
      <c r="F5878" s="380">
        <v>5.6605108790242493</v>
      </c>
      <c r="G5878" s="25">
        <v>44.93</v>
      </c>
      <c r="H5878" s="380">
        <v>5.2632970922274156</v>
      </c>
      <c r="I5878" s="25">
        <v>51.72</v>
      </c>
      <c r="J5878" s="380">
        <v>4.7553484532815595</v>
      </c>
    </row>
    <row r="5879" spans="1:10" x14ac:dyDescent="0.35">
      <c r="A5879" s="5">
        <v>5875</v>
      </c>
      <c r="B5879" s="5">
        <v>245</v>
      </c>
      <c r="C5879" s="5">
        <v>9</v>
      </c>
      <c r="D5879" s="380">
        <v>138.88888888888889</v>
      </c>
      <c r="E5879" s="25">
        <v>26.51</v>
      </c>
      <c r="F5879" s="380">
        <v>7.8961202412659759</v>
      </c>
      <c r="G5879" s="25">
        <v>47.85</v>
      </c>
      <c r="H5879" s="380">
        <v>6.4637609594757421</v>
      </c>
      <c r="I5879" s="25">
        <v>54.87</v>
      </c>
      <c r="J5879" s="380">
        <v>5.5747659170600992</v>
      </c>
    </row>
    <row r="5880" spans="1:10" x14ac:dyDescent="0.35">
      <c r="A5880" s="5">
        <v>5876</v>
      </c>
      <c r="B5880" s="5">
        <v>245</v>
      </c>
      <c r="C5880" s="5">
        <v>9</v>
      </c>
      <c r="D5880" s="380">
        <v>131.67222222222222</v>
      </c>
      <c r="E5880" s="25">
        <v>26.51</v>
      </c>
      <c r="F5880" s="380">
        <v>8.2526449564679325</v>
      </c>
      <c r="G5880" s="25">
        <v>47.85</v>
      </c>
      <c r="H5880" s="380">
        <v>7.7951300176124718</v>
      </c>
      <c r="I5880" s="25">
        <v>56.52</v>
      </c>
      <c r="J5880" s="380">
        <v>2.7875392801237497</v>
      </c>
    </row>
    <row r="5881" spans="1:10" x14ac:dyDescent="0.35">
      <c r="A5881" s="5">
        <v>5877</v>
      </c>
      <c r="B5881" s="5">
        <v>245</v>
      </c>
      <c r="C5881" s="5">
        <v>9</v>
      </c>
      <c r="D5881" s="380">
        <v>107.72444444444444</v>
      </c>
      <c r="E5881" s="25">
        <v>26.51</v>
      </c>
      <c r="F5881" s="380">
        <v>8.8061521341055951</v>
      </c>
      <c r="G5881" s="25">
        <v>47.85</v>
      </c>
      <c r="H5881" s="380">
        <v>7.7570985289221497</v>
      </c>
      <c r="I5881" s="25">
        <v>55.12</v>
      </c>
      <c r="J5881" s="380">
        <v>5.0890776832771456</v>
      </c>
    </row>
    <row r="5882" spans="1:10" x14ac:dyDescent="0.35">
      <c r="A5882" s="5">
        <v>5878</v>
      </c>
      <c r="B5882" s="5">
        <v>245</v>
      </c>
      <c r="C5882" s="5">
        <v>9</v>
      </c>
      <c r="D5882" s="380">
        <v>87.346666666666664</v>
      </c>
      <c r="E5882" s="25">
        <v>25.74</v>
      </c>
      <c r="F5882" s="380">
        <v>8.8353605835759321</v>
      </c>
      <c r="G5882" s="25">
        <v>44.93</v>
      </c>
      <c r="H5882" s="380">
        <v>7.2211379300066536</v>
      </c>
      <c r="I5882" s="25">
        <v>54.87</v>
      </c>
      <c r="J5882" s="380">
        <v>5.2139910153808113</v>
      </c>
    </row>
    <row r="5883" spans="1:10" x14ac:dyDescent="0.35">
      <c r="A5883" s="5">
        <v>5879</v>
      </c>
      <c r="B5883" s="5">
        <v>245</v>
      </c>
      <c r="C5883" s="5">
        <v>9</v>
      </c>
      <c r="D5883" s="380">
        <v>76.083888888888879</v>
      </c>
      <c r="E5883" s="25">
        <v>24.84</v>
      </c>
      <c r="F5883" s="380">
        <v>8.3841647893595646</v>
      </c>
      <c r="G5883" s="25">
        <v>43.56</v>
      </c>
      <c r="H5883" s="380">
        <v>7.8444462521849108</v>
      </c>
      <c r="I5883" s="25">
        <v>53.51</v>
      </c>
      <c r="J5883" s="380">
        <v>2.2571204189337544</v>
      </c>
    </row>
    <row r="5884" spans="1:10" x14ac:dyDescent="0.35">
      <c r="A5884" s="5">
        <v>5880</v>
      </c>
      <c r="B5884" s="5">
        <v>245</v>
      </c>
      <c r="C5884" s="5">
        <v>9</v>
      </c>
      <c r="D5884" s="380">
        <v>77.650555555555556</v>
      </c>
      <c r="E5884" s="25">
        <v>24.84</v>
      </c>
      <c r="F5884" s="380">
        <v>8.376830930984239</v>
      </c>
      <c r="G5884" s="25">
        <v>43.56</v>
      </c>
      <c r="H5884" s="380">
        <v>6.2948446656406354</v>
      </c>
      <c r="I5884" s="25">
        <v>48.86</v>
      </c>
      <c r="J5884" s="380">
        <v>4.8737271817750205</v>
      </c>
    </row>
    <row r="5885" spans="1:10" x14ac:dyDescent="0.35">
      <c r="A5885" s="5">
        <v>5881</v>
      </c>
      <c r="B5885" s="5">
        <v>246</v>
      </c>
      <c r="C5885" s="5">
        <v>9</v>
      </c>
      <c r="D5885" s="380">
        <v>80.330555555555534</v>
      </c>
      <c r="E5885" s="25">
        <v>24.84</v>
      </c>
      <c r="F5885" s="380">
        <v>8.3007535329860502</v>
      </c>
      <c r="G5885" s="25">
        <v>43.56</v>
      </c>
      <c r="H5885" s="380">
        <v>9.0815272869983641</v>
      </c>
      <c r="I5885" s="25">
        <v>50.21</v>
      </c>
      <c r="J5885" s="380">
        <v>4.6116303856485148</v>
      </c>
    </row>
    <row r="5886" spans="1:10" x14ac:dyDescent="0.35">
      <c r="A5886" s="5">
        <v>5882</v>
      </c>
      <c r="B5886" s="5">
        <v>246</v>
      </c>
      <c r="C5886" s="5">
        <v>9</v>
      </c>
      <c r="D5886" s="380">
        <v>79.101666666666659</v>
      </c>
      <c r="E5886" s="25">
        <v>24.84</v>
      </c>
      <c r="F5886" s="380">
        <v>8.2179491939654969</v>
      </c>
      <c r="G5886" s="25">
        <v>42.29</v>
      </c>
      <c r="H5886" s="380">
        <v>9.0899483358261968</v>
      </c>
      <c r="I5886" s="25">
        <v>50.21</v>
      </c>
      <c r="J5886" s="380">
        <v>5.3356422229369151</v>
      </c>
    </row>
    <row r="5887" spans="1:10" x14ac:dyDescent="0.35">
      <c r="A5887" s="5">
        <v>5883</v>
      </c>
      <c r="B5887" s="5">
        <v>246</v>
      </c>
      <c r="C5887" s="5">
        <v>9</v>
      </c>
      <c r="D5887" s="380">
        <v>75.275555555555556</v>
      </c>
      <c r="E5887" s="25">
        <v>24.84</v>
      </c>
      <c r="F5887" s="380">
        <v>8.7453237197234639</v>
      </c>
      <c r="G5887" s="25">
        <v>42.29</v>
      </c>
      <c r="H5887" s="380">
        <v>9.1110294322819652</v>
      </c>
      <c r="I5887" s="25">
        <v>50.21</v>
      </c>
      <c r="J5887" s="380">
        <v>3.9741581518961819</v>
      </c>
    </row>
    <row r="5888" spans="1:10" x14ac:dyDescent="0.35">
      <c r="A5888" s="5">
        <v>5884</v>
      </c>
      <c r="B5888" s="5">
        <v>246</v>
      </c>
      <c r="C5888" s="5">
        <v>9</v>
      </c>
      <c r="D5888" s="380">
        <v>74.123333333333335</v>
      </c>
      <c r="E5888" s="25">
        <v>24.84</v>
      </c>
      <c r="F5888" s="380">
        <v>8.9255959477669577</v>
      </c>
      <c r="G5888" s="25">
        <v>42.29</v>
      </c>
      <c r="H5888" s="380">
        <v>9.1074041935959915</v>
      </c>
      <c r="I5888" s="25">
        <v>50.21</v>
      </c>
      <c r="J5888" s="380">
        <v>4.8250115564312646</v>
      </c>
    </row>
    <row r="5889" spans="1:10" x14ac:dyDescent="0.35">
      <c r="A5889" s="5">
        <v>5885</v>
      </c>
      <c r="B5889" s="5">
        <v>246</v>
      </c>
      <c r="C5889" s="5">
        <v>9</v>
      </c>
      <c r="D5889" s="380">
        <v>86.356111111111105</v>
      </c>
      <c r="E5889" s="25">
        <v>24.84</v>
      </c>
      <c r="F5889" s="380">
        <v>8.9580860765896002</v>
      </c>
      <c r="G5889" s="25">
        <v>43.56</v>
      </c>
      <c r="H5889" s="380">
        <v>9.1235156841041682</v>
      </c>
      <c r="I5889" s="25">
        <v>50.44</v>
      </c>
      <c r="J5889" s="380">
        <v>5.8416496626042216</v>
      </c>
    </row>
    <row r="5890" spans="1:10" x14ac:dyDescent="0.35">
      <c r="A5890" s="5">
        <v>5886</v>
      </c>
      <c r="B5890" s="5">
        <v>246</v>
      </c>
      <c r="C5890" s="5">
        <v>9</v>
      </c>
      <c r="D5890" s="380">
        <v>87.612222222222215</v>
      </c>
      <c r="E5890" s="25">
        <v>25.59</v>
      </c>
      <c r="F5890" s="380">
        <v>9.1597561565219738</v>
      </c>
      <c r="G5890" s="25">
        <v>43.99</v>
      </c>
      <c r="H5890" s="380">
        <v>7.8741743153748516</v>
      </c>
      <c r="I5890" s="25">
        <v>53.51</v>
      </c>
      <c r="J5890" s="380">
        <v>4.0532764520202003</v>
      </c>
    </row>
    <row r="5891" spans="1:10" x14ac:dyDescent="0.35">
      <c r="A5891" s="5">
        <v>5887</v>
      </c>
      <c r="B5891" s="5">
        <v>246</v>
      </c>
      <c r="C5891" s="5">
        <v>9</v>
      </c>
      <c r="D5891" s="380">
        <v>102.90888888888888</v>
      </c>
      <c r="E5891" s="25">
        <v>25.74</v>
      </c>
      <c r="F5891" s="380">
        <v>9.2767541347668896</v>
      </c>
      <c r="G5891" s="25">
        <v>47.85</v>
      </c>
      <c r="H5891" s="380">
        <v>8.9336970542915548</v>
      </c>
      <c r="I5891" s="25">
        <v>54.87</v>
      </c>
      <c r="J5891" s="380">
        <v>4.053276452020202</v>
      </c>
    </row>
    <row r="5892" spans="1:10" x14ac:dyDescent="0.35">
      <c r="A5892" s="5">
        <v>5888</v>
      </c>
      <c r="B5892" s="5">
        <v>246</v>
      </c>
      <c r="C5892" s="5">
        <v>9</v>
      </c>
      <c r="D5892" s="380">
        <v>109.05722222222222</v>
      </c>
      <c r="E5892" s="25">
        <v>25.74</v>
      </c>
      <c r="F5892" s="380">
        <v>8.9969684605656255</v>
      </c>
      <c r="G5892" s="25">
        <v>47.85</v>
      </c>
      <c r="H5892" s="380">
        <v>7.2001474575180158</v>
      </c>
      <c r="I5892" s="25">
        <v>56.52</v>
      </c>
      <c r="J5892" s="380">
        <v>0.27777777777777779</v>
      </c>
    </row>
    <row r="5893" spans="1:10" x14ac:dyDescent="0.35">
      <c r="A5893" s="5">
        <v>5889</v>
      </c>
      <c r="B5893" s="5">
        <v>246</v>
      </c>
      <c r="C5893" s="5">
        <v>9</v>
      </c>
      <c r="D5893" s="380">
        <v>106.18333333333332</v>
      </c>
      <c r="E5893" s="25">
        <v>25.74</v>
      </c>
      <c r="F5893" s="380">
        <v>8.6213443505984788</v>
      </c>
      <c r="G5893" s="25">
        <v>47.85</v>
      </c>
      <c r="H5893" s="380">
        <v>4.799693804694658</v>
      </c>
      <c r="I5893" s="25">
        <v>54.87</v>
      </c>
      <c r="J5893" s="380">
        <v>0.27777777777777779</v>
      </c>
    </row>
    <row r="5894" spans="1:10" x14ac:dyDescent="0.35">
      <c r="A5894" s="5">
        <v>5890</v>
      </c>
      <c r="B5894" s="5">
        <v>246</v>
      </c>
      <c r="C5894" s="5">
        <v>9</v>
      </c>
      <c r="D5894" s="380">
        <v>89.704999999999998</v>
      </c>
      <c r="E5894" s="25">
        <v>25.74</v>
      </c>
      <c r="F5894" s="380">
        <v>8.1174834595959577</v>
      </c>
      <c r="G5894" s="25">
        <v>47.85</v>
      </c>
      <c r="H5894" s="380">
        <v>7.5123277051299295</v>
      </c>
      <c r="I5894" s="25">
        <v>53.51</v>
      </c>
      <c r="J5894" s="380">
        <v>6.0180487692768994</v>
      </c>
    </row>
    <row r="5895" spans="1:10" x14ac:dyDescent="0.35">
      <c r="A5895" s="5">
        <v>5891</v>
      </c>
      <c r="B5895" s="5">
        <v>246</v>
      </c>
      <c r="C5895" s="5">
        <v>9</v>
      </c>
      <c r="D5895" s="380">
        <v>85.972222222222214</v>
      </c>
      <c r="E5895" s="25">
        <v>25.59</v>
      </c>
      <c r="F5895" s="380">
        <v>8.1174834595959595</v>
      </c>
      <c r="G5895" s="25">
        <v>44.93</v>
      </c>
      <c r="H5895" s="380">
        <v>7.4006159384814207</v>
      </c>
      <c r="I5895" s="25">
        <v>53.27</v>
      </c>
      <c r="J5895" s="380">
        <v>6.1245165122869194</v>
      </c>
    </row>
    <row r="5896" spans="1:10" x14ac:dyDescent="0.35">
      <c r="A5896" s="5">
        <v>5892</v>
      </c>
      <c r="B5896" s="5">
        <v>246</v>
      </c>
      <c r="C5896" s="5">
        <v>9</v>
      </c>
      <c r="D5896" s="380">
        <v>79.415555555555557</v>
      </c>
      <c r="E5896" s="25">
        <v>24.99</v>
      </c>
      <c r="F5896" s="380">
        <v>8.1174834595959577</v>
      </c>
      <c r="G5896" s="25">
        <v>44.74</v>
      </c>
      <c r="H5896" s="380">
        <v>6.6484196063804788</v>
      </c>
      <c r="I5896" s="25">
        <v>50.21</v>
      </c>
      <c r="J5896" s="380">
        <v>0.57970869262728031</v>
      </c>
    </row>
    <row r="5897" spans="1:10" x14ac:dyDescent="0.35">
      <c r="A5897" s="5">
        <v>5893</v>
      </c>
      <c r="B5897" s="5">
        <v>246</v>
      </c>
      <c r="C5897" s="5">
        <v>9</v>
      </c>
      <c r="D5897" s="380">
        <v>72.181111111111107</v>
      </c>
      <c r="E5897" s="25">
        <v>24.99</v>
      </c>
      <c r="F5897" s="380">
        <v>8.1174834595959577</v>
      </c>
      <c r="G5897" s="25">
        <v>44.74</v>
      </c>
      <c r="H5897" s="380">
        <v>7.3727575329607822</v>
      </c>
      <c r="I5897" s="25">
        <v>49.53</v>
      </c>
      <c r="J5897" s="380">
        <v>0.95273091995860537</v>
      </c>
    </row>
    <row r="5898" spans="1:10" x14ac:dyDescent="0.35">
      <c r="A5898" s="5">
        <v>5894</v>
      </c>
      <c r="B5898" s="5">
        <v>246</v>
      </c>
      <c r="C5898" s="5">
        <v>9</v>
      </c>
      <c r="D5898" s="380">
        <v>76.281111111111102</v>
      </c>
      <c r="E5898" s="25">
        <v>24.84</v>
      </c>
      <c r="F5898" s="380">
        <v>8.1174834595959595</v>
      </c>
      <c r="G5898" s="25">
        <v>43.56</v>
      </c>
      <c r="H5898" s="380">
        <v>7.2252214732762621</v>
      </c>
      <c r="I5898" s="25">
        <v>49.53</v>
      </c>
      <c r="J5898" s="380">
        <v>1.009345492922969</v>
      </c>
    </row>
    <row r="5899" spans="1:10" x14ac:dyDescent="0.35">
      <c r="A5899" s="5">
        <v>5895</v>
      </c>
      <c r="B5899" s="5">
        <v>246</v>
      </c>
      <c r="C5899" s="5">
        <v>9</v>
      </c>
      <c r="D5899" s="380">
        <v>79.026111111111106</v>
      </c>
      <c r="E5899" s="25">
        <v>24.84</v>
      </c>
      <c r="F5899" s="380">
        <v>8.1174834595959595</v>
      </c>
      <c r="G5899" s="25">
        <v>43.62</v>
      </c>
      <c r="H5899" s="380">
        <v>7.0771651823772563</v>
      </c>
      <c r="I5899" s="25">
        <v>50.21</v>
      </c>
      <c r="J5899" s="380">
        <v>1.009345492922969</v>
      </c>
    </row>
    <row r="5900" spans="1:10" x14ac:dyDescent="0.35">
      <c r="A5900" s="5">
        <v>5896</v>
      </c>
      <c r="B5900" s="5">
        <v>246</v>
      </c>
      <c r="C5900" s="5">
        <v>9</v>
      </c>
      <c r="D5900" s="380">
        <v>84.407777777777781</v>
      </c>
      <c r="E5900" s="25">
        <v>24.84</v>
      </c>
      <c r="F5900" s="380">
        <v>8.1174834595959595</v>
      </c>
      <c r="G5900" s="25">
        <v>43.99</v>
      </c>
      <c r="H5900" s="380">
        <v>6.7855995690889035</v>
      </c>
      <c r="I5900" s="25">
        <v>50.21</v>
      </c>
      <c r="J5900" s="380">
        <v>1.4728016392900736</v>
      </c>
    </row>
    <row r="5901" spans="1:10" x14ac:dyDescent="0.35">
      <c r="A5901" s="5">
        <v>5897</v>
      </c>
      <c r="B5901" s="5">
        <v>246</v>
      </c>
      <c r="C5901" s="5">
        <v>9</v>
      </c>
      <c r="D5901" s="380">
        <v>106.13555555555554</v>
      </c>
      <c r="E5901" s="25">
        <v>25.59</v>
      </c>
      <c r="F5901" s="380">
        <v>8.660778891426121</v>
      </c>
      <c r="G5901" s="25">
        <v>46.98</v>
      </c>
      <c r="H5901" s="380">
        <v>7.6411890143460814</v>
      </c>
      <c r="I5901" s="25">
        <v>50.72</v>
      </c>
      <c r="J5901" s="380">
        <v>6.0543672521177792</v>
      </c>
    </row>
    <row r="5902" spans="1:10" x14ac:dyDescent="0.35">
      <c r="A5902" s="5">
        <v>5898</v>
      </c>
      <c r="B5902" s="5">
        <v>246</v>
      </c>
      <c r="C5902" s="5">
        <v>9</v>
      </c>
      <c r="D5902" s="380">
        <v>116.81333333333332</v>
      </c>
      <c r="E5902" s="25">
        <v>25.74</v>
      </c>
      <c r="F5902" s="380">
        <v>12.603127767970831</v>
      </c>
      <c r="G5902" s="25">
        <v>47.85</v>
      </c>
      <c r="H5902" s="380">
        <v>9.5019598119426973</v>
      </c>
      <c r="I5902" s="25">
        <v>52.48</v>
      </c>
      <c r="J5902" s="380">
        <v>6.234620018837707</v>
      </c>
    </row>
    <row r="5903" spans="1:10" x14ac:dyDescent="0.35">
      <c r="A5903" s="5">
        <v>5899</v>
      </c>
      <c r="B5903" s="5">
        <v>246</v>
      </c>
      <c r="C5903" s="5">
        <v>9</v>
      </c>
      <c r="D5903" s="380">
        <v>128.39999999999998</v>
      </c>
      <c r="E5903" s="25">
        <v>25.74</v>
      </c>
      <c r="F5903" s="380">
        <v>16.237819115864845</v>
      </c>
      <c r="G5903" s="25">
        <v>47.85</v>
      </c>
      <c r="H5903" s="380">
        <v>9.5848719834881813</v>
      </c>
      <c r="I5903" s="25">
        <v>54.87</v>
      </c>
      <c r="J5903" s="380">
        <v>6.092947861957775</v>
      </c>
    </row>
    <row r="5904" spans="1:10" x14ac:dyDescent="0.35">
      <c r="A5904" s="5">
        <v>5900</v>
      </c>
      <c r="B5904" s="5">
        <v>246</v>
      </c>
      <c r="C5904" s="5">
        <v>9</v>
      </c>
      <c r="D5904" s="380">
        <v>123.46444444444442</v>
      </c>
      <c r="E5904" s="25">
        <v>25.74</v>
      </c>
      <c r="F5904" s="380">
        <v>15.824286912656284</v>
      </c>
      <c r="G5904" s="25">
        <v>47.85</v>
      </c>
      <c r="H5904" s="380">
        <v>9.1915110349472311</v>
      </c>
      <c r="I5904" s="25">
        <v>54.87</v>
      </c>
      <c r="J5904" s="380">
        <v>6.482455533452339</v>
      </c>
    </row>
    <row r="5905" spans="1:10" x14ac:dyDescent="0.35">
      <c r="A5905" s="5">
        <v>5901</v>
      </c>
      <c r="B5905" s="5">
        <v>246</v>
      </c>
      <c r="C5905" s="5">
        <v>9</v>
      </c>
      <c r="D5905" s="380">
        <v>103.83833333333332</v>
      </c>
      <c r="E5905" s="25">
        <v>25.74</v>
      </c>
      <c r="F5905" s="380">
        <v>15.972442914368557</v>
      </c>
      <c r="G5905" s="25">
        <v>47.85</v>
      </c>
      <c r="H5905" s="380">
        <v>9.5866355002143422</v>
      </c>
      <c r="I5905" s="25">
        <v>54.87</v>
      </c>
      <c r="J5905" s="380">
        <v>6.3550778768304861</v>
      </c>
    </row>
    <row r="5906" spans="1:10" x14ac:dyDescent="0.35">
      <c r="A5906" s="5">
        <v>5902</v>
      </c>
      <c r="B5906" s="5">
        <v>246</v>
      </c>
      <c r="C5906" s="5">
        <v>9</v>
      </c>
      <c r="D5906" s="380">
        <v>94.890000000000015</v>
      </c>
      <c r="E5906" s="25">
        <v>25.29</v>
      </c>
      <c r="F5906" s="380">
        <v>16.343753326414603</v>
      </c>
      <c r="G5906" s="25">
        <v>44.93</v>
      </c>
      <c r="H5906" s="380">
        <v>8.0698755054523854</v>
      </c>
      <c r="I5906" s="25">
        <v>53.71</v>
      </c>
      <c r="J5906" s="380">
        <v>5.6018558546267627</v>
      </c>
    </row>
    <row r="5907" spans="1:10" x14ac:dyDescent="0.35">
      <c r="A5907" s="5">
        <v>5903</v>
      </c>
      <c r="B5907" s="5">
        <v>246</v>
      </c>
      <c r="C5907" s="5">
        <v>9</v>
      </c>
      <c r="D5907" s="380">
        <v>83.934444444444452</v>
      </c>
      <c r="E5907" s="25">
        <v>24.84</v>
      </c>
      <c r="F5907" s="380">
        <v>10.704087541330548</v>
      </c>
      <c r="G5907" s="25">
        <v>43.56</v>
      </c>
      <c r="H5907" s="380">
        <v>9.5821118689479352</v>
      </c>
      <c r="I5907" s="25">
        <v>53.27</v>
      </c>
      <c r="J5907" s="380">
        <v>6.1253800009440154</v>
      </c>
    </row>
    <row r="5908" spans="1:10" x14ac:dyDescent="0.35">
      <c r="A5908" s="5">
        <v>5904</v>
      </c>
      <c r="B5908" s="5">
        <v>246</v>
      </c>
      <c r="C5908" s="5">
        <v>9</v>
      </c>
      <c r="D5908" s="380">
        <v>72.38111111111111</v>
      </c>
      <c r="E5908" s="25">
        <v>24.84</v>
      </c>
      <c r="F5908" s="380">
        <v>9.6852618898146172</v>
      </c>
      <c r="G5908" s="25">
        <v>43.56</v>
      </c>
      <c r="H5908" s="380">
        <v>8.4060747109598868</v>
      </c>
      <c r="I5908" s="25">
        <v>51.02</v>
      </c>
      <c r="J5908" s="380">
        <v>6.4113637785188029</v>
      </c>
    </row>
    <row r="5909" spans="1:10" x14ac:dyDescent="0.35">
      <c r="A5909" s="5">
        <v>5905</v>
      </c>
      <c r="B5909" s="5">
        <v>247</v>
      </c>
      <c r="C5909" s="5">
        <v>9</v>
      </c>
      <c r="D5909" s="380">
        <v>65.673333333333332</v>
      </c>
      <c r="E5909" s="25">
        <v>24.84</v>
      </c>
      <c r="F5909" s="380">
        <v>9.6939301070060182</v>
      </c>
      <c r="G5909" s="25">
        <v>38.61</v>
      </c>
      <c r="H5909" s="380">
        <v>8.9768923601125259</v>
      </c>
      <c r="I5909" s="25">
        <v>48.09</v>
      </c>
      <c r="J5909" s="380">
        <v>6.8855550961439853</v>
      </c>
    </row>
    <row r="5910" spans="1:10" x14ac:dyDescent="0.35">
      <c r="A5910" s="5">
        <v>5906</v>
      </c>
      <c r="B5910" s="5">
        <v>247</v>
      </c>
      <c r="C5910" s="5">
        <v>9</v>
      </c>
      <c r="D5910" s="380">
        <v>61.503333333333345</v>
      </c>
      <c r="E5910" s="25">
        <v>24.84</v>
      </c>
      <c r="F5910" s="380">
        <v>9.669162224450309</v>
      </c>
      <c r="G5910" s="25">
        <v>32.18</v>
      </c>
      <c r="H5910" s="380">
        <v>9.6089530156191998</v>
      </c>
      <c r="I5910" s="25">
        <v>45.49</v>
      </c>
      <c r="J5910" s="380">
        <v>6.6024962394531341</v>
      </c>
    </row>
    <row r="5911" spans="1:10" x14ac:dyDescent="0.35">
      <c r="A5911" s="5">
        <v>5907</v>
      </c>
      <c r="B5911" s="5">
        <v>247</v>
      </c>
      <c r="C5911" s="5">
        <v>9</v>
      </c>
      <c r="D5911" s="380">
        <v>62.023888888888891</v>
      </c>
      <c r="E5911" s="25">
        <v>24.84</v>
      </c>
      <c r="F5911" s="380">
        <v>9.5329950423882988</v>
      </c>
      <c r="G5911" s="25">
        <v>31.86</v>
      </c>
      <c r="H5911" s="380">
        <v>9.2271185022543794</v>
      </c>
      <c r="I5911" s="25">
        <v>45.49</v>
      </c>
      <c r="J5911" s="380">
        <v>5.5789160275891954</v>
      </c>
    </row>
    <row r="5912" spans="1:10" x14ac:dyDescent="0.35">
      <c r="A5912" s="5">
        <v>5908</v>
      </c>
      <c r="B5912" s="5">
        <v>247</v>
      </c>
      <c r="C5912" s="5">
        <v>9</v>
      </c>
      <c r="D5912" s="380">
        <v>63.997222222222227</v>
      </c>
      <c r="E5912" s="25">
        <v>24.56</v>
      </c>
      <c r="F5912" s="380">
        <v>9.3435684058749189</v>
      </c>
      <c r="G5912" s="25">
        <v>31.86</v>
      </c>
      <c r="H5912" s="380">
        <v>8.7453381588750698</v>
      </c>
      <c r="I5912" s="25">
        <v>45.49</v>
      </c>
      <c r="J5912" s="380">
        <v>6.3905200410348337</v>
      </c>
    </row>
    <row r="5913" spans="1:10" x14ac:dyDescent="0.35">
      <c r="A5913" s="5">
        <v>5909</v>
      </c>
      <c r="B5913" s="5">
        <v>247</v>
      </c>
      <c r="C5913" s="5">
        <v>9</v>
      </c>
      <c r="D5913" s="380">
        <v>63.67722222222222</v>
      </c>
      <c r="E5913" s="25">
        <v>24.84</v>
      </c>
      <c r="F5913" s="380">
        <v>9.9978720914201364</v>
      </c>
      <c r="G5913" s="25">
        <v>31.86</v>
      </c>
      <c r="H5913" s="380">
        <v>8.6486644625173348</v>
      </c>
      <c r="I5913" s="25">
        <v>45.49</v>
      </c>
      <c r="J5913" s="380">
        <v>6.3844022476560198</v>
      </c>
    </row>
    <row r="5914" spans="1:10" x14ac:dyDescent="0.35">
      <c r="A5914" s="5">
        <v>5910</v>
      </c>
      <c r="B5914" s="5">
        <v>247</v>
      </c>
      <c r="C5914" s="5">
        <v>9</v>
      </c>
      <c r="D5914" s="380">
        <v>62.736111111111107</v>
      </c>
      <c r="E5914" s="25">
        <v>24.84</v>
      </c>
      <c r="F5914" s="380">
        <v>9.8546053184380735</v>
      </c>
      <c r="G5914" s="25">
        <v>31.86</v>
      </c>
      <c r="H5914" s="380">
        <v>8.7168829042233291</v>
      </c>
      <c r="I5914" s="25">
        <v>48.86</v>
      </c>
      <c r="J5914" s="380">
        <v>4.793984854688075</v>
      </c>
    </row>
    <row r="5915" spans="1:10" x14ac:dyDescent="0.35">
      <c r="A5915" s="5">
        <v>5911</v>
      </c>
      <c r="B5915" s="5">
        <v>247</v>
      </c>
      <c r="C5915" s="5">
        <v>9</v>
      </c>
      <c r="D5915" s="380">
        <v>63.837222222222216</v>
      </c>
      <c r="E5915" s="25">
        <v>24.84</v>
      </c>
      <c r="F5915" s="380">
        <v>9.7963893620358533</v>
      </c>
      <c r="G5915" s="25">
        <v>32.18</v>
      </c>
      <c r="H5915" s="380">
        <v>8.9055366391091599</v>
      </c>
      <c r="I5915" s="25">
        <v>49.53</v>
      </c>
      <c r="J5915" s="380">
        <v>3.8771736263365515</v>
      </c>
    </row>
    <row r="5916" spans="1:10" x14ac:dyDescent="0.35">
      <c r="A5916" s="5">
        <v>5912</v>
      </c>
      <c r="B5916" s="5">
        <v>247</v>
      </c>
      <c r="C5916" s="5">
        <v>9</v>
      </c>
      <c r="D5916" s="380">
        <v>64.346666666666664</v>
      </c>
      <c r="E5916" s="25">
        <v>24.84</v>
      </c>
      <c r="F5916" s="380">
        <v>10.181165309760106</v>
      </c>
      <c r="G5916" s="25">
        <v>33.159999999999997</v>
      </c>
      <c r="H5916" s="380">
        <v>8.2111321998575395</v>
      </c>
      <c r="I5916" s="25">
        <v>51.72</v>
      </c>
      <c r="J5916" s="380">
        <v>5.8838616777024271</v>
      </c>
    </row>
    <row r="5917" spans="1:10" x14ac:dyDescent="0.35">
      <c r="A5917" s="5">
        <v>5913</v>
      </c>
      <c r="B5917" s="5">
        <v>247</v>
      </c>
      <c r="C5917" s="5">
        <v>9</v>
      </c>
      <c r="D5917" s="380">
        <v>63.206666666666649</v>
      </c>
      <c r="E5917" s="25">
        <v>24.84</v>
      </c>
      <c r="F5917" s="380">
        <v>8.6358333831331944</v>
      </c>
      <c r="G5917" s="25">
        <v>37.479999999999997</v>
      </c>
      <c r="H5917" s="380">
        <v>4.799693804694658</v>
      </c>
      <c r="I5917" s="25">
        <v>49.53</v>
      </c>
      <c r="J5917" s="380">
        <v>0.27777777777777779</v>
      </c>
    </row>
    <row r="5918" spans="1:10" x14ac:dyDescent="0.35">
      <c r="A5918" s="5">
        <v>5914</v>
      </c>
      <c r="B5918" s="5">
        <v>247</v>
      </c>
      <c r="C5918" s="5">
        <v>9</v>
      </c>
      <c r="D5918" s="380">
        <v>59.955555555555549</v>
      </c>
      <c r="E5918" s="25">
        <v>24.84</v>
      </c>
      <c r="F5918" s="380">
        <v>7.3757288832526102</v>
      </c>
      <c r="G5918" s="25">
        <v>37.479999999999997</v>
      </c>
      <c r="H5918" s="380">
        <v>0.527962787950919</v>
      </c>
      <c r="I5918" s="25">
        <v>47.44</v>
      </c>
      <c r="J5918" s="380">
        <v>3.7268727307015537</v>
      </c>
    </row>
    <row r="5919" spans="1:10" x14ac:dyDescent="0.35">
      <c r="A5919" s="5">
        <v>5915</v>
      </c>
      <c r="B5919" s="5">
        <v>247</v>
      </c>
      <c r="C5919" s="5">
        <v>9</v>
      </c>
      <c r="D5919" s="380">
        <v>51.940555555555548</v>
      </c>
      <c r="E5919" s="25">
        <v>24.84</v>
      </c>
      <c r="F5919" s="380">
        <v>5.20330536185359</v>
      </c>
      <c r="G5919" s="25">
        <v>37.08</v>
      </c>
      <c r="H5919" s="380">
        <v>4.8311688049492902</v>
      </c>
      <c r="I5919" s="25">
        <v>42.88</v>
      </c>
      <c r="J5919" s="380">
        <v>3.6564039672384405</v>
      </c>
    </row>
    <row r="5920" spans="1:10" x14ac:dyDescent="0.35">
      <c r="A5920" s="5">
        <v>5916</v>
      </c>
      <c r="B5920" s="5">
        <v>247</v>
      </c>
      <c r="C5920" s="5">
        <v>9</v>
      </c>
      <c r="D5920" s="380">
        <v>56.587222222222223</v>
      </c>
      <c r="E5920" s="25">
        <v>24.84</v>
      </c>
      <c r="F5920" s="380">
        <v>5.2083306482968252</v>
      </c>
      <c r="G5920" s="25">
        <v>34.15</v>
      </c>
      <c r="H5920" s="380">
        <v>4.7193742715683351</v>
      </c>
      <c r="I5920" s="25">
        <v>42.45</v>
      </c>
      <c r="J5920" s="380">
        <v>3.6564039672384441</v>
      </c>
    </row>
    <row r="5921" spans="1:10" x14ac:dyDescent="0.35">
      <c r="A5921" s="5">
        <v>5917</v>
      </c>
      <c r="B5921" s="5">
        <v>247</v>
      </c>
      <c r="C5921" s="5">
        <v>9</v>
      </c>
      <c r="D5921" s="380">
        <v>64.517777777777766</v>
      </c>
      <c r="E5921" s="25">
        <v>24.11</v>
      </c>
      <c r="F5921" s="380">
        <v>2.3405371683744871</v>
      </c>
      <c r="G5921" s="25">
        <v>32.18</v>
      </c>
      <c r="H5921" s="380">
        <v>4.7193742715683351</v>
      </c>
      <c r="I5921" s="25">
        <v>42.45</v>
      </c>
      <c r="J5921" s="380">
        <v>3.6564039672384423</v>
      </c>
    </row>
    <row r="5922" spans="1:10" x14ac:dyDescent="0.35">
      <c r="A5922" s="5">
        <v>5918</v>
      </c>
      <c r="B5922" s="5">
        <v>247</v>
      </c>
      <c r="C5922" s="5">
        <v>9</v>
      </c>
      <c r="D5922" s="380">
        <v>66.483333333333334</v>
      </c>
      <c r="E5922" s="25">
        <v>23.84</v>
      </c>
      <c r="F5922" s="380">
        <v>5.2083306482968252</v>
      </c>
      <c r="G5922" s="25">
        <v>31.86</v>
      </c>
      <c r="H5922" s="380">
        <v>4.5270054944923084</v>
      </c>
      <c r="I5922" s="25">
        <v>41.63</v>
      </c>
      <c r="J5922" s="380">
        <v>3.6881193424526333</v>
      </c>
    </row>
    <row r="5923" spans="1:10" x14ac:dyDescent="0.35">
      <c r="A5923" s="5">
        <v>5919</v>
      </c>
      <c r="B5923" s="5">
        <v>247</v>
      </c>
      <c r="C5923" s="5">
        <v>9</v>
      </c>
      <c r="D5923" s="380">
        <v>66.254444444444445</v>
      </c>
      <c r="E5923" s="25">
        <v>23.84</v>
      </c>
      <c r="F5923" s="380">
        <v>3.8259098584149962</v>
      </c>
      <c r="G5923" s="25">
        <v>31.86</v>
      </c>
      <c r="H5923" s="380">
        <v>4.5270054944923084</v>
      </c>
      <c r="I5923" s="25">
        <v>41.63</v>
      </c>
      <c r="J5923" s="380">
        <v>3.5254518732769071</v>
      </c>
    </row>
    <row r="5924" spans="1:10" x14ac:dyDescent="0.35">
      <c r="A5924" s="5">
        <v>5920</v>
      </c>
      <c r="B5924" s="5">
        <v>247</v>
      </c>
      <c r="C5924" s="5">
        <v>9</v>
      </c>
      <c r="D5924" s="380">
        <v>72.800000000000011</v>
      </c>
      <c r="E5924" s="25">
        <v>23.84</v>
      </c>
      <c r="F5924" s="380">
        <v>2.9992654370691607</v>
      </c>
      <c r="G5924" s="25">
        <v>32.18</v>
      </c>
      <c r="H5924" s="380">
        <v>4.5806504570317985</v>
      </c>
      <c r="I5924" s="25">
        <v>41.63</v>
      </c>
      <c r="J5924" s="380">
        <v>3.5548871339356349</v>
      </c>
    </row>
    <row r="5925" spans="1:10" x14ac:dyDescent="0.35">
      <c r="A5925" s="5">
        <v>5921</v>
      </c>
      <c r="B5925" s="5">
        <v>247</v>
      </c>
      <c r="C5925" s="5">
        <v>9</v>
      </c>
      <c r="D5925" s="380">
        <v>104.38666666666667</v>
      </c>
      <c r="E5925" s="25">
        <v>23.84</v>
      </c>
      <c r="F5925" s="380">
        <v>6.3374084028945941</v>
      </c>
      <c r="G5925" s="25">
        <v>32.79</v>
      </c>
      <c r="H5925" s="380">
        <v>4.723767170564714</v>
      </c>
      <c r="I5925" s="25">
        <v>42.45</v>
      </c>
      <c r="J5925" s="380">
        <v>3.6257778844579649</v>
      </c>
    </row>
    <row r="5926" spans="1:10" x14ac:dyDescent="0.35">
      <c r="A5926" s="5">
        <v>5922</v>
      </c>
      <c r="B5926" s="5">
        <v>247</v>
      </c>
      <c r="C5926" s="5">
        <v>9</v>
      </c>
      <c r="D5926" s="380">
        <v>117.96888888888888</v>
      </c>
      <c r="E5926" s="25">
        <v>24.26</v>
      </c>
      <c r="F5926" s="380">
        <v>8.1174834595959577</v>
      </c>
      <c r="G5926" s="25">
        <v>37.479999999999997</v>
      </c>
      <c r="H5926" s="380">
        <v>0.16600397351866578</v>
      </c>
      <c r="I5926" s="25">
        <v>42.88</v>
      </c>
      <c r="J5926" s="380">
        <v>0.27777777777777779</v>
      </c>
    </row>
    <row r="5927" spans="1:10" x14ac:dyDescent="0.35">
      <c r="A5927" s="5">
        <v>5923</v>
      </c>
      <c r="B5927" s="5">
        <v>247</v>
      </c>
      <c r="C5927" s="5">
        <v>9</v>
      </c>
      <c r="D5927" s="380">
        <v>125.88333333333333</v>
      </c>
      <c r="E5927" s="25">
        <v>24.84</v>
      </c>
      <c r="F5927" s="380">
        <v>8.6546452902122599</v>
      </c>
      <c r="G5927" s="25">
        <v>37.479999999999997</v>
      </c>
      <c r="H5927" s="380">
        <v>0.16600397351866578</v>
      </c>
      <c r="I5927" s="25">
        <v>48.86</v>
      </c>
      <c r="J5927" s="380">
        <v>0.27777777777777779</v>
      </c>
    </row>
    <row r="5928" spans="1:10" x14ac:dyDescent="0.35">
      <c r="A5928" s="5">
        <v>5924</v>
      </c>
      <c r="B5928" s="5">
        <v>247</v>
      </c>
      <c r="C5928" s="5">
        <v>9</v>
      </c>
      <c r="D5928" s="380">
        <v>124.14777777777776</v>
      </c>
      <c r="E5928" s="25">
        <v>24.84</v>
      </c>
      <c r="F5928" s="380">
        <v>8.8778465272570859</v>
      </c>
      <c r="G5928" s="25">
        <v>39.770000000000003</v>
      </c>
      <c r="H5928" s="380">
        <v>0.16600397351866578</v>
      </c>
      <c r="I5928" s="25">
        <v>48.86</v>
      </c>
      <c r="J5928" s="380">
        <v>0.31076657792409534</v>
      </c>
    </row>
    <row r="5929" spans="1:10" x14ac:dyDescent="0.35">
      <c r="A5929" s="5">
        <v>5925</v>
      </c>
      <c r="B5929" s="5">
        <v>247</v>
      </c>
      <c r="C5929" s="5">
        <v>9</v>
      </c>
      <c r="D5929" s="380">
        <v>111.95944444444443</v>
      </c>
      <c r="E5929" s="25">
        <v>24.84</v>
      </c>
      <c r="F5929" s="380">
        <v>8.6572591862307728</v>
      </c>
      <c r="G5929" s="25">
        <v>37.479999999999997</v>
      </c>
      <c r="H5929" s="380">
        <v>0.16600397351866578</v>
      </c>
      <c r="I5929" s="25">
        <v>48.97</v>
      </c>
      <c r="J5929" s="380">
        <v>0.27777777777777779</v>
      </c>
    </row>
    <row r="5930" spans="1:10" x14ac:dyDescent="0.35">
      <c r="A5930" s="5">
        <v>5926</v>
      </c>
      <c r="B5930" s="5">
        <v>247</v>
      </c>
      <c r="C5930" s="5">
        <v>9</v>
      </c>
      <c r="D5930" s="380">
        <v>104.02388888888888</v>
      </c>
      <c r="E5930" s="25">
        <v>24.84</v>
      </c>
      <c r="F5930" s="380">
        <v>8.1174834595959577</v>
      </c>
      <c r="G5930" s="25">
        <v>37.479999999999997</v>
      </c>
      <c r="H5930" s="380">
        <v>0.16600397351866578</v>
      </c>
      <c r="I5930" s="25">
        <v>48.97</v>
      </c>
      <c r="J5930" s="380">
        <v>0.27777777777777779</v>
      </c>
    </row>
    <row r="5931" spans="1:10" x14ac:dyDescent="0.35">
      <c r="A5931" s="5">
        <v>5927</v>
      </c>
      <c r="B5931" s="5">
        <v>247</v>
      </c>
      <c r="C5931" s="5">
        <v>9</v>
      </c>
      <c r="D5931" s="380">
        <v>95.49722222222222</v>
      </c>
      <c r="E5931" s="25">
        <v>24.26</v>
      </c>
      <c r="F5931" s="380">
        <v>8.1174834595959577</v>
      </c>
      <c r="G5931" s="25">
        <v>32.79</v>
      </c>
      <c r="H5931" s="380">
        <v>0.16600397351866578</v>
      </c>
      <c r="I5931" s="25">
        <v>47.33</v>
      </c>
      <c r="J5931" s="380">
        <v>0.27777777777777779</v>
      </c>
    </row>
    <row r="5932" spans="1:10" x14ac:dyDescent="0.35">
      <c r="A5932" s="5">
        <v>5928</v>
      </c>
      <c r="B5932" s="5">
        <v>247</v>
      </c>
      <c r="C5932" s="5">
        <v>9</v>
      </c>
      <c r="D5932" s="380">
        <v>82.392222222222216</v>
      </c>
      <c r="E5932" s="25">
        <v>23.59</v>
      </c>
      <c r="F5932" s="380">
        <v>8.1174834595959577</v>
      </c>
      <c r="G5932" s="25">
        <v>31.86</v>
      </c>
      <c r="H5932" s="380">
        <v>0.16600397351866578</v>
      </c>
      <c r="I5932" s="25">
        <v>42.88</v>
      </c>
      <c r="J5932" s="380">
        <v>0.27777777777777779</v>
      </c>
    </row>
    <row r="5933" spans="1:10" x14ac:dyDescent="0.35">
      <c r="A5933" s="5">
        <v>5929</v>
      </c>
      <c r="B5933" s="5">
        <v>248</v>
      </c>
      <c r="C5933" s="5">
        <v>9</v>
      </c>
      <c r="D5933" s="380">
        <v>72.920555555555552</v>
      </c>
      <c r="E5933" s="25">
        <v>23.59</v>
      </c>
      <c r="F5933" s="380">
        <v>8.1174834595959595</v>
      </c>
      <c r="G5933" s="25">
        <v>30.33</v>
      </c>
      <c r="H5933" s="380">
        <v>0.16600397351866578</v>
      </c>
      <c r="I5933" s="25">
        <v>33.67</v>
      </c>
      <c r="J5933" s="380">
        <v>0.27777777777777779</v>
      </c>
    </row>
    <row r="5934" spans="1:10" x14ac:dyDescent="0.35">
      <c r="A5934" s="5">
        <v>5930</v>
      </c>
      <c r="B5934" s="5">
        <v>248</v>
      </c>
      <c r="C5934" s="5">
        <v>9</v>
      </c>
      <c r="D5934" s="380">
        <v>71.231111111111105</v>
      </c>
      <c r="E5934" s="25">
        <v>23.59</v>
      </c>
      <c r="F5934" s="380">
        <v>7.5838432136111082</v>
      </c>
      <c r="G5934" s="25">
        <v>30.03</v>
      </c>
      <c r="H5934" s="380">
        <v>0.16600397351866578</v>
      </c>
      <c r="I5934" s="25">
        <v>33.67</v>
      </c>
      <c r="J5934" s="380">
        <v>0.27777777777777779</v>
      </c>
    </row>
    <row r="5935" spans="1:10" x14ac:dyDescent="0.35">
      <c r="A5935" s="5">
        <v>5931</v>
      </c>
      <c r="B5935" s="5">
        <v>248</v>
      </c>
      <c r="C5935" s="5">
        <v>9</v>
      </c>
      <c r="D5935" s="380">
        <v>72.949444444444453</v>
      </c>
      <c r="E5935" s="25">
        <v>23.59</v>
      </c>
      <c r="F5935" s="380">
        <v>7.5300955165006522</v>
      </c>
      <c r="G5935" s="25">
        <v>30.33</v>
      </c>
      <c r="H5935" s="380">
        <v>0.16600397351866578</v>
      </c>
      <c r="I5935" s="25">
        <v>33.67</v>
      </c>
      <c r="J5935" s="380">
        <v>0.27777777777777779</v>
      </c>
    </row>
    <row r="5936" spans="1:10" x14ac:dyDescent="0.35">
      <c r="A5936" s="5">
        <v>5932</v>
      </c>
      <c r="B5936" s="5">
        <v>248</v>
      </c>
      <c r="C5936" s="5">
        <v>9</v>
      </c>
      <c r="D5936" s="380">
        <v>76.115555555555559</v>
      </c>
      <c r="E5936" s="25">
        <v>23.84</v>
      </c>
      <c r="F5936" s="380">
        <v>7.4377743148047584</v>
      </c>
      <c r="G5936" s="25">
        <v>30.33</v>
      </c>
      <c r="H5936" s="380">
        <v>0.16600397351866578</v>
      </c>
      <c r="I5936" s="25">
        <v>33.67</v>
      </c>
      <c r="J5936" s="380">
        <v>0.27777777777777779</v>
      </c>
    </row>
    <row r="5937" spans="1:10" x14ac:dyDescent="0.35">
      <c r="A5937" s="5">
        <v>5933</v>
      </c>
      <c r="B5937" s="5">
        <v>248</v>
      </c>
      <c r="C5937" s="5">
        <v>9</v>
      </c>
      <c r="D5937" s="380">
        <v>98.37222222222222</v>
      </c>
      <c r="E5937" s="25">
        <v>23.84</v>
      </c>
      <c r="F5937" s="380">
        <v>8.1174834595959577</v>
      </c>
      <c r="G5937" s="25">
        <v>30.57</v>
      </c>
      <c r="H5937" s="380">
        <v>0.16600397351866578</v>
      </c>
      <c r="I5937" s="25">
        <v>33.67</v>
      </c>
      <c r="J5937" s="380">
        <v>0.27777777777777779</v>
      </c>
    </row>
    <row r="5938" spans="1:10" x14ac:dyDescent="0.35">
      <c r="A5938" s="5">
        <v>5934</v>
      </c>
      <c r="B5938" s="5">
        <v>248</v>
      </c>
      <c r="C5938" s="5">
        <v>9</v>
      </c>
      <c r="D5938" s="380">
        <v>116.19055555555553</v>
      </c>
      <c r="E5938" s="25">
        <v>23.84</v>
      </c>
      <c r="F5938" s="380">
        <v>8.1174834595959577</v>
      </c>
      <c r="G5938" s="25">
        <v>30.57</v>
      </c>
      <c r="H5938" s="380">
        <v>0.16600397351866578</v>
      </c>
      <c r="I5938" s="25">
        <v>33.67</v>
      </c>
      <c r="J5938" s="380">
        <v>0.27777777777777779</v>
      </c>
    </row>
    <row r="5939" spans="1:10" x14ac:dyDescent="0.35">
      <c r="A5939" s="5">
        <v>5935</v>
      </c>
      <c r="B5939" s="5">
        <v>248</v>
      </c>
      <c r="C5939" s="5">
        <v>9</v>
      </c>
      <c r="D5939" s="380">
        <v>126</v>
      </c>
      <c r="E5939" s="25">
        <v>24.84</v>
      </c>
      <c r="F5939" s="380">
        <v>8.1174834595959613</v>
      </c>
      <c r="G5939" s="25">
        <v>30.57</v>
      </c>
      <c r="H5939" s="380">
        <v>0.16600397351866578</v>
      </c>
      <c r="I5939" s="25">
        <v>33.67</v>
      </c>
      <c r="J5939" s="380">
        <v>4.2086037114577737</v>
      </c>
    </row>
    <row r="5940" spans="1:10" x14ac:dyDescent="0.35">
      <c r="A5940" s="5">
        <v>5936</v>
      </c>
      <c r="B5940" s="5">
        <v>248</v>
      </c>
      <c r="C5940" s="5">
        <v>9</v>
      </c>
      <c r="D5940" s="380">
        <v>132.2561111111111</v>
      </c>
      <c r="E5940" s="25">
        <v>24.84</v>
      </c>
      <c r="F5940" s="380">
        <v>8.1174834595959577</v>
      </c>
      <c r="G5940" s="25">
        <v>30.57</v>
      </c>
      <c r="H5940" s="380">
        <v>0.16600397351866578</v>
      </c>
      <c r="I5940" s="25">
        <v>33.67</v>
      </c>
      <c r="J5940" s="380">
        <v>4.1639157679150802</v>
      </c>
    </row>
    <row r="5941" spans="1:10" x14ac:dyDescent="0.35">
      <c r="A5941" s="5">
        <v>5937</v>
      </c>
      <c r="B5941" s="5">
        <v>248</v>
      </c>
      <c r="C5941" s="5">
        <v>9</v>
      </c>
      <c r="D5941" s="380">
        <v>118.73388888888888</v>
      </c>
      <c r="E5941" s="25">
        <v>24.84</v>
      </c>
      <c r="F5941" s="380">
        <v>3.5482972594953703</v>
      </c>
      <c r="G5941" s="25">
        <v>30.57</v>
      </c>
      <c r="H5941" s="380">
        <v>4.6261142547290284</v>
      </c>
      <c r="I5941" s="25">
        <v>33.67</v>
      </c>
      <c r="J5941" s="380">
        <v>3.4343800146419281</v>
      </c>
    </row>
    <row r="5942" spans="1:10" x14ac:dyDescent="0.35">
      <c r="A5942" s="5">
        <v>5938</v>
      </c>
      <c r="B5942" s="5">
        <v>248</v>
      </c>
      <c r="C5942" s="5">
        <v>9</v>
      </c>
      <c r="D5942" s="380">
        <v>107.37777777777779</v>
      </c>
      <c r="E5942" s="25">
        <v>24.84</v>
      </c>
      <c r="F5942" s="380">
        <v>1.9657264867126429</v>
      </c>
      <c r="G5942" s="25">
        <v>30.33</v>
      </c>
      <c r="H5942" s="380">
        <v>3.723101933482023</v>
      </c>
      <c r="I5942" s="25">
        <v>33.67</v>
      </c>
      <c r="J5942" s="380">
        <v>1.1658175786138842</v>
      </c>
    </row>
    <row r="5943" spans="1:10" x14ac:dyDescent="0.35">
      <c r="A5943" s="5">
        <v>5939</v>
      </c>
      <c r="B5943" s="5">
        <v>248</v>
      </c>
      <c r="C5943" s="5">
        <v>9</v>
      </c>
      <c r="D5943" s="380">
        <v>91.415555555555557</v>
      </c>
      <c r="E5943" s="25">
        <v>24.84</v>
      </c>
      <c r="F5943" s="380">
        <v>1.4943184609386848</v>
      </c>
      <c r="G5943" s="25">
        <v>30.33</v>
      </c>
      <c r="H5943" s="380">
        <v>3.3702606843741272</v>
      </c>
      <c r="I5943" s="25">
        <v>33.67</v>
      </c>
      <c r="J5943" s="380">
        <v>0.26757272755170847</v>
      </c>
    </row>
    <row r="5944" spans="1:10" x14ac:dyDescent="0.35">
      <c r="A5944" s="5">
        <v>5940</v>
      </c>
      <c r="B5944" s="5">
        <v>248</v>
      </c>
      <c r="C5944" s="5">
        <v>9</v>
      </c>
      <c r="D5944" s="380">
        <v>86.75</v>
      </c>
      <c r="E5944" s="25">
        <v>24.84</v>
      </c>
      <c r="F5944" s="380">
        <v>5.0217212752743734</v>
      </c>
      <c r="G5944" s="25">
        <v>30.2</v>
      </c>
      <c r="H5944" s="380">
        <v>3.3770697404070971</v>
      </c>
      <c r="I5944" s="25">
        <v>33.67</v>
      </c>
      <c r="J5944" s="380">
        <v>0.26757272755170847</v>
      </c>
    </row>
    <row r="5945" spans="1:10" x14ac:dyDescent="0.35">
      <c r="A5945" s="5">
        <v>5941</v>
      </c>
      <c r="B5945" s="5">
        <v>248</v>
      </c>
      <c r="C5945" s="5">
        <v>9</v>
      </c>
      <c r="D5945" s="380">
        <v>79.865555555555545</v>
      </c>
      <c r="E5945" s="25">
        <v>24.84</v>
      </c>
      <c r="F5945" s="380">
        <v>5.0217212752743734</v>
      </c>
      <c r="G5945" s="25">
        <v>30.03</v>
      </c>
      <c r="H5945" s="380">
        <v>3.3770697404070971</v>
      </c>
      <c r="I5945" s="25">
        <v>33.67</v>
      </c>
      <c r="J5945" s="380">
        <v>0.25337505513059616</v>
      </c>
    </row>
    <row r="5946" spans="1:10" x14ac:dyDescent="0.35">
      <c r="A5946" s="5">
        <v>5942</v>
      </c>
      <c r="B5946" s="5">
        <v>248</v>
      </c>
      <c r="C5946" s="5">
        <v>9</v>
      </c>
      <c r="D5946" s="380">
        <v>80.068888888888878</v>
      </c>
      <c r="E5946" s="25">
        <v>24.84</v>
      </c>
      <c r="F5946" s="380">
        <v>5.0217212752743734</v>
      </c>
      <c r="G5946" s="25">
        <v>30.03</v>
      </c>
      <c r="H5946" s="380">
        <v>3.3770697404070971</v>
      </c>
      <c r="I5946" s="25">
        <v>33.67</v>
      </c>
      <c r="J5946" s="380">
        <v>0.25337505513059616</v>
      </c>
    </row>
    <row r="5947" spans="1:10" x14ac:dyDescent="0.35">
      <c r="A5947" s="5">
        <v>5943</v>
      </c>
      <c r="B5947" s="5">
        <v>248</v>
      </c>
      <c r="C5947" s="5">
        <v>9</v>
      </c>
      <c r="D5947" s="380">
        <v>93.630555555555546</v>
      </c>
      <c r="E5947" s="25">
        <v>23.63</v>
      </c>
      <c r="F5947" s="380">
        <v>1.7783984234858883</v>
      </c>
      <c r="G5947" s="25">
        <v>30.03</v>
      </c>
      <c r="H5947" s="380">
        <v>3.3770697404070971</v>
      </c>
      <c r="I5947" s="25">
        <v>33.67</v>
      </c>
      <c r="J5947" s="380">
        <v>0.25337505513059616</v>
      </c>
    </row>
    <row r="5948" spans="1:10" x14ac:dyDescent="0.35">
      <c r="A5948" s="5">
        <v>5944</v>
      </c>
      <c r="B5948" s="5">
        <v>248</v>
      </c>
      <c r="C5948" s="5">
        <v>9</v>
      </c>
      <c r="D5948" s="380">
        <v>105.45555555555555</v>
      </c>
      <c r="E5948" s="25">
        <v>24</v>
      </c>
      <c r="F5948" s="380">
        <v>5.0217212752743734</v>
      </c>
      <c r="G5948" s="25">
        <v>30.03</v>
      </c>
      <c r="H5948" s="380">
        <v>3.5646780010728811</v>
      </c>
      <c r="I5948" s="25">
        <v>33.67</v>
      </c>
      <c r="J5948" s="380">
        <v>0.25337505513059616</v>
      </c>
    </row>
    <row r="5949" spans="1:10" x14ac:dyDescent="0.35">
      <c r="A5949" s="5">
        <v>5945</v>
      </c>
      <c r="B5949" s="5">
        <v>248</v>
      </c>
      <c r="C5949" s="5">
        <v>9</v>
      </c>
      <c r="D5949" s="380">
        <v>125.7272222222222</v>
      </c>
      <c r="E5949" s="25">
        <v>24</v>
      </c>
      <c r="F5949" s="380">
        <v>0.90766359851654088</v>
      </c>
      <c r="G5949" s="25">
        <v>30.03</v>
      </c>
      <c r="H5949" s="380">
        <v>3.5646780010728811</v>
      </c>
      <c r="I5949" s="25">
        <v>33.67</v>
      </c>
      <c r="J5949" s="380">
        <v>0.26757272755170847</v>
      </c>
    </row>
    <row r="5950" spans="1:10" x14ac:dyDescent="0.35">
      <c r="A5950" s="5">
        <v>5946</v>
      </c>
      <c r="B5950" s="5">
        <v>248</v>
      </c>
      <c r="C5950" s="5">
        <v>9</v>
      </c>
      <c r="D5950" s="380">
        <v>138.88888888888889</v>
      </c>
      <c r="E5950" s="25">
        <v>24.84</v>
      </c>
      <c r="F5950" s="380">
        <v>5.2083306482968252</v>
      </c>
      <c r="G5950" s="25">
        <v>30.33</v>
      </c>
      <c r="H5950" s="380">
        <v>3.5733339368501662</v>
      </c>
      <c r="I5950" s="25">
        <v>33.67</v>
      </c>
      <c r="J5950" s="380">
        <v>1.9007788929156746</v>
      </c>
    </row>
    <row r="5951" spans="1:10" x14ac:dyDescent="0.35">
      <c r="A5951" s="5">
        <v>5947</v>
      </c>
      <c r="B5951" s="5">
        <v>248</v>
      </c>
      <c r="C5951" s="5">
        <v>9</v>
      </c>
      <c r="D5951" s="380">
        <v>138.88888888888889</v>
      </c>
      <c r="E5951" s="25">
        <v>24.84</v>
      </c>
      <c r="F5951" s="380">
        <v>2.4063819428415303</v>
      </c>
      <c r="G5951" s="25">
        <v>30.91</v>
      </c>
      <c r="H5951" s="380">
        <v>4.3087372034818916</v>
      </c>
      <c r="I5951" s="25">
        <v>33.67</v>
      </c>
      <c r="J5951" s="380">
        <v>3.2187321138346587</v>
      </c>
    </row>
    <row r="5952" spans="1:10" x14ac:dyDescent="0.35">
      <c r="A5952" s="5">
        <v>5948</v>
      </c>
      <c r="B5952" s="5">
        <v>248</v>
      </c>
      <c r="C5952" s="5">
        <v>9</v>
      </c>
      <c r="D5952" s="380">
        <v>126.07666666666667</v>
      </c>
      <c r="E5952" s="25">
        <v>24.84</v>
      </c>
      <c r="F5952" s="380">
        <v>0.47222222222222221</v>
      </c>
      <c r="G5952" s="25">
        <v>34.659999999999997</v>
      </c>
      <c r="H5952" s="380">
        <v>0.14480167642852412</v>
      </c>
      <c r="I5952" s="25">
        <v>33.67</v>
      </c>
      <c r="J5952" s="380">
        <v>7.4042704022251299E-2</v>
      </c>
    </row>
    <row r="5953" spans="1:10" x14ac:dyDescent="0.35">
      <c r="A5953" s="5">
        <v>5949</v>
      </c>
      <c r="B5953" s="5">
        <v>248</v>
      </c>
      <c r="C5953" s="5">
        <v>9</v>
      </c>
      <c r="D5953" s="380">
        <v>106.66055555555558</v>
      </c>
      <c r="E5953" s="25">
        <v>24.84</v>
      </c>
      <c r="F5953" s="380">
        <v>0.16600397351866578</v>
      </c>
      <c r="G5953" s="25">
        <v>31.26</v>
      </c>
      <c r="H5953" s="380">
        <v>4.3087372034818916</v>
      </c>
      <c r="I5953" s="25">
        <v>33.67</v>
      </c>
      <c r="J5953" s="380">
        <v>3.2187321138346587</v>
      </c>
    </row>
    <row r="5954" spans="1:10" x14ac:dyDescent="0.35">
      <c r="A5954" s="5">
        <v>5950</v>
      </c>
      <c r="B5954" s="5">
        <v>248</v>
      </c>
      <c r="C5954" s="5">
        <v>9</v>
      </c>
      <c r="D5954" s="380">
        <v>85.692777777777778</v>
      </c>
      <c r="E5954" s="25">
        <v>24.84</v>
      </c>
      <c r="F5954" s="380">
        <v>5.2083306482968252</v>
      </c>
      <c r="G5954" s="25">
        <v>30.57</v>
      </c>
      <c r="H5954" s="380">
        <v>4.3087372034818916</v>
      </c>
      <c r="I5954" s="25">
        <v>33.67</v>
      </c>
      <c r="J5954" s="380">
        <v>3.1777478869319342</v>
      </c>
    </row>
    <row r="5955" spans="1:10" x14ac:dyDescent="0.35">
      <c r="A5955" s="5">
        <v>5951</v>
      </c>
      <c r="B5955" s="5">
        <v>248</v>
      </c>
      <c r="C5955" s="5">
        <v>9</v>
      </c>
      <c r="D5955" s="380">
        <v>73.61388888888888</v>
      </c>
      <c r="E5955" s="25">
        <v>24</v>
      </c>
      <c r="F5955" s="380">
        <v>0.22129900444660355</v>
      </c>
      <c r="G5955" s="25">
        <v>30.03</v>
      </c>
      <c r="H5955" s="380">
        <v>4.3087372034818916</v>
      </c>
      <c r="I5955" s="25">
        <v>33.67</v>
      </c>
      <c r="J5955" s="380">
        <v>2.6370347359852819</v>
      </c>
    </row>
    <row r="5956" spans="1:10" x14ac:dyDescent="0.35">
      <c r="A5956" s="5">
        <v>5952</v>
      </c>
      <c r="B5956" s="5">
        <v>248</v>
      </c>
      <c r="C5956" s="5">
        <v>9</v>
      </c>
      <c r="D5956" s="380">
        <v>86.018333333333331</v>
      </c>
      <c r="E5956" s="25">
        <v>23.59</v>
      </c>
      <c r="F5956" s="380">
        <v>0.69537245295158578</v>
      </c>
      <c r="G5956" s="25">
        <v>30.03</v>
      </c>
      <c r="H5956" s="380">
        <v>4.1220976371530336</v>
      </c>
      <c r="I5956" s="25">
        <v>33.67</v>
      </c>
      <c r="J5956" s="380">
        <v>2.6370347359852819</v>
      </c>
    </row>
    <row r="5957" spans="1:10" x14ac:dyDescent="0.35">
      <c r="A5957" s="5">
        <v>5953</v>
      </c>
      <c r="B5957" s="5">
        <v>249</v>
      </c>
      <c r="C5957" s="5">
        <v>9</v>
      </c>
      <c r="D5957" s="380">
        <v>89.487777777777779</v>
      </c>
      <c r="E5957" s="25">
        <v>23.41</v>
      </c>
      <c r="F5957" s="380">
        <v>4.899776670914556</v>
      </c>
      <c r="G5957" s="25">
        <v>30.03</v>
      </c>
      <c r="H5957" s="380">
        <v>4.1134417013757485</v>
      </c>
      <c r="I5957" s="25">
        <v>33.67</v>
      </c>
      <c r="J5957" s="380">
        <v>2.6370347359852819</v>
      </c>
    </row>
    <row r="5958" spans="1:10" x14ac:dyDescent="0.35">
      <c r="A5958" s="5">
        <v>5954</v>
      </c>
      <c r="B5958" s="5">
        <v>249</v>
      </c>
      <c r="C5958" s="5">
        <v>9</v>
      </c>
      <c r="D5958" s="380">
        <v>84.84333333333332</v>
      </c>
      <c r="E5958" s="25">
        <v>22.53</v>
      </c>
      <c r="F5958" s="380">
        <v>0.25730695448623364</v>
      </c>
      <c r="G5958" s="25">
        <v>30.03</v>
      </c>
      <c r="H5958" s="380">
        <v>4.2367760137462032</v>
      </c>
      <c r="I5958" s="25">
        <v>33.67</v>
      </c>
      <c r="J5958" s="380">
        <v>2.6264775964906661</v>
      </c>
    </row>
    <row r="5959" spans="1:10" x14ac:dyDescent="0.35">
      <c r="A5959" s="5">
        <v>5955</v>
      </c>
      <c r="B5959" s="5">
        <v>249</v>
      </c>
      <c r="C5959" s="5">
        <v>9</v>
      </c>
      <c r="D5959" s="380">
        <v>86.194444444444443</v>
      </c>
      <c r="E5959" s="25">
        <v>22.53</v>
      </c>
      <c r="F5959" s="380">
        <v>0.21279974715729755</v>
      </c>
      <c r="G5959" s="25">
        <v>30.03</v>
      </c>
      <c r="H5959" s="380">
        <v>4.2367760137462032</v>
      </c>
      <c r="I5959" s="25">
        <v>33.67</v>
      </c>
      <c r="J5959" s="380">
        <v>2.6264775964906661</v>
      </c>
    </row>
    <row r="5960" spans="1:10" x14ac:dyDescent="0.35">
      <c r="A5960" s="5">
        <v>5956</v>
      </c>
      <c r="B5960" s="5">
        <v>249</v>
      </c>
      <c r="C5960" s="5">
        <v>9</v>
      </c>
      <c r="D5960" s="380">
        <v>85.05</v>
      </c>
      <c r="E5960" s="25">
        <v>22.53</v>
      </c>
      <c r="F5960" s="380">
        <v>1.0059423771308225</v>
      </c>
      <c r="G5960" s="25">
        <v>30.03</v>
      </c>
      <c r="H5960" s="380">
        <v>4.2367760137462032</v>
      </c>
      <c r="I5960" s="25">
        <v>33.67</v>
      </c>
      <c r="J5960" s="380">
        <v>2.6264775964906661</v>
      </c>
    </row>
    <row r="5961" spans="1:10" x14ac:dyDescent="0.35">
      <c r="A5961" s="5">
        <v>5957</v>
      </c>
      <c r="B5961" s="5">
        <v>249</v>
      </c>
      <c r="C5961" s="5">
        <v>9</v>
      </c>
      <c r="D5961" s="380">
        <v>97.075555555555553</v>
      </c>
      <c r="E5961" s="25">
        <v>24</v>
      </c>
      <c r="F5961" s="380">
        <v>4.899776670914556</v>
      </c>
      <c r="G5961" s="25">
        <v>30.03</v>
      </c>
      <c r="H5961" s="380">
        <v>4.3000812677046074</v>
      </c>
      <c r="I5961" s="25">
        <v>33.67</v>
      </c>
      <c r="J5961" s="380">
        <v>2.6264775964906661</v>
      </c>
    </row>
    <row r="5962" spans="1:10" x14ac:dyDescent="0.35">
      <c r="A5962" s="5">
        <v>5958</v>
      </c>
      <c r="B5962" s="5">
        <v>249</v>
      </c>
      <c r="C5962" s="5">
        <v>9</v>
      </c>
      <c r="D5962" s="380">
        <v>128.62277777777774</v>
      </c>
      <c r="E5962" s="25">
        <v>24.84</v>
      </c>
      <c r="F5962" s="380">
        <v>5.2083306482968252</v>
      </c>
      <c r="G5962" s="25">
        <v>32.79</v>
      </c>
      <c r="H5962" s="380">
        <v>4.3000812677046074</v>
      </c>
      <c r="I5962" s="25">
        <v>33.67</v>
      </c>
      <c r="J5962" s="380">
        <v>3.3811305268801322</v>
      </c>
    </row>
    <row r="5963" spans="1:10" x14ac:dyDescent="0.35">
      <c r="A5963" s="5">
        <v>5959</v>
      </c>
      <c r="B5963" s="5">
        <v>249</v>
      </c>
      <c r="C5963" s="5">
        <v>9</v>
      </c>
      <c r="D5963" s="380">
        <v>138.39888888888891</v>
      </c>
      <c r="E5963" s="25">
        <v>24.84</v>
      </c>
      <c r="F5963" s="380">
        <v>1.8214381560916872</v>
      </c>
      <c r="G5963" s="25">
        <v>42.17</v>
      </c>
      <c r="H5963" s="380">
        <v>4.3076316533070793</v>
      </c>
      <c r="I5963" s="25">
        <v>38.270000000000003</v>
      </c>
      <c r="J5963" s="380">
        <v>3.5439342115058539</v>
      </c>
    </row>
    <row r="5964" spans="1:10" x14ac:dyDescent="0.35">
      <c r="A5964" s="5">
        <v>5960</v>
      </c>
      <c r="B5964" s="5">
        <v>249</v>
      </c>
      <c r="C5964" s="5">
        <v>9</v>
      </c>
      <c r="D5964" s="380">
        <v>138.88888888888889</v>
      </c>
      <c r="E5964" s="25">
        <v>24.84</v>
      </c>
      <c r="F5964" s="380">
        <v>5.2083306482968252</v>
      </c>
      <c r="G5964" s="25">
        <v>43.56</v>
      </c>
      <c r="H5964" s="380">
        <v>4.3076316533070793</v>
      </c>
      <c r="I5964" s="25">
        <v>39.619999999999997</v>
      </c>
      <c r="J5964" s="380">
        <v>3.5244600465275258</v>
      </c>
    </row>
    <row r="5965" spans="1:10" x14ac:dyDescent="0.35">
      <c r="A5965" s="5">
        <v>5961</v>
      </c>
      <c r="B5965" s="5">
        <v>249</v>
      </c>
      <c r="C5965" s="5">
        <v>9</v>
      </c>
      <c r="D5965" s="380">
        <v>122.63944444444446</v>
      </c>
      <c r="E5965" s="25">
        <v>24.84</v>
      </c>
      <c r="F5965" s="380">
        <v>0.79147215022676831</v>
      </c>
      <c r="G5965" s="25">
        <v>43.73</v>
      </c>
      <c r="H5965" s="380">
        <v>4.2367760137462032</v>
      </c>
      <c r="I5965" s="25">
        <v>37.159999999999997</v>
      </c>
      <c r="J5965" s="380">
        <v>3.51390290703291</v>
      </c>
    </row>
    <row r="5966" spans="1:10" x14ac:dyDescent="0.35">
      <c r="A5966" s="5">
        <v>5962</v>
      </c>
      <c r="B5966" s="5">
        <v>249</v>
      </c>
      <c r="C5966" s="5">
        <v>9</v>
      </c>
      <c r="D5966" s="380">
        <v>110.18111111111111</v>
      </c>
      <c r="E5966" s="25">
        <v>24.84</v>
      </c>
      <c r="F5966" s="380">
        <v>5.2083306482968252</v>
      </c>
      <c r="G5966" s="25">
        <v>43.56</v>
      </c>
      <c r="H5966" s="380">
        <v>4.2367760137462032</v>
      </c>
      <c r="I5966" s="25">
        <v>34.29</v>
      </c>
      <c r="J5966" s="380">
        <v>2.1533479600255894</v>
      </c>
    </row>
    <row r="5967" spans="1:10" x14ac:dyDescent="0.35">
      <c r="A5967" s="5">
        <v>5963</v>
      </c>
      <c r="B5967" s="5">
        <v>249</v>
      </c>
      <c r="C5967" s="5">
        <v>9</v>
      </c>
      <c r="D5967" s="380">
        <v>89.47</v>
      </c>
      <c r="E5967" s="25">
        <v>24.84</v>
      </c>
      <c r="F5967" s="380">
        <v>1.6462191534741877</v>
      </c>
      <c r="G5967" s="25">
        <v>42.35</v>
      </c>
      <c r="H5967" s="380">
        <v>4.199537629064789</v>
      </c>
      <c r="I5967" s="25">
        <v>34.25</v>
      </c>
      <c r="J5967" s="380">
        <v>1.8066358004299972</v>
      </c>
    </row>
    <row r="5968" spans="1:10" x14ac:dyDescent="0.35">
      <c r="A5968" s="5">
        <v>5964</v>
      </c>
      <c r="B5968" s="5">
        <v>249</v>
      </c>
      <c r="C5968" s="5">
        <v>9</v>
      </c>
      <c r="D5968" s="380">
        <v>84.565555555555548</v>
      </c>
      <c r="E5968" s="25">
        <v>24.84</v>
      </c>
      <c r="F5968" s="380">
        <v>5.1657453923705114</v>
      </c>
      <c r="G5968" s="25">
        <v>42.17</v>
      </c>
      <c r="H5968" s="380">
        <v>4.199537629064789</v>
      </c>
      <c r="I5968" s="25">
        <v>34.01</v>
      </c>
      <c r="J5968" s="380">
        <v>1.8066358004299972</v>
      </c>
    </row>
    <row r="5969" spans="1:10" x14ac:dyDescent="0.35">
      <c r="A5969" s="5">
        <v>5965</v>
      </c>
      <c r="B5969" s="5">
        <v>249</v>
      </c>
      <c r="C5969" s="5">
        <v>9</v>
      </c>
      <c r="D5969" s="380">
        <v>79.279444444444451</v>
      </c>
      <c r="E5969" s="25">
        <v>24.84</v>
      </c>
      <c r="F5969" s="380">
        <v>5.1657453923705114</v>
      </c>
      <c r="G5969" s="25">
        <v>40.96</v>
      </c>
      <c r="H5969" s="380">
        <v>4.199537629064789</v>
      </c>
      <c r="I5969" s="25">
        <v>33.67</v>
      </c>
      <c r="J5969" s="380">
        <v>1.2659226494833453</v>
      </c>
    </row>
    <row r="5970" spans="1:10" x14ac:dyDescent="0.35">
      <c r="A5970" s="5">
        <v>5966</v>
      </c>
      <c r="B5970" s="5">
        <v>249</v>
      </c>
      <c r="C5970" s="5">
        <v>9</v>
      </c>
      <c r="D5970" s="380">
        <v>83.804444444444457</v>
      </c>
      <c r="E5970" s="25">
        <v>24.84</v>
      </c>
      <c r="F5970" s="380">
        <v>0.6633801666312048</v>
      </c>
      <c r="G5970" s="25">
        <v>42.17</v>
      </c>
      <c r="H5970" s="380">
        <v>3.844610384907972</v>
      </c>
      <c r="I5970" s="25">
        <v>33.67</v>
      </c>
      <c r="J5970" s="380">
        <v>1.2659226494833453</v>
      </c>
    </row>
    <row r="5971" spans="1:10" x14ac:dyDescent="0.35">
      <c r="A5971" s="5">
        <v>5967</v>
      </c>
      <c r="B5971" s="5">
        <v>249</v>
      </c>
      <c r="C5971" s="5">
        <v>9</v>
      </c>
      <c r="D5971" s="380">
        <v>102.9788888888889</v>
      </c>
      <c r="E5971" s="25">
        <v>24.84</v>
      </c>
      <c r="F5971" s="380">
        <v>1.2886974621375651</v>
      </c>
      <c r="G5971" s="25">
        <v>42.35</v>
      </c>
      <c r="H5971" s="380">
        <v>3.8818487695893866</v>
      </c>
      <c r="I5971" s="25">
        <v>33.67</v>
      </c>
      <c r="J5971" s="380">
        <v>1.2659226494833453</v>
      </c>
    </row>
    <row r="5972" spans="1:10" x14ac:dyDescent="0.35">
      <c r="A5972" s="5">
        <v>5968</v>
      </c>
      <c r="B5972" s="5">
        <v>249</v>
      </c>
      <c r="C5972" s="5">
        <v>9</v>
      </c>
      <c r="D5972" s="380">
        <v>120.38777777777774</v>
      </c>
      <c r="E5972" s="25">
        <v>24.84</v>
      </c>
      <c r="F5972" s="380">
        <v>4.9006657816016359</v>
      </c>
      <c r="G5972" s="25">
        <v>43.56</v>
      </c>
      <c r="H5972" s="380">
        <v>4.0597967388362584</v>
      </c>
      <c r="I5972" s="25">
        <v>34.25</v>
      </c>
      <c r="J5972" s="380">
        <v>1.2659226494833453</v>
      </c>
    </row>
    <row r="5973" spans="1:10" x14ac:dyDescent="0.35">
      <c r="A5973" s="5">
        <v>5969</v>
      </c>
      <c r="B5973" s="5">
        <v>249</v>
      </c>
      <c r="C5973" s="5">
        <v>9</v>
      </c>
      <c r="D5973" s="380">
        <v>132.62888888888887</v>
      </c>
      <c r="E5973" s="25">
        <v>24.84</v>
      </c>
      <c r="F5973" s="380">
        <v>1.0133829728795707</v>
      </c>
      <c r="G5973" s="25">
        <v>43.56</v>
      </c>
      <c r="H5973" s="380">
        <v>4.2065504875849618</v>
      </c>
      <c r="I5973" s="25">
        <v>49.53</v>
      </c>
      <c r="J5973" s="380">
        <v>1.2659226494833453</v>
      </c>
    </row>
    <row r="5974" spans="1:10" x14ac:dyDescent="0.35">
      <c r="A5974" s="5">
        <v>5970</v>
      </c>
      <c r="B5974" s="5">
        <v>249</v>
      </c>
      <c r="C5974" s="5">
        <v>9</v>
      </c>
      <c r="D5974" s="380">
        <v>138.73888888888891</v>
      </c>
      <c r="E5974" s="25">
        <v>24.99</v>
      </c>
      <c r="F5974" s="380">
        <v>3.6374228917518785</v>
      </c>
      <c r="G5974" s="25">
        <v>44.69</v>
      </c>
      <c r="H5974" s="380">
        <v>4.6528169298648905</v>
      </c>
      <c r="I5974" s="25">
        <v>53.27</v>
      </c>
      <c r="J5974" s="380">
        <v>1.3580693585551056</v>
      </c>
    </row>
    <row r="5975" spans="1:10" x14ac:dyDescent="0.35">
      <c r="A5975" s="5">
        <v>5971</v>
      </c>
      <c r="B5975" s="5">
        <v>249</v>
      </c>
      <c r="C5975" s="5">
        <v>9</v>
      </c>
      <c r="D5975" s="380">
        <v>138.88888888888889</v>
      </c>
      <c r="E5975" s="25">
        <v>24.99</v>
      </c>
      <c r="F5975" s="380">
        <v>8.1174834595959577</v>
      </c>
      <c r="G5975" s="25">
        <v>44.86</v>
      </c>
      <c r="H5975" s="380">
        <v>0.47222222222222221</v>
      </c>
      <c r="I5975" s="25">
        <v>56.52</v>
      </c>
      <c r="J5975" s="380">
        <v>3.5862611172225782</v>
      </c>
    </row>
    <row r="5976" spans="1:10" x14ac:dyDescent="0.35">
      <c r="A5976" s="5">
        <v>5972</v>
      </c>
      <c r="B5976" s="5">
        <v>249</v>
      </c>
      <c r="C5976" s="5">
        <v>9</v>
      </c>
      <c r="D5976" s="380">
        <v>135.99222222222221</v>
      </c>
      <c r="E5976" s="25">
        <v>25.74</v>
      </c>
      <c r="F5976" s="380">
        <v>8.1174834595959577</v>
      </c>
      <c r="G5976" s="25">
        <v>44.86</v>
      </c>
      <c r="H5976" s="380">
        <v>0.47222222222222221</v>
      </c>
      <c r="I5976" s="25">
        <v>56.77</v>
      </c>
      <c r="J5976" s="380">
        <v>0.27777777777777779</v>
      </c>
    </row>
    <row r="5977" spans="1:10" x14ac:dyDescent="0.35">
      <c r="A5977" s="5">
        <v>5973</v>
      </c>
      <c r="B5977" s="5">
        <v>249</v>
      </c>
      <c r="C5977" s="5">
        <v>9</v>
      </c>
      <c r="D5977" s="380">
        <v>128.155</v>
      </c>
      <c r="E5977" s="25">
        <v>25.74</v>
      </c>
      <c r="F5977" s="380">
        <v>8.1174834595959577</v>
      </c>
      <c r="G5977" s="25">
        <v>44.69</v>
      </c>
      <c r="H5977" s="380">
        <v>0.47222222222222221</v>
      </c>
      <c r="I5977" s="25">
        <v>56.52</v>
      </c>
      <c r="J5977" s="380">
        <v>0.27777777777777779</v>
      </c>
    </row>
    <row r="5978" spans="1:10" x14ac:dyDescent="0.35">
      <c r="A5978" s="5">
        <v>5974</v>
      </c>
      <c r="B5978" s="5">
        <v>249</v>
      </c>
      <c r="C5978" s="5">
        <v>9</v>
      </c>
      <c r="D5978" s="380">
        <v>112.91611111111109</v>
      </c>
      <c r="E5978" s="25">
        <v>24.84</v>
      </c>
      <c r="F5978" s="380">
        <v>8.1174834595959595</v>
      </c>
      <c r="G5978" s="25">
        <v>44.69</v>
      </c>
      <c r="H5978" s="380">
        <v>0.47222222222222221</v>
      </c>
      <c r="I5978" s="25">
        <v>56.77</v>
      </c>
      <c r="J5978" s="380">
        <v>0.27777777777777779</v>
      </c>
    </row>
    <row r="5979" spans="1:10" x14ac:dyDescent="0.35">
      <c r="A5979" s="5">
        <v>5975</v>
      </c>
      <c r="B5979" s="5">
        <v>249</v>
      </c>
      <c r="C5979" s="5">
        <v>9</v>
      </c>
      <c r="D5979" s="380">
        <v>108.98</v>
      </c>
      <c r="E5979" s="25">
        <v>24.84</v>
      </c>
      <c r="F5979" s="380">
        <v>8.1174834595959577</v>
      </c>
      <c r="G5979" s="25">
        <v>42.17</v>
      </c>
      <c r="H5979" s="380">
        <v>0.47222222222222221</v>
      </c>
      <c r="I5979" s="25">
        <v>53.27</v>
      </c>
      <c r="J5979" s="380">
        <v>0.27777777777777779</v>
      </c>
    </row>
    <row r="5980" spans="1:10" x14ac:dyDescent="0.35">
      <c r="A5980" s="5">
        <v>5976</v>
      </c>
      <c r="B5980" s="5">
        <v>249</v>
      </c>
      <c r="C5980" s="5">
        <v>9</v>
      </c>
      <c r="D5980" s="380">
        <v>101.22666666666666</v>
      </c>
      <c r="E5980" s="25">
        <v>24.84</v>
      </c>
      <c r="F5980" s="380">
        <v>7.7921532221264558</v>
      </c>
      <c r="G5980" s="25">
        <v>38.130000000000003</v>
      </c>
      <c r="H5980" s="380">
        <v>0.47222222222222221</v>
      </c>
      <c r="I5980" s="25">
        <v>45.49</v>
      </c>
      <c r="J5980" s="380">
        <v>0.27777777777777779</v>
      </c>
    </row>
    <row r="5981" spans="1:10" x14ac:dyDescent="0.35">
      <c r="A5981" s="5">
        <v>5977</v>
      </c>
      <c r="B5981" s="5">
        <v>250</v>
      </c>
      <c r="C5981" s="5">
        <v>9</v>
      </c>
      <c r="D5981" s="380">
        <v>98.454999999999998</v>
      </c>
      <c r="E5981" s="25">
        <v>24.84</v>
      </c>
      <c r="F5981" s="380">
        <v>7.7635768400478913</v>
      </c>
      <c r="G5981" s="25">
        <v>40.96</v>
      </c>
      <c r="H5981" s="380">
        <v>0.47222222222222221</v>
      </c>
      <c r="I5981" s="25">
        <v>51.12</v>
      </c>
      <c r="J5981" s="380">
        <v>2.1344311772190112</v>
      </c>
    </row>
    <row r="5982" spans="1:10" x14ac:dyDescent="0.35">
      <c r="A5982" s="5">
        <v>5978</v>
      </c>
      <c r="B5982" s="5">
        <v>250</v>
      </c>
      <c r="C5982" s="5">
        <v>9</v>
      </c>
      <c r="D5982" s="380">
        <v>95.547222222222217</v>
      </c>
      <c r="E5982" s="25">
        <v>24.84</v>
      </c>
      <c r="F5982" s="380">
        <v>7.7562759738658427</v>
      </c>
      <c r="G5982" s="25">
        <v>38.19</v>
      </c>
      <c r="H5982" s="380">
        <v>0.47222222222222221</v>
      </c>
      <c r="I5982" s="25">
        <v>51.02</v>
      </c>
      <c r="J5982" s="380">
        <v>0.27777777777777779</v>
      </c>
    </row>
    <row r="5983" spans="1:10" x14ac:dyDescent="0.35">
      <c r="A5983" s="5">
        <v>5979</v>
      </c>
      <c r="B5983" s="5">
        <v>250</v>
      </c>
      <c r="C5983" s="5">
        <v>9</v>
      </c>
      <c r="D5983" s="380">
        <v>95.26</v>
      </c>
      <c r="E5983" s="25">
        <v>24.84</v>
      </c>
      <c r="F5983" s="380">
        <v>7.7505801450670599</v>
      </c>
      <c r="G5983" s="25">
        <v>38.130000000000003</v>
      </c>
      <c r="H5983" s="380">
        <v>0.47222222222222221</v>
      </c>
      <c r="I5983" s="25">
        <v>49.53</v>
      </c>
      <c r="J5983" s="380">
        <v>0.27777777777777779</v>
      </c>
    </row>
    <row r="5984" spans="1:10" x14ac:dyDescent="0.35">
      <c r="A5984" s="5">
        <v>5980</v>
      </c>
      <c r="B5984" s="5">
        <v>250</v>
      </c>
      <c r="C5984" s="5">
        <v>9</v>
      </c>
      <c r="D5984" s="380">
        <v>99.103888888888889</v>
      </c>
      <c r="E5984" s="25">
        <v>24.84</v>
      </c>
      <c r="F5984" s="380">
        <v>7.7003301394976598</v>
      </c>
      <c r="G5984" s="25">
        <v>39.119999999999997</v>
      </c>
      <c r="H5984" s="380">
        <v>0.47222222222222221</v>
      </c>
      <c r="I5984" s="25">
        <v>48.86</v>
      </c>
      <c r="J5984" s="380">
        <v>0.27777777777777779</v>
      </c>
    </row>
    <row r="5985" spans="1:10" x14ac:dyDescent="0.35">
      <c r="A5985" s="5">
        <v>5981</v>
      </c>
      <c r="B5985" s="5">
        <v>250</v>
      </c>
      <c r="C5985" s="5">
        <v>9</v>
      </c>
      <c r="D5985" s="380">
        <v>101.54</v>
      </c>
      <c r="E5985" s="25">
        <v>24.84</v>
      </c>
      <c r="F5985" s="380">
        <v>7.7101704044614765</v>
      </c>
      <c r="G5985" s="25">
        <v>42.29</v>
      </c>
      <c r="H5985" s="380">
        <v>0.47222222222222221</v>
      </c>
      <c r="I5985" s="25">
        <v>49.53</v>
      </c>
      <c r="J5985" s="380">
        <v>0.27777777777777779</v>
      </c>
    </row>
    <row r="5986" spans="1:10" x14ac:dyDescent="0.35">
      <c r="A5986" s="5">
        <v>5982</v>
      </c>
      <c r="B5986" s="5">
        <v>250</v>
      </c>
      <c r="C5986" s="5">
        <v>9</v>
      </c>
      <c r="D5986" s="380">
        <v>117.56555555555556</v>
      </c>
      <c r="E5986" s="25">
        <v>24.84</v>
      </c>
      <c r="F5986" s="380">
        <v>7.7113295688120154</v>
      </c>
      <c r="G5986" s="25">
        <v>44.69</v>
      </c>
      <c r="H5986" s="380">
        <v>0.47222222222222221</v>
      </c>
      <c r="I5986" s="25">
        <v>53.27</v>
      </c>
      <c r="J5986" s="380">
        <v>0.27777777777777779</v>
      </c>
    </row>
    <row r="5987" spans="1:10" x14ac:dyDescent="0.35">
      <c r="A5987" s="5">
        <v>5983</v>
      </c>
      <c r="B5987" s="5">
        <v>250</v>
      </c>
      <c r="C5987" s="5">
        <v>9</v>
      </c>
      <c r="D5987" s="380">
        <v>129.75388888888887</v>
      </c>
      <c r="E5987" s="25">
        <v>25.74</v>
      </c>
      <c r="F5987" s="380">
        <v>8.1174834595959595</v>
      </c>
      <c r="G5987" s="25">
        <v>44.86</v>
      </c>
      <c r="H5987" s="380">
        <v>0.47222222222222215</v>
      </c>
      <c r="I5987" s="25">
        <v>54.87</v>
      </c>
      <c r="J5987" s="380">
        <v>0.27777777777777779</v>
      </c>
    </row>
    <row r="5988" spans="1:10" x14ac:dyDescent="0.35">
      <c r="A5988" s="5">
        <v>5984</v>
      </c>
      <c r="B5988" s="5">
        <v>250</v>
      </c>
      <c r="C5988" s="5">
        <v>9</v>
      </c>
      <c r="D5988" s="380">
        <v>132.27277777777778</v>
      </c>
      <c r="E5988" s="25">
        <v>25.74</v>
      </c>
      <c r="F5988" s="380">
        <v>8.1174834595959595</v>
      </c>
      <c r="G5988" s="25">
        <v>46.98</v>
      </c>
      <c r="H5988" s="380">
        <v>3.1843613852708477</v>
      </c>
      <c r="I5988" s="25">
        <v>54.87</v>
      </c>
      <c r="J5988" s="380">
        <v>2.1461078063999728</v>
      </c>
    </row>
    <row r="5989" spans="1:10" x14ac:dyDescent="0.35">
      <c r="A5989" s="5">
        <v>5985</v>
      </c>
      <c r="B5989" s="5">
        <v>250</v>
      </c>
      <c r="C5989" s="5">
        <v>9</v>
      </c>
      <c r="D5989" s="380">
        <v>126.48277777777778</v>
      </c>
      <c r="E5989" s="25">
        <v>25.74</v>
      </c>
      <c r="F5989" s="380">
        <v>8.1174834595959577</v>
      </c>
      <c r="G5989" s="25">
        <v>45.61</v>
      </c>
      <c r="H5989" s="380">
        <v>3.0997338544912916</v>
      </c>
      <c r="I5989" s="25">
        <v>54.87</v>
      </c>
      <c r="J5989" s="380">
        <v>2.1461078063999728</v>
      </c>
    </row>
    <row r="5990" spans="1:10" x14ac:dyDescent="0.35">
      <c r="A5990" s="5">
        <v>5986</v>
      </c>
      <c r="B5990" s="5">
        <v>250</v>
      </c>
      <c r="C5990" s="5">
        <v>9</v>
      </c>
      <c r="D5990" s="380">
        <v>114.11833333333334</v>
      </c>
      <c r="E5990" s="25">
        <v>25.74</v>
      </c>
      <c r="F5990" s="380">
        <v>8.1174834595959595</v>
      </c>
      <c r="G5990" s="25">
        <v>44.86</v>
      </c>
      <c r="H5990" s="380">
        <v>0.3012269021302022</v>
      </c>
      <c r="I5990" s="25">
        <v>53.27</v>
      </c>
      <c r="J5990" s="380">
        <v>7.8241662981378399E-2</v>
      </c>
    </row>
    <row r="5991" spans="1:10" x14ac:dyDescent="0.35">
      <c r="A5991" s="5">
        <v>5987</v>
      </c>
      <c r="B5991" s="5">
        <v>250</v>
      </c>
      <c r="C5991" s="5">
        <v>9</v>
      </c>
      <c r="D5991" s="380">
        <v>109.09833333333331</v>
      </c>
      <c r="E5991" s="25">
        <v>25.74</v>
      </c>
      <c r="F5991" s="380">
        <v>0.47222222222222221</v>
      </c>
      <c r="G5991" s="25">
        <v>47.59</v>
      </c>
      <c r="H5991" s="380">
        <v>0.3012269021302022</v>
      </c>
      <c r="I5991" s="25">
        <v>53.27</v>
      </c>
      <c r="J5991" s="380">
        <v>7.8241662981378413E-2</v>
      </c>
    </row>
    <row r="5992" spans="1:10" x14ac:dyDescent="0.35">
      <c r="A5992" s="5">
        <v>5988</v>
      </c>
      <c r="B5992" s="5">
        <v>250</v>
      </c>
      <c r="C5992" s="5">
        <v>9</v>
      </c>
      <c r="D5992" s="380">
        <v>98.581111111111113</v>
      </c>
      <c r="E5992" s="25">
        <v>24.99</v>
      </c>
      <c r="F5992" s="380">
        <v>3.3709119283958255</v>
      </c>
      <c r="G5992" s="25">
        <v>44.86</v>
      </c>
      <c r="H5992" s="380">
        <v>0.33432041371416099</v>
      </c>
      <c r="I5992" s="25">
        <v>51.72</v>
      </c>
      <c r="J5992" s="380">
        <v>7.8241662981378413E-2</v>
      </c>
    </row>
    <row r="5993" spans="1:10" x14ac:dyDescent="0.35">
      <c r="A5993" s="5">
        <v>5989</v>
      </c>
      <c r="B5993" s="5">
        <v>250</v>
      </c>
      <c r="C5993" s="5">
        <v>9</v>
      </c>
      <c r="D5993" s="380">
        <v>97.37833333333333</v>
      </c>
      <c r="E5993" s="25">
        <v>24.99</v>
      </c>
      <c r="F5993" s="380">
        <v>2.871189252620201</v>
      </c>
      <c r="G5993" s="25">
        <v>44.86</v>
      </c>
      <c r="H5993" s="380">
        <v>0.33822018811612919</v>
      </c>
      <c r="I5993" s="25">
        <v>51.64</v>
      </c>
      <c r="J5993" s="380">
        <v>7.8241662981378413E-2</v>
      </c>
    </row>
    <row r="5994" spans="1:10" x14ac:dyDescent="0.35">
      <c r="A5994" s="5">
        <v>5990</v>
      </c>
      <c r="B5994" s="5">
        <v>250</v>
      </c>
      <c r="C5994" s="5">
        <v>9</v>
      </c>
      <c r="D5994" s="380">
        <v>100.54555555555555</v>
      </c>
      <c r="E5994" s="25">
        <v>24.99</v>
      </c>
      <c r="F5994" s="380">
        <v>2.871189252620201</v>
      </c>
      <c r="G5994" s="25">
        <v>44.86</v>
      </c>
      <c r="H5994" s="380">
        <v>0.33678016525270293</v>
      </c>
      <c r="I5994" s="25">
        <v>51.64</v>
      </c>
      <c r="J5994" s="380">
        <v>7.8241662981378413E-2</v>
      </c>
    </row>
    <row r="5995" spans="1:10" x14ac:dyDescent="0.35">
      <c r="A5995" s="5">
        <v>5991</v>
      </c>
      <c r="B5995" s="5">
        <v>250</v>
      </c>
      <c r="C5995" s="5">
        <v>9</v>
      </c>
      <c r="D5995" s="380">
        <v>106.89055555555557</v>
      </c>
      <c r="E5995" s="25">
        <v>24.99</v>
      </c>
      <c r="F5995" s="380">
        <v>2.871189252620201</v>
      </c>
      <c r="G5995" s="25">
        <v>44.86</v>
      </c>
      <c r="H5995" s="380">
        <v>0.33796568576844394</v>
      </c>
      <c r="I5995" s="25">
        <v>51.64</v>
      </c>
      <c r="J5995" s="380">
        <v>7.8241662981378426E-2</v>
      </c>
    </row>
    <row r="5996" spans="1:10" x14ac:dyDescent="0.35">
      <c r="A5996" s="5">
        <v>5992</v>
      </c>
      <c r="B5996" s="5">
        <v>250</v>
      </c>
      <c r="C5996" s="5">
        <v>9</v>
      </c>
      <c r="D5996" s="380">
        <v>122.05055555555558</v>
      </c>
      <c r="E5996" s="25">
        <v>25.29</v>
      </c>
      <c r="F5996" s="380">
        <v>6.067931938190311</v>
      </c>
      <c r="G5996" s="25">
        <v>44.86</v>
      </c>
      <c r="H5996" s="380">
        <v>0.350833211085612</v>
      </c>
      <c r="I5996" s="25">
        <v>51.64</v>
      </c>
      <c r="J5996" s="380">
        <v>7.8241662981378413E-2</v>
      </c>
    </row>
    <row r="5997" spans="1:10" x14ac:dyDescent="0.35">
      <c r="A5997" s="5">
        <v>5993</v>
      </c>
      <c r="B5997" s="5">
        <v>250</v>
      </c>
      <c r="C5997" s="5">
        <v>9</v>
      </c>
      <c r="D5997" s="380">
        <v>134.69611111111109</v>
      </c>
      <c r="E5997" s="25">
        <v>25.74</v>
      </c>
      <c r="F5997" s="380">
        <v>8.1174834595959595</v>
      </c>
      <c r="G5997" s="25">
        <v>47.59</v>
      </c>
      <c r="H5997" s="380">
        <v>4.7225172729674005</v>
      </c>
      <c r="I5997" s="25">
        <v>53.27</v>
      </c>
      <c r="J5997" s="380">
        <v>7.8241662981378413E-2</v>
      </c>
    </row>
    <row r="5998" spans="1:10" x14ac:dyDescent="0.35">
      <c r="A5998" s="5">
        <v>5994</v>
      </c>
      <c r="B5998" s="5">
        <v>250</v>
      </c>
      <c r="C5998" s="5">
        <v>9</v>
      </c>
      <c r="D5998" s="380">
        <v>138.88888888888889</v>
      </c>
      <c r="E5998" s="25">
        <v>25.74</v>
      </c>
      <c r="F5998" s="380">
        <v>8.4967198399734158</v>
      </c>
      <c r="G5998" s="25">
        <v>47.85</v>
      </c>
      <c r="H5998" s="380">
        <v>8.8640014039365873</v>
      </c>
      <c r="I5998" s="25">
        <v>54.87</v>
      </c>
      <c r="J5998" s="380">
        <v>4.4729313171008664</v>
      </c>
    </row>
    <row r="5999" spans="1:10" x14ac:dyDescent="0.35">
      <c r="A5999" s="5">
        <v>5995</v>
      </c>
      <c r="B5999" s="5">
        <v>250</v>
      </c>
      <c r="C5999" s="5">
        <v>9</v>
      </c>
      <c r="D5999" s="380">
        <v>138.88888888888889</v>
      </c>
      <c r="E5999" s="25">
        <v>25.74</v>
      </c>
      <c r="F5999" s="380">
        <v>10.302463930020131</v>
      </c>
      <c r="G5999" s="25">
        <v>47.85</v>
      </c>
      <c r="H5999" s="380">
        <v>8.8770170059165032</v>
      </c>
      <c r="I5999" s="25">
        <v>58.21</v>
      </c>
      <c r="J5999" s="380">
        <v>3.0303952686868678</v>
      </c>
    </row>
    <row r="6000" spans="1:10" x14ac:dyDescent="0.35">
      <c r="A6000" s="5">
        <v>5996</v>
      </c>
      <c r="B6000" s="5">
        <v>250</v>
      </c>
      <c r="C6000" s="5">
        <v>9</v>
      </c>
      <c r="D6000" s="380">
        <v>138.88888888888889</v>
      </c>
      <c r="E6000" s="25">
        <v>27.3</v>
      </c>
      <c r="F6000" s="380">
        <v>9.6961092219397464</v>
      </c>
      <c r="G6000" s="25">
        <v>47.85</v>
      </c>
      <c r="H6000" s="380">
        <v>7.2326181921933355</v>
      </c>
      <c r="I6000" s="25">
        <v>58.27</v>
      </c>
      <c r="J6000" s="380">
        <v>2.0046636118919698</v>
      </c>
    </row>
    <row r="6001" spans="1:10" x14ac:dyDescent="0.35">
      <c r="A6001" s="5">
        <v>5997</v>
      </c>
      <c r="B6001" s="5">
        <v>250</v>
      </c>
      <c r="C6001" s="5">
        <v>9</v>
      </c>
      <c r="D6001" s="380">
        <v>129.48722222222221</v>
      </c>
      <c r="E6001" s="25">
        <v>26.51</v>
      </c>
      <c r="F6001" s="380">
        <v>10.569811416970515</v>
      </c>
      <c r="G6001" s="25">
        <v>47.85</v>
      </c>
      <c r="H6001" s="380">
        <v>7.7038381637191353</v>
      </c>
      <c r="I6001" s="25">
        <v>58.21</v>
      </c>
      <c r="J6001" s="380">
        <v>5.047283659804596</v>
      </c>
    </row>
    <row r="6002" spans="1:10" x14ac:dyDescent="0.35">
      <c r="A6002" s="5">
        <v>5998</v>
      </c>
      <c r="B6002" s="5">
        <v>250</v>
      </c>
      <c r="C6002" s="5">
        <v>9</v>
      </c>
      <c r="D6002" s="380">
        <v>114.62777777777778</v>
      </c>
      <c r="E6002" s="25">
        <v>25.29</v>
      </c>
      <c r="F6002" s="380">
        <v>10.182874193524466</v>
      </c>
      <c r="G6002" s="25">
        <v>47.59</v>
      </c>
      <c r="H6002" s="380">
        <v>8.8027489780384904</v>
      </c>
      <c r="I6002" s="25">
        <v>58.21</v>
      </c>
      <c r="J6002" s="380">
        <v>2.7797797874344665</v>
      </c>
    </row>
    <row r="6003" spans="1:10" x14ac:dyDescent="0.35">
      <c r="A6003" s="5">
        <v>5999</v>
      </c>
      <c r="B6003" s="5">
        <v>250</v>
      </c>
      <c r="C6003" s="5">
        <v>9</v>
      </c>
      <c r="D6003" s="380">
        <v>104.81166666666667</v>
      </c>
      <c r="E6003" s="25">
        <v>24.84</v>
      </c>
      <c r="F6003" s="380">
        <v>10.654206109553657</v>
      </c>
      <c r="G6003" s="25">
        <v>44.69</v>
      </c>
      <c r="H6003" s="380">
        <v>8.7998946989516416</v>
      </c>
      <c r="I6003" s="25">
        <v>56.52</v>
      </c>
      <c r="J6003" s="380">
        <v>6.2226274367471079</v>
      </c>
    </row>
    <row r="6004" spans="1:10" x14ac:dyDescent="0.35">
      <c r="A6004" s="5">
        <v>6000</v>
      </c>
      <c r="B6004" s="5">
        <v>250</v>
      </c>
      <c r="C6004" s="5">
        <v>9</v>
      </c>
      <c r="D6004" s="380">
        <v>102.01222222222222</v>
      </c>
      <c r="E6004" s="25">
        <v>24.84</v>
      </c>
      <c r="F6004" s="380">
        <v>9.1395608975751852</v>
      </c>
      <c r="G6004" s="25">
        <v>43.56</v>
      </c>
      <c r="H6004" s="380">
        <v>8.3035876887752362</v>
      </c>
      <c r="I6004" s="25">
        <v>49.53</v>
      </c>
      <c r="J6004" s="380">
        <v>5.1460520168205468</v>
      </c>
    </row>
    <row r="6005" spans="1:10" x14ac:dyDescent="0.35">
      <c r="A6005" s="5">
        <v>6001</v>
      </c>
      <c r="B6005" s="5">
        <v>251</v>
      </c>
      <c r="C6005" s="5">
        <v>9</v>
      </c>
      <c r="D6005" s="380">
        <v>93.633333333333326</v>
      </c>
      <c r="E6005" s="25">
        <v>24.84</v>
      </c>
      <c r="F6005" s="380">
        <v>9.1987597142263269</v>
      </c>
      <c r="G6005" s="25">
        <v>43.56</v>
      </c>
      <c r="H6005" s="380">
        <v>8.1230705078246661</v>
      </c>
      <c r="I6005" s="25">
        <v>49.94</v>
      </c>
      <c r="J6005" s="380">
        <v>4.9323031110898023</v>
      </c>
    </row>
    <row r="6006" spans="1:10" x14ac:dyDescent="0.35">
      <c r="A6006" s="5">
        <v>6002</v>
      </c>
      <c r="B6006" s="5">
        <v>251</v>
      </c>
      <c r="C6006" s="5">
        <v>9</v>
      </c>
      <c r="D6006" s="380">
        <v>92.265555555555551</v>
      </c>
      <c r="E6006" s="25">
        <v>24.84</v>
      </c>
      <c r="F6006" s="380">
        <v>9.2267852540250992</v>
      </c>
      <c r="G6006" s="25">
        <v>42.29</v>
      </c>
      <c r="H6006" s="380">
        <v>7.4363445348172812</v>
      </c>
      <c r="I6006" s="25">
        <v>49.94</v>
      </c>
      <c r="J6006" s="380">
        <v>3.1703082293921758</v>
      </c>
    </row>
    <row r="6007" spans="1:10" x14ac:dyDescent="0.35">
      <c r="A6007" s="5">
        <v>6003</v>
      </c>
      <c r="B6007" s="5">
        <v>251</v>
      </c>
      <c r="C6007" s="5">
        <v>9</v>
      </c>
      <c r="D6007" s="380">
        <v>89.196666666666687</v>
      </c>
      <c r="E6007" s="25">
        <v>24.84</v>
      </c>
      <c r="F6007" s="380">
        <v>9.0146819119853614</v>
      </c>
      <c r="G6007" s="25">
        <v>42.29</v>
      </c>
      <c r="H6007" s="380">
        <v>6.6755747913146486</v>
      </c>
      <c r="I6007" s="25">
        <v>49.53</v>
      </c>
      <c r="J6007" s="380">
        <v>5.1604551659339561</v>
      </c>
    </row>
    <row r="6008" spans="1:10" x14ac:dyDescent="0.35">
      <c r="A6008" s="5">
        <v>6004</v>
      </c>
      <c r="B6008" s="5">
        <v>251</v>
      </c>
      <c r="C6008" s="5">
        <v>9</v>
      </c>
      <c r="D6008" s="380">
        <v>88.851666666666674</v>
      </c>
      <c r="E6008" s="25">
        <v>24.84</v>
      </c>
      <c r="F6008" s="380">
        <v>8.7243962902474141</v>
      </c>
      <c r="G6008" s="25">
        <v>42.29</v>
      </c>
      <c r="H6008" s="380">
        <v>7.2922129743944613</v>
      </c>
      <c r="I6008" s="25">
        <v>49.94</v>
      </c>
      <c r="J6008" s="380">
        <v>5.1751212389555956</v>
      </c>
    </row>
    <row r="6009" spans="1:10" x14ac:dyDescent="0.35">
      <c r="A6009" s="5">
        <v>6005</v>
      </c>
      <c r="B6009" s="5">
        <v>251</v>
      </c>
      <c r="C6009" s="5">
        <v>9</v>
      </c>
      <c r="D6009" s="380">
        <v>94.261666666666656</v>
      </c>
      <c r="E6009" s="25">
        <v>24.84</v>
      </c>
      <c r="F6009" s="380">
        <v>8.6729646516150005</v>
      </c>
      <c r="G6009" s="25">
        <v>43.44</v>
      </c>
      <c r="H6009" s="380">
        <v>7.2516119351270127</v>
      </c>
      <c r="I6009" s="25">
        <v>51.72</v>
      </c>
      <c r="J6009" s="380">
        <v>3.8332951024963182</v>
      </c>
    </row>
    <row r="6010" spans="1:10" x14ac:dyDescent="0.35">
      <c r="A6010" s="5">
        <v>6006</v>
      </c>
      <c r="B6010" s="5">
        <v>251</v>
      </c>
      <c r="C6010" s="5">
        <v>9</v>
      </c>
      <c r="D6010" s="380">
        <v>110.49</v>
      </c>
      <c r="E6010" s="25">
        <v>25.59</v>
      </c>
      <c r="F6010" s="380">
        <v>9.0850063234076881</v>
      </c>
      <c r="G6010" s="25">
        <v>44.74</v>
      </c>
      <c r="H6010" s="380">
        <v>6.2580246176973455</v>
      </c>
      <c r="I6010" s="25">
        <v>53.27</v>
      </c>
      <c r="J6010" s="380">
        <v>3.3435499244841145</v>
      </c>
    </row>
    <row r="6011" spans="1:10" x14ac:dyDescent="0.35">
      <c r="A6011" s="5">
        <v>6007</v>
      </c>
      <c r="B6011" s="5">
        <v>251</v>
      </c>
      <c r="C6011" s="5">
        <v>9</v>
      </c>
      <c r="D6011" s="380">
        <v>120.78055555555557</v>
      </c>
      <c r="E6011" s="25">
        <v>26.51</v>
      </c>
      <c r="F6011" s="380">
        <v>8.3970389539319825</v>
      </c>
      <c r="G6011" s="25">
        <v>47.85</v>
      </c>
      <c r="H6011" s="380">
        <v>6.5152452180137423</v>
      </c>
      <c r="I6011" s="25">
        <v>54.87</v>
      </c>
      <c r="J6011" s="380">
        <v>4.0218284833633033</v>
      </c>
    </row>
    <row r="6012" spans="1:10" x14ac:dyDescent="0.35">
      <c r="A6012" s="5">
        <v>6008</v>
      </c>
      <c r="B6012" s="5">
        <v>251</v>
      </c>
      <c r="C6012" s="5">
        <v>9</v>
      </c>
      <c r="D6012" s="380">
        <v>126.26444444444445</v>
      </c>
      <c r="E6012" s="25">
        <v>26.51</v>
      </c>
      <c r="F6012" s="380">
        <v>6.7342451908951286</v>
      </c>
      <c r="G6012" s="25">
        <v>47.85</v>
      </c>
      <c r="H6012" s="380">
        <v>5.5764072916757357</v>
      </c>
      <c r="I6012" s="25">
        <v>54.87</v>
      </c>
      <c r="J6012" s="380">
        <v>0.41585513806004909</v>
      </c>
    </row>
    <row r="6013" spans="1:10" x14ac:dyDescent="0.35">
      <c r="A6013" s="5">
        <v>6009</v>
      </c>
      <c r="B6013" s="5">
        <v>251</v>
      </c>
      <c r="C6013" s="5">
        <v>9</v>
      </c>
      <c r="D6013" s="380">
        <v>121.21555555555557</v>
      </c>
      <c r="E6013" s="25">
        <v>27.3</v>
      </c>
      <c r="F6013" s="380">
        <v>6.3336313238701694</v>
      </c>
      <c r="G6013" s="25">
        <v>47.85</v>
      </c>
      <c r="H6013" s="380">
        <v>6.9679105632946827</v>
      </c>
      <c r="I6013" s="25">
        <v>54.87</v>
      </c>
      <c r="J6013" s="380">
        <v>4.7116614886910249</v>
      </c>
    </row>
    <row r="6014" spans="1:10" x14ac:dyDescent="0.35">
      <c r="A6014" s="5">
        <v>6010</v>
      </c>
      <c r="B6014" s="5">
        <v>251</v>
      </c>
      <c r="C6014" s="5">
        <v>9</v>
      </c>
      <c r="D6014" s="380">
        <v>117.22055555555555</v>
      </c>
      <c r="E6014" s="25">
        <v>26.51</v>
      </c>
      <c r="F6014" s="380">
        <v>6.5770007680287925</v>
      </c>
      <c r="G6014" s="25">
        <v>44.86</v>
      </c>
      <c r="H6014" s="380">
        <v>5.8485781326818138</v>
      </c>
      <c r="I6014" s="25">
        <v>53.27</v>
      </c>
      <c r="J6014" s="380">
        <v>4.7093586286801985</v>
      </c>
    </row>
    <row r="6015" spans="1:10" x14ac:dyDescent="0.35">
      <c r="A6015" s="5">
        <v>6011</v>
      </c>
      <c r="B6015" s="5">
        <v>251</v>
      </c>
      <c r="C6015" s="5">
        <v>9</v>
      </c>
      <c r="D6015" s="380">
        <v>111.78055555555554</v>
      </c>
      <c r="E6015" s="25">
        <v>26.51</v>
      </c>
      <c r="F6015" s="380">
        <v>2.9381605014322303</v>
      </c>
      <c r="G6015" s="25">
        <v>44.74</v>
      </c>
      <c r="H6015" s="380">
        <v>6.6878780648590306</v>
      </c>
      <c r="I6015" s="25">
        <v>53.27</v>
      </c>
      <c r="J6015" s="380">
        <v>5.1290831890799016</v>
      </c>
    </row>
    <row r="6016" spans="1:10" x14ac:dyDescent="0.35">
      <c r="A6016" s="5">
        <v>6012</v>
      </c>
      <c r="B6016" s="5">
        <v>251</v>
      </c>
      <c r="C6016" s="5">
        <v>9</v>
      </c>
      <c r="D6016" s="380">
        <v>108.22833333333334</v>
      </c>
      <c r="E6016" s="25">
        <v>26.51</v>
      </c>
      <c r="F6016" s="380">
        <v>2.7611330685042828</v>
      </c>
      <c r="G6016" s="25">
        <v>44.74</v>
      </c>
      <c r="H6016" s="380">
        <v>6.6369153700174222</v>
      </c>
      <c r="I6016" s="25">
        <v>53.27</v>
      </c>
      <c r="J6016" s="380">
        <v>5.0671298400052267</v>
      </c>
    </row>
    <row r="6017" spans="1:10" x14ac:dyDescent="0.35">
      <c r="A6017" s="5">
        <v>6013</v>
      </c>
      <c r="B6017" s="5">
        <v>251</v>
      </c>
      <c r="C6017" s="5">
        <v>9</v>
      </c>
      <c r="D6017" s="380">
        <v>103.56611111111111</v>
      </c>
      <c r="E6017" s="25">
        <v>25.74</v>
      </c>
      <c r="F6017" s="380">
        <v>2.9768818963666228</v>
      </c>
      <c r="G6017" s="25">
        <v>44.74</v>
      </c>
      <c r="H6017" s="380">
        <v>6.6159677780287289</v>
      </c>
      <c r="I6017" s="25">
        <v>53.27</v>
      </c>
      <c r="J6017" s="380">
        <v>4.8179883318055179</v>
      </c>
    </row>
    <row r="6018" spans="1:10" x14ac:dyDescent="0.35">
      <c r="A6018" s="5">
        <v>6014</v>
      </c>
      <c r="B6018" s="5">
        <v>251</v>
      </c>
      <c r="C6018" s="5">
        <v>9</v>
      </c>
      <c r="D6018" s="380">
        <v>101.44388888888888</v>
      </c>
      <c r="E6018" s="25">
        <v>25.74</v>
      </c>
      <c r="F6018" s="380">
        <v>3.0817449583082648</v>
      </c>
      <c r="G6018" s="25">
        <v>44.74</v>
      </c>
      <c r="H6018" s="380">
        <v>6.6830628515309325</v>
      </c>
      <c r="I6018" s="25">
        <v>52.98</v>
      </c>
      <c r="J6018" s="380">
        <v>5.0558626789047585</v>
      </c>
    </row>
    <row r="6019" spans="1:10" x14ac:dyDescent="0.35">
      <c r="A6019" s="5">
        <v>6015</v>
      </c>
      <c r="B6019" s="5">
        <v>251</v>
      </c>
      <c r="C6019" s="5">
        <v>9</v>
      </c>
      <c r="D6019" s="380">
        <v>103.0311111111111</v>
      </c>
      <c r="E6019" s="25">
        <v>25.74</v>
      </c>
      <c r="F6019" s="380">
        <v>7.1949293314412044</v>
      </c>
      <c r="G6019" s="25">
        <v>44.74</v>
      </c>
      <c r="H6019" s="380">
        <v>6.9014083668149206</v>
      </c>
      <c r="I6019" s="25">
        <v>53.27</v>
      </c>
      <c r="J6019" s="380">
        <v>5.000324789170512</v>
      </c>
    </row>
    <row r="6020" spans="1:10" x14ac:dyDescent="0.35">
      <c r="A6020" s="5">
        <v>6016</v>
      </c>
      <c r="B6020" s="5">
        <v>251</v>
      </c>
      <c r="C6020" s="5">
        <v>9</v>
      </c>
      <c r="D6020" s="380">
        <v>107.00055555555556</v>
      </c>
      <c r="E6020" s="25">
        <v>26.51</v>
      </c>
      <c r="F6020" s="380">
        <v>7.531502021516606</v>
      </c>
      <c r="G6020" s="25">
        <v>44.86</v>
      </c>
      <c r="H6020" s="380">
        <v>8.6590879328826755</v>
      </c>
      <c r="I6020" s="25">
        <v>53.27</v>
      </c>
      <c r="J6020" s="380">
        <v>4.9511170417422319</v>
      </c>
    </row>
    <row r="6021" spans="1:10" x14ac:dyDescent="0.35">
      <c r="A6021" s="5">
        <v>6017</v>
      </c>
      <c r="B6021" s="5">
        <v>251</v>
      </c>
      <c r="C6021" s="5">
        <v>9</v>
      </c>
      <c r="D6021" s="380">
        <v>120.44666666666666</v>
      </c>
      <c r="E6021" s="25">
        <v>26.51</v>
      </c>
      <c r="F6021" s="380">
        <v>8.7097439835131709</v>
      </c>
      <c r="G6021" s="25">
        <v>47.85</v>
      </c>
      <c r="H6021" s="380">
        <v>7.163349359255351</v>
      </c>
      <c r="I6021" s="25">
        <v>53.27</v>
      </c>
      <c r="J6021" s="380">
        <v>7.1086065287938158</v>
      </c>
    </row>
    <row r="6022" spans="1:10" x14ac:dyDescent="0.35">
      <c r="A6022" s="5">
        <v>6018</v>
      </c>
      <c r="B6022" s="5">
        <v>251</v>
      </c>
      <c r="C6022" s="5">
        <v>9</v>
      </c>
      <c r="D6022" s="380">
        <v>126.47999999999999</v>
      </c>
      <c r="E6022" s="25">
        <v>26.51</v>
      </c>
      <c r="F6022" s="380">
        <v>18.433922550120652</v>
      </c>
      <c r="G6022" s="25">
        <v>47.85</v>
      </c>
      <c r="H6022" s="380">
        <v>9.3283587370503227</v>
      </c>
      <c r="I6022" s="25">
        <v>55.12</v>
      </c>
      <c r="J6022" s="380">
        <v>7.376337892370362</v>
      </c>
    </row>
    <row r="6023" spans="1:10" x14ac:dyDescent="0.35">
      <c r="A6023" s="5">
        <v>6019</v>
      </c>
      <c r="B6023" s="5">
        <v>251</v>
      </c>
      <c r="C6023" s="5">
        <v>9</v>
      </c>
      <c r="D6023" s="380">
        <v>129.4988888888889</v>
      </c>
      <c r="E6023" s="25">
        <v>26.51</v>
      </c>
      <c r="F6023" s="380">
        <v>16.395729734800284</v>
      </c>
      <c r="G6023" s="25">
        <v>47.85</v>
      </c>
      <c r="H6023" s="380">
        <v>10.068779485496441</v>
      </c>
      <c r="I6023" s="25">
        <v>64.849999999999994</v>
      </c>
      <c r="J6023" s="380">
        <v>7.3889935996534444</v>
      </c>
    </row>
    <row r="6024" spans="1:10" x14ac:dyDescent="0.35">
      <c r="A6024" s="5">
        <v>6020</v>
      </c>
      <c r="B6024" s="5">
        <v>251</v>
      </c>
      <c r="C6024" s="5">
        <v>9</v>
      </c>
      <c r="D6024" s="380">
        <v>124.19444444444444</v>
      </c>
      <c r="E6024" s="25">
        <v>27.3</v>
      </c>
      <c r="F6024" s="380">
        <v>17.35488621804987</v>
      </c>
      <c r="G6024" s="25">
        <v>47.85</v>
      </c>
      <c r="H6024" s="380">
        <v>10.013746558496715</v>
      </c>
      <c r="I6024" s="25">
        <v>70.09</v>
      </c>
      <c r="J6024" s="380">
        <v>7.3150638796146765</v>
      </c>
    </row>
    <row r="6025" spans="1:10" x14ac:dyDescent="0.35">
      <c r="A6025" s="5">
        <v>6021</v>
      </c>
      <c r="B6025" s="5">
        <v>251</v>
      </c>
      <c r="C6025" s="5">
        <v>9</v>
      </c>
      <c r="D6025" s="380">
        <v>116.19166666666669</v>
      </c>
      <c r="E6025" s="25">
        <v>26.51</v>
      </c>
      <c r="F6025" s="380">
        <v>18.285869784939884</v>
      </c>
      <c r="G6025" s="25">
        <v>47.85</v>
      </c>
      <c r="H6025" s="380">
        <v>10.052592696996413</v>
      </c>
      <c r="I6025" s="25">
        <v>64.849999999999994</v>
      </c>
      <c r="J6025" s="380">
        <v>7.3889820335819438</v>
      </c>
    </row>
    <row r="6026" spans="1:10" x14ac:dyDescent="0.35">
      <c r="A6026" s="5">
        <v>6022</v>
      </c>
      <c r="B6026" s="5">
        <v>251</v>
      </c>
      <c r="C6026" s="5">
        <v>9</v>
      </c>
      <c r="D6026" s="380">
        <v>94.733888888888899</v>
      </c>
      <c r="E6026" s="25">
        <v>25.74</v>
      </c>
      <c r="F6026" s="380">
        <v>18.582983880888609</v>
      </c>
      <c r="G6026" s="25">
        <v>46.21</v>
      </c>
      <c r="H6026" s="380">
        <v>9.8745969496338795</v>
      </c>
      <c r="I6026" s="25">
        <v>58.26</v>
      </c>
      <c r="J6026" s="380">
        <v>7.3710963560027691</v>
      </c>
    </row>
    <row r="6027" spans="1:10" x14ac:dyDescent="0.35">
      <c r="A6027" s="5">
        <v>6023</v>
      </c>
      <c r="B6027" s="5">
        <v>251</v>
      </c>
      <c r="C6027" s="5">
        <v>9</v>
      </c>
      <c r="D6027" s="380">
        <v>84.132222222222225</v>
      </c>
      <c r="E6027" s="25">
        <v>25.29</v>
      </c>
      <c r="F6027" s="380">
        <v>18.725207578218175</v>
      </c>
      <c r="G6027" s="25">
        <v>44.86</v>
      </c>
      <c r="H6027" s="380">
        <v>10.249408087103012</v>
      </c>
      <c r="I6027" s="25">
        <v>53.71</v>
      </c>
      <c r="J6027" s="380">
        <v>7.3486115041889484</v>
      </c>
    </row>
    <row r="6028" spans="1:10" x14ac:dyDescent="0.35">
      <c r="A6028" s="5">
        <v>6024</v>
      </c>
      <c r="B6028" s="5">
        <v>251</v>
      </c>
      <c r="C6028" s="5">
        <v>9</v>
      </c>
      <c r="D6028" s="380">
        <v>86.105000000000004</v>
      </c>
      <c r="E6028" s="25">
        <v>24.84</v>
      </c>
      <c r="F6028" s="380">
        <v>17.863827556717105</v>
      </c>
      <c r="G6028" s="25">
        <v>44.86</v>
      </c>
      <c r="H6028" s="380">
        <v>9.9441077931114705</v>
      </c>
      <c r="I6028" s="25">
        <v>55.12</v>
      </c>
      <c r="J6028" s="380">
        <v>7.3725753207300304</v>
      </c>
    </row>
    <row r="6029" spans="1:10" x14ac:dyDescent="0.35">
      <c r="A6029" s="5">
        <v>6025</v>
      </c>
      <c r="B6029" s="5">
        <v>252</v>
      </c>
      <c r="C6029" s="5">
        <v>9</v>
      </c>
      <c r="D6029" s="380">
        <v>76.550000000000011</v>
      </c>
      <c r="E6029" s="25">
        <v>24.84</v>
      </c>
      <c r="F6029" s="380">
        <v>17.609902180528628</v>
      </c>
      <c r="G6029" s="25">
        <v>44.86</v>
      </c>
      <c r="H6029" s="380">
        <v>10.252572231737641</v>
      </c>
      <c r="I6029" s="25">
        <v>55.68</v>
      </c>
      <c r="J6029" s="380">
        <v>7.3835295613774656</v>
      </c>
    </row>
    <row r="6030" spans="1:10" x14ac:dyDescent="0.35">
      <c r="A6030" s="5">
        <v>6026</v>
      </c>
      <c r="B6030" s="5">
        <v>252</v>
      </c>
      <c r="C6030" s="5">
        <v>9</v>
      </c>
      <c r="D6030" s="380">
        <v>70.185000000000002</v>
      </c>
      <c r="E6030" s="25">
        <v>24.84</v>
      </c>
      <c r="F6030" s="380">
        <v>17.979336879522229</v>
      </c>
      <c r="G6030" s="25">
        <v>44.86</v>
      </c>
      <c r="H6030" s="380">
        <v>9.9470303254433059</v>
      </c>
      <c r="I6030" s="25">
        <v>55.12</v>
      </c>
      <c r="J6030" s="380">
        <v>7.3839652035415391</v>
      </c>
    </row>
    <row r="6031" spans="1:10" x14ac:dyDescent="0.35">
      <c r="A6031" s="5">
        <v>6027</v>
      </c>
      <c r="B6031" s="5">
        <v>252</v>
      </c>
      <c r="C6031" s="5">
        <v>9</v>
      </c>
      <c r="D6031" s="380">
        <v>68.154444444444437</v>
      </c>
      <c r="E6031" s="25">
        <v>24.84</v>
      </c>
      <c r="F6031" s="380">
        <v>17.299748498975021</v>
      </c>
      <c r="G6031" s="25">
        <v>44.86</v>
      </c>
      <c r="H6031" s="380">
        <v>9.9470303254433059</v>
      </c>
      <c r="I6031" s="25">
        <v>55.12</v>
      </c>
      <c r="J6031" s="380">
        <v>7.3871619418520504</v>
      </c>
    </row>
    <row r="6032" spans="1:10" x14ac:dyDescent="0.35">
      <c r="A6032" s="5">
        <v>6028</v>
      </c>
      <c r="B6032" s="5">
        <v>252</v>
      </c>
      <c r="C6032" s="5">
        <v>9</v>
      </c>
      <c r="D6032" s="380">
        <v>74.581666666666663</v>
      </c>
      <c r="E6032" s="25">
        <v>24.84</v>
      </c>
      <c r="F6032" s="380">
        <v>18.148671880658537</v>
      </c>
      <c r="G6032" s="25">
        <v>44.86</v>
      </c>
      <c r="H6032" s="380">
        <v>9.6894138649806436</v>
      </c>
      <c r="I6032" s="25">
        <v>55.12</v>
      </c>
      <c r="J6032" s="380">
        <v>7.4017448343015566</v>
      </c>
    </row>
    <row r="6033" spans="1:10" x14ac:dyDescent="0.35">
      <c r="A6033" s="5">
        <v>6029</v>
      </c>
      <c r="B6033" s="5">
        <v>252</v>
      </c>
      <c r="C6033" s="5">
        <v>9</v>
      </c>
      <c r="D6033" s="380">
        <v>84.348888888888894</v>
      </c>
      <c r="E6033" s="25">
        <v>24.84</v>
      </c>
      <c r="F6033" s="380">
        <v>17.845484045851652</v>
      </c>
      <c r="G6033" s="25">
        <v>44.86</v>
      </c>
      <c r="H6033" s="380">
        <v>9.3742510476060286</v>
      </c>
      <c r="I6033" s="25">
        <v>56.21</v>
      </c>
      <c r="J6033" s="380">
        <v>7.3711079220742679</v>
      </c>
    </row>
    <row r="6034" spans="1:10" x14ac:dyDescent="0.35">
      <c r="A6034" s="5">
        <v>6030</v>
      </c>
      <c r="B6034" s="5">
        <v>252</v>
      </c>
      <c r="C6034" s="5">
        <v>9</v>
      </c>
      <c r="D6034" s="380">
        <v>105.18777777777778</v>
      </c>
      <c r="E6034" s="25">
        <v>25.59</v>
      </c>
      <c r="F6034" s="380">
        <v>17.857516489494536</v>
      </c>
      <c r="G6034" s="25">
        <v>47.85</v>
      </c>
      <c r="H6034" s="380">
        <v>10.216346017854866</v>
      </c>
      <c r="I6034" s="25">
        <v>66.06</v>
      </c>
      <c r="J6034" s="380">
        <v>7.4182857403538982</v>
      </c>
    </row>
    <row r="6035" spans="1:10" x14ac:dyDescent="0.35">
      <c r="A6035" s="5">
        <v>6031</v>
      </c>
      <c r="B6035" s="5">
        <v>252</v>
      </c>
      <c r="C6035" s="5">
        <v>9</v>
      </c>
      <c r="D6035" s="380">
        <v>116.8911111111111</v>
      </c>
      <c r="E6035" s="25">
        <v>27.3</v>
      </c>
      <c r="F6035" s="380">
        <v>16.55165472391981</v>
      </c>
      <c r="G6035" s="25">
        <v>52.2</v>
      </c>
      <c r="H6035" s="380">
        <v>9.6056786111844819</v>
      </c>
      <c r="I6035" s="25">
        <v>603.30999999999995</v>
      </c>
      <c r="J6035" s="380">
        <v>7.3138245274237157</v>
      </c>
    </row>
    <row r="6036" spans="1:10" x14ac:dyDescent="0.35">
      <c r="A6036" s="5">
        <v>6032</v>
      </c>
      <c r="B6036" s="5">
        <v>252</v>
      </c>
      <c r="C6036" s="5">
        <v>9</v>
      </c>
      <c r="D6036" s="380">
        <v>116.37611111111111</v>
      </c>
      <c r="E6036" s="25">
        <v>28.12</v>
      </c>
      <c r="F6036" s="380">
        <v>9.0913947062137463</v>
      </c>
      <c r="G6036" s="25">
        <v>47.85</v>
      </c>
      <c r="H6036" s="380">
        <v>8.1795257978713174</v>
      </c>
      <c r="I6036" s="25">
        <v>603.30999999999995</v>
      </c>
      <c r="J6036" s="380">
        <v>6.687005246705886</v>
      </c>
    </row>
    <row r="6037" spans="1:10" x14ac:dyDescent="0.35">
      <c r="A6037" s="5">
        <v>6033</v>
      </c>
      <c r="B6037" s="5">
        <v>252</v>
      </c>
      <c r="C6037" s="5">
        <v>9</v>
      </c>
      <c r="D6037" s="380">
        <v>109.55944444444445</v>
      </c>
      <c r="E6037" s="25">
        <v>27.3</v>
      </c>
      <c r="F6037" s="380">
        <v>8.1174834595959577</v>
      </c>
      <c r="G6037" s="25">
        <v>47.85</v>
      </c>
      <c r="H6037" s="380">
        <v>6.9674573118368004</v>
      </c>
      <c r="I6037" s="25">
        <v>66.06</v>
      </c>
      <c r="J6037" s="380">
        <v>3.6632764520202015</v>
      </c>
    </row>
    <row r="6038" spans="1:10" x14ac:dyDescent="0.35">
      <c r="A6038" s="5">
        <v>6034</v>
      </c>
      <c r="B6038" s="5">
        <v>252</v>
      </c>
      <c r="C6038" s="5">
        <v>9</v>
      </c>
      <c r="D6038" s="380">
        <v>100.72277777777776</v>
      </c>
      <c r="E6038" s="25">
        <v>25.74</v>
      </c>
      <c r="F6038" s="380">
        <v>0.47222222222222221</v>
      </c>
      <c r="G6038" s="25">
        <v>47.85</v>
      </c>
      <c r="H6038" s="380">
        <v>6.8244836930958508</v>
      </c>
      <c r="I6038" s="25">
        <v>64.14</v>
      </c>
      <c r="J6038" s="380">
        <v>2.1504511100493247</v>
      </c>
    </row>
    <row r="6039" spans="1:10" x14ac:dyDescent="0.35">
      <c r="A6039" s="5">
        <v>6035</v>
      </c>
      <c r="B6039" s="5">
        <v>252</v>
      </c>
      <c r="C6039" s="5">
        <v>9</v>
      </c>
      <c r="D6039" s="380">
        <v>94.814999999999998</v>
      </c>
      <c r="E6039" s="25">
        <v>25.74</v>
      </c>
      <c r="F6039" s="380">
        <v>5.0456858457510601</v>
      </c>
      <c r="G6039" s="25">
        <v>47.85</v>
      </c>
      <c r="H6039" s="380">
        <v>6.7185317223187297</v>
      </c>
      <c r="I6039" s="25">
        <v>58.48</v>
      </c>
      <c r="J6039" s="380">
        <v>0.99000735811900042</v>
      </c>
    </row>
    <row r="6040" spans="1:10" x14ac:dyDescent="0.35">
      <c r="A6040" s="5">
        <v>6036</v>
      </c>
      <c r="B6040" s="5">
        <v>252</v>
      </c>
      <c r="C6040" s="5">
        <v>9</v>
      </c>
      <c r="D6040" s="380">
        <v>95.206111111111099</v>
      </c>
      <c r="E6040" s="25">
        <v>25.59</v>
      </c>
      <c r="F6040" s="380">
        <v>5.0456858457510601</v>
      </c>
      <c r="G6040" s="25">
        <v>47.85</v>
      </c>
      <c r="H6040" s="380">
        <v>6.4594350621828882</v>
      </c>
      <c r="I6040" s="25">
        <v>55.12</v>
      </c>
      <c r="J6040" s="380">
        <v>0.85785876185370091</v>
      </c>
    </row>
    <row r="6041" spans="1:10" x14ac:dyDescent="0.35">
      <c r="A6041" s="5">
        <v>6037</v>
      </c>
      <c r="B6041" s="5">
        <v>252</v>
      </c>
      <c r="C6041" s="5">
        <v>9</v>
      </c>
      <c r="D6041" s="380">
        <v>86.030555555555537</v>
      </c>
      <c r="E6041" s="25">
        <v>24.99</v>
      </c>
      <c r="F6041" s="380">
        <v>5.0456858457510601</v>
      </c>
      <c r="G6041" s="25">
        <v>45.31</v>
      </c>
      <c r="H6041" s="380">
        <v>5.1556410198100258</v>
      </c>
      <c r="I6041" s="25">
        <v>55.12</v>
      </c>
      <c r="J6041" s="380">
        <v>0.58502790936290117</v>
      </c>
    </row>
    <row r="6042" spans="1:10" x14ac:dyDescent="0.35">
      <c r="A6042" s="5">
        <v>6038</v>
      </c>
      <c r="B6042" s="5">
        <v>252</v>
      </c>
      <c r="C6042" s="5">
        <v>9</v>
      </c>
      <c r="D6042" s="380">
        <v>86.392222222222216</v>
      </c>
      <c r="E6042" s="25">
        <v>24.99</v>
      </c>
      <c r="F6042" s="380">
        <v>5.0456858457510601</v>
      </c>
      <c r="G6042" s="25">
        <v>45.31</v>
      </c>
      <c r="H6042" s="380">
        <v>5.3840782439643009</v>
      </c>
      <c r="I6042" s="25">
        <v>54.32</v>
      </c>
      <c r="J6042" s="380">
        <v>0.85785876185370091</v>
      </c>
    </row>
    <row r="6043" spans="1:10" x14ac:dyDescent="0.35">
      <c r="A6043" s="5">
        <v>6039</v>
      </c>
      <c r="B6043" s="5">
        <v>252</v>
      </c>
      <c r="C6043" s="5">
        <v>9</v>
      </c>
      <c r="D6043" s="380">
        <v>87.277777777777771</v>
      </c>
      <c r="E6043" s="25">
        <v>24.99</v>
      </c>
      <c r="F6043" s="380">
        <v>5.0456858457510601</v>
      </c>
      <c r="G6043" s="25">
        <v>46.98</v>
      </c>
      <c r="H6043" s="380">
        <v>6.0497696811508455</v>
      </c>
      <c r="I6043" s="25">
        <v>55.12</v>
      </c>
      <c r="J6043" s="380">
        <v>0.85785876185370091</v>
      </c>
    </row>
    <row r="6044" spans="1:10" x14ac:dyDescent="0.35">
      <c r="A6044" s="5">
        <v>6040</v>
      </c>
      <c r="B6044" s="5">
        <v>252</v>
      </c>
      <c r="C6044" s="5">
        <v>9</v>
      </c>
      <c r="D6044" s="380">
        <v>103.43999999999998</v>
      </c>
      <c r="E6044" s="25">
        <v>24.99</v>
      </c>
      <c r="F6044" s="380">
        <v>6.757223984899035</v>
      </c>
      <c r="G6044" s="25">
        <v>46.98</v>
      </c>
      <c r="H6044" s="380">
        <v>7.7140639784766849</v>
      </c>
      <c r="I6044" s="25">
        <v>55.12</v>
      </c>
      <c r="J6044" s="380">
        <v>0.85747504040260936</v>
      </c>
    </row>
    <row r="6045" spans="1:10" x14ac:dyDescent="0.35">
      <c r="A6045" s="5">
        <v>6041</v>
      </c>
      <c r="B6045" s="5">
        <v>252</v>
      </c>
      <c r="C6045" s="5">
        <v>9</v>
      </c>
      <c r="D6045" s="380">
        <v>108.34277777777777</v>
      </c>
      <c r="E6045" s="25">
        <v>24.99</v>
      </c>
      <c r="F6045" s="380">
        <v>8.1174834595959577</v>
      </c>
      <c r="G6045" s="25">
        <v>47.46</v>
      </c>
      <c r="H6045" s="380">
        <v>6.3619971282188059</v>
      </c>
      <c r="I6045" s="25">
        <v>55.12</v>
      </c>
      <c r="J6045" s="380">
        <v>2.0046636118919698</v>
      </c>
    </row>
    <row r="6046" spans="1:10" x14ac:dyDescent="0.35">
      <c r="A6046" s="5">
        <v>6042</v>
      </c>
      <c r="B6046" s="5">
        <v>252</v>
      </c>
      <c r="C6046" s="5">
        <v>9</v>
      </c>
      <c r="D6046" s="380">
        <v>116.02222222222223</v>
      </c>
      <c r="E6046" s="25">
        <v>25.74</v>
      </c>
      <c r="F6046" s="380">
        <v>8.8326139750450494</v>
      </c>
      <c r="G6046" s="25">
        <v>47.46</v>
      </c>
      <c r="H6046" s="380">
        <v>8.6234933392025734</v>
      </c>
      <c r="I6046" s="25">
        <v>62.27</v>
      </c>
      <c r="J6046" s="380">
        <v>6.4540003411349742</v>
      </c>
    </row>
    <row r="6047" spans="1:10" x14ac:dyDescent="0.35">
      <c r="A6047" s="5">
        <v>6043</v>
      </c>
      <c r="B6047" s="5">
        <v>252</v>
      </c>
      <c r="C6047" s="5">
        <v>9</v>
      </c>
      <c r="D6047" s="380">
        <v>121.84333333333332</v>
      </c>
      <c r="E6047" s="25">
        <v>25.74</v>
      </c>
      <c r="F6047" s="380">
        <v>9.4025263870227622</v>
      </c>
      <c r="G6047" s="25">
        <v>47.67</v>
      </c>
      <c r="H6047" s="380">
        <v>8.6781837524816634</v>
      </c>
      <c r="I6047" s="25">
        <v>66.06</v>
      </c>
      <c r="J6047" s="380">
        <v>6.4517676126272763</v>
      </c>
    </row>
    <row r="6048" spans="1:10" x14ac:dyDescent="0.35">
      <c r="A6048" s="5">
        <v>6044</v>
      </c>
      <c r="B6048" s="5">
        <v>252</v>
      </c>
      <c r="C6048" s="5">
        <v>9</v>
      </c>
      <c r="D6048" s="380">
        <v>120.02944444444442</v>
      </c>
      <c r="E6048" s="25">
        <v>26.51</v>
      </c>
      <c r="F6048" s="380">
        <v>9.4025263870227622</v>
      </c>
      <c r="G6048" s="25">
        <v>47.85</v>
      </c>
      <c r="H6048" s="380">
        <v>8.6952495487408825</v>
      </c>
      <c r="I6048" s="25">
        <v>72.19</v>
      </c>
      <c r="J6048" s="380">
        <v>6.3705667004812661</v>
      </c>
    </row>
    <row r="6049" spans="1:10" x14ac:dyDescent="0.35">
      <c r="A6049" s="5">
        <v>6045</v>
      </c>
      <c r="B6049" s="5">
        <v>252</v>
      </c>
      <c r="C6049" s="5">
        <v>9</v>
      </c>
      <c r="D6049" s="380">
        <v>110.15888888888888</v>
      </c>
      <c r="E6049" s="25">
        <v>25.74</v>
      </c>
      <c r="F6049" s="380">
        <v>8.8248160105486146</v>
      </c>
      <c r="G6049" s="25">
        <v>47.85</v>
      </c>
      <c r="H6049" s="380">
        <v>8.6310694864533115</v>
      </c>
      <c r="I6049" s="25">
        <v>66.06</v>
      </c>
      <c r="J6049" s="380">
        <v>6.4183694858440923</v>
      </c>
    </row>
    <row r="6050" spans="1:10" x14ac:dyDescent="0.35">
      <c r="A6050" s="5">
        <v>6046</v>
      </c>
      <c r="B6050" s="5">
        <v>252</v>
      </c>
      <c r="C6050" s="5">
        <v>9</v>
      </c>
      <c r="D6050" s="380">
        <v>102.35444444444444</v>
      </c>
      <c r="E6050" s="25">
        <v>24.86</v>
      </c>
      <c r="F6050" s="380">
        <v>8.8248160105486129</v>
      </c>
      <c r="G6050" s="25">
        <v>45.31</v>
      </c>
      <c r="H6050" s="380">
        <v>8.6389745084593503</v>
      </c>
      <c r="I6050" s="25">
        <v>63.5</v>
      </c>
      <c r="J6050" s="380">
        <v>6.3764049425393647</v>
      </c>
    </row>
    <row r="6051" spans="1:10" x14ac:dyDescent="0.35">
      <c r="A6051" s="5">
        <v>6047</v>
      </c>
      <c r="B6051" s="5">
        <v>252</v>
      </c>
      <c r="C6051" s="5">
        <v>9</v>
      </c>
      <c r="D6051" s="380">
        <v>102.83388888888888</v>
      </c>
      <c r="E6051" s="25">
        <v>24.84</v>
      </c>
      <c r="F6051" s="380">
        <v>8.7167934498097228</v>
      </c>
      <c r="G6051" s="25">
        <v>44.86</v>
      </c>
      <c r="H6051" s="380">
        <v>8.5670428547806559</v>
      </c>
      <c r="I6051" s="25">
        <v>55.68</v>
      </c>
      <c r="J6051" s="380">
        <v>6.5553522622361005</v>
      </c>
    </row>
    <row r="6052" spans="1:10" x14ac:dyDescent="0.35">
      <c r="A6052" s="5">
        <v>6048</v>
      </c>
      <c r="B6052" s="5">
        <v>252</v>
      </c>
      <c r="C6052" s="5">
        <v>9</v>
      </c>
      <c r="D6052" s="380">
        <v>104.29111111111111</v>
      </c>
      <c r="E6052" s="25">
        <v>24.84</v>
      </c>
      <c r="F6052" s="380">
        <v>8.6531431860670249</v>
      </c>
      <c r="G6052" s="25">
        <v>43.56</v>
      </c>
      <c r="H6052" s="380">
        <v>7.8261138673035546</v>
      </c>
      <c r="I6052" s="25">
        <v>53.71</v>
      </c>
      <c r="J6052" s="380">
        <v>6.1387455941966387</v>
      </c>
    </row>
    <row r="6053" spans="1:10" x14ac:dyDescent="0.35">
      <c r="A6053" s="5">
        <v>6049</v>
      </c>
      <c r="B6053" s="5">
        <v>253</v>
      </c>
      <c r="C6053" s="5">
        <v>9</v>
      </c>
      <c r="D6053" s="380">
        <v>96.802777777777763</v>
      </c>
      <c r="E6053" s="25">
        <v>24.84</v>
      </c>
      <c r="F6053" s="380">
        <v>8.6443440454286335</v>
      </c>
      <c r="G6053" s="25">
        <v>42.29</v>
      </c>
      <c r="H6053" s="380">
        <v>8.5999332301096292</v>
      </c>
      <c r="I6053" s="25">
        <v>51.72</v>
      </c>
      <c r="J6053" s="380">
        <v>6.7413826171131532</v>
      </c>
    </row>
    <row r="6054" spans="1:10" x14ac:dyDescent="0.35">
      <c r="A6054" s="5">
        <v>6050</v>
      </c>
      <c r="B6054" s="5">
        <v>253</v>
      </c>
      <c r="C6054" s="5">
        <v>9</v>
      </c>
      <c r="D6054" s="380">
        <v>94.773333333333341</v>
      </c>
      <c r="E6054" s="25">
        <v>24.84</v>
      </c>
      <c r="F6054" s="380">
        <v>8.6663076796042731</v>
      </c>
      <c r="G6054" s="25">
        <v>42.29</v>
      </c>
      <c r="H6054" s="380">
        <v>8.5744546852780701</v>
      </c>
      <c r="I6054" s="25">
        <v>51.72</v>
      </c>
      <c r="J6054" s="380">
        <v>6.3053829548145925</v>
      </c>
    </row>
    <row r="6055" spans="1:10" x14ac:dyDescent="0.35">
      <c r="A6055" s="5">
        <v>6051</v>
      </c>
      <c r="B6055" s="5">
        <v>253</v>
      </c>
      <c r="C6055" s="5">
        <v>9</v>
      </c>
      <c r="D6055" s="380">
        <v>94.076111111111103</v>
      </c>
      <c r="E6055" s="25">
        <v>24.84</v>
      </c>
      <c r="F6055" s="380">
        <v>8.6531431860670249</v>
      </c>
      <c r="G6055" s="25">
        <v>42.29</v>
      </c>
      <c r="H6055" s="380">
        <v>8.36414182967515</v>
      </c>
      <c r="I6055" s="25">
        <v>51.72</v>
      </c>
      <c r="J6055" s="380">
        <v>6.5385410787381462</v>
      </c>
    </row>
    <row r="6056" spans="1:10" x14ac:dyDescent="0.35">
      <c r="A6056" s="5">
        <v>6052</v>
      </c>
      <c r="B6056" s="5">
        <v>253</v>
      </c>
      <c r="C6056" s="5">
        <v>9</v>
      </c>
      <c r="D6056" s="380">
        <v>94.742222222222225</v>
      </c>
      <c r="E6056" s="25">
        <v>24.84</v>
      </c>
      <c r="F6056" s="380">
        <v>9.0598851164434873</v>
      </c>
      <c r="G6056" s="25">
        <v>42.29</v>
      </c>
      <c r="H6056" s="380">
        <v>8.4599488229929829</v>
      </c>
      <c r="I6056" s="25">
        <v>51.72</v>
      </c>
      <c r="J6056" s="380">
        <v>6.6527795113580925</v>
      </c>
    </row>
    <row r="6057" spans="1:10" x14ac:dyDescent="0.35">
      <c r="A6057" s="5">
        <v>6053</v>
      </c>
      <c r="B6057" s="5">
        <v>253</v>
      </c>
      <c r="C6057" s="5">
        <v>9</v>
      </c>
      <c r="D6057" s="380">
        <v>97.223888888888879</v>
      </c>
      <c r="E6057" s="25">
        <v>24.84</v>
      </c>
      <c r="F6057" s="380">
        <v>9.1867912990855629</v>
      </c>
      <c r="G6057" s="25">
        <v>42.71</v>
      </c>
      <c r="H6057" s="380">
        <v>8.5296995646445364</v>
      </c>
      <c r="I6057" s="25">
        <v>51.72</v>
      </c>
      <c r="J6057" s="380">
        <v>5.8127033044407748</v>
      </c>
    </row>
    <row r="6058" spans="1:10" x14ac:dyDescent="0.35">
      <c r="A6058" s="5">
        <v>6054</v>
      </c>
      <c r="B6058" s="5">
        <v>253</v>
      </c>
      <c r="C6058" s="5">
        <v>9</v>
      </c>
      <c r="D6058" s="380">
        <v>103.90888888888888</v>
      </c>
      <c r="E6058" s="25">
        <v>24.84</v>
      </c>
      <c r="F6058" s="380">
        <v>9.6357386765411626</v>
      </c>
      <c r="G6058" s="25">
        <v>46.98</v>
      </c>
      <c r="H6058" s="380">
        <v>8.4975757395130529</v>
      </c>
      <c r="I6058" s="25">
        <v>53.81</v>
      </c>
      <c r="J6058" s="380">
        <v>6.5827565966261474</v>
      </c>
    </row>
    <row r="6059" spans="1:10" x14ac:dyDescent="0.35">
      <c r="A6059" s="5">
        <v>6055</v>
      </c>
      <c r="B6059" s="5">
        <v>253</v>
      </c>
      <c r="C6059" s="5">
        <v>9</v>
      </c>
      <c r="D6059" s="380">
        <v>108.85111111111109</v>
      </c>
      <c r="E6059" s="25">
        <v>25.59</v>
      </c>
      <c r="F6059" s="380">
        <v>9.0451304362766152</v>
      </c>
      <c r="G6059" s="25">
        <v>47.46</v>
      </c>
      <c r="H6059" s="380">
        <v>8.4467765907834718</v>
      </c>
      <c r="I6059" s="25">
        <v>60.85</v>
      </c>
      <c r="J6059" s="380">
        <v>6.0829826771715183</v>
      </c>
    </row>
    <row r="6060" spans="1:10" x14ac:dyDescent="0.35">
      <c r="A6060" s="5">
        <v>6056</v>
      </c>
      <c r="B6060" s="5">
        <v>253</v>
      </c>
      <c r="C6060" s="5">
        <v>9</v>
      </c>
      <c r="D6060" s="380">
        <v>111.57833333333332</v>
      </c>
      <c r="E6060" s="25">
        <v>25.74</v>
      </c>
      <c r="F6060" s="380">
        <v>8.7587137921870966</v>
      </c>
      <c r="G6060" s="25">
        <v>47.85</v>
      </c>
      <c r="H6060" s="380">
        <v>7.8685911304647069</v>
      </c>
      <c r="I6060" s="25">
        <v>64.14</v>
      </c>
      <c r="J6060" s="380">
        <v>1.3813756806232911</v>
      </c>
    </row>
    <row r="6061" spans="1:10" x14ac:dyDescent="0.35">
      <c r="A6061" s="5">
        <v>6057</v>
      </c>
      <c r="B6061" s="5">
        <v>253</v>
      </c>
      <c r="C6061" s="5">
        <v>9</v>
      </c>
      <c r="D6061" s="380">
        <v>110.90555555555557</v>
      </c>
      <c r="E6061" s="25">
        <v>25.59</v>
      </c>
      <c r="F6061" s="380">
        <v>8.1174834595959595</v>
      </c>
      <c r="G6061" s="25">
        <v>47.85</v>
      </c>
      <c r="H6061" s="380">
        <v>4.8671572739092408</v>
      </c>
      <c r="I6061" s="25">
        <v>59.34</v>
      </c>
      <c r="J6061" s="380">
        <v>0.68117518256536835</v>
      </c>
    </row>
    <row r="6062" spans="1:10" x14ac:dyDescent="0.35">
      <c r="A6062" s="5">
        <v>6058</v>
      </c>
      <c r="B6062" s="5">
        <v>253</v>
      </c>
      <c r="C6062" s="5">
        <v>9</v>
      </c>
      <c r="D6062" s="380">
        <v>110.31888888888888</v>
      </c>
      <c r="E6062" s="25">
        <v>24.99</v>
      </c>
      <c r="F6062" s="380">
        <v>6.757223984899035</v>
      </c>
      <c r="G6062" s="25">
        <v>46.07</v>
      </c>
      <c r="H6062" s="380">
        <v>2.212166040364909</v>
      </c>
      <c r="I6062" s="25">
        <v>51.72</v>
      </c>
      <c r="J6062" s="380">
        <v>3.5847936575552399</v>
      </c>
    </row>
    <row r="6063" spans="1:10" x14ac:dyDescent="0.35">
      <c r="A6063" s="5">
        <v>6059</v>
      </c>
      <c r="B6063" s="5">
        <v>253</v>
      </c>
      <c r="C6063" s="5">
        <v>9</v>
      </c>
      <c r="D6063" s="380">
        <v>108.58000000000001</v>
      </c>
      <c r="E6063" s="25">
        <v>24.99</v>
      </c>
      <c r="F6063" s="380">
        <v>5.3294304324054789</v>
      </c>
      <c r="G6063" s="25">
        <v>44.86</v>
      </c>
      <c r="H6063" s="380">
        <v>3.5498311870853843</v>
      </c>
      <c r="I6063" s="25">
        <v>51.72</v>
      </c>
      <c r="J6063" s="380">
        <v>2.1533479600255894</v>
      </c>
    </row>
    <row r="6064" spans="1:10" x14ac:dyDescent="0.35">
      <c r="A6064" s="5">
        <v>6060</v>
      </c>
      <c r="B6064" s="5">
        <v>253</v>
      </c>
      <c r="C6064" s="5">
        <v>9</v>
      </c>
      <c r="D6064" s="380">
        <v>104.44888888888887</v>
      </c>
      <c r="E6064" s="25">
        <v>24.84</v>
      </c>
      <c r="F6064" s="380">
        <v>5.2110189433060174</v>
      </c>
      <c r="G6064" s="25">
        <v>43.62</v>
      </c>
      <c r="H6064" s="380">
        <v>7.6448594265082468</v>
      </c>
      <c r="I6064" s="25">
        <v>51.2</v>
      </c>
      <c r="J6064" s="380">
        <v>2.1533479600255894</v>
      </c>
    </row>
    <row r="6065" spans="1:10" x14ac:dyDescent="0.35">
      <c r="A6065" s="5">
        <v>6061</v>
      </c>
      <c r="B6065" s="5">
        <v>253</v>
      </c>
      <c r="C6065" s="5">
        <v>9</v>
      </c>
      <c r="D6065" s="380">
        <v>94.463888888888903</v>
      </c>
      <c r="E6065" s="25">
        <v>24.84</v>
      </c>
      <c r="F6065" s="380">
        <v>5.0356398201534533</v>
      </c>
      <c r="G6065" s="25">
        <v>43.56</v>
      </c>
      <c r="H6065" s="380">
        <v>7.8006093875226439</v>
      </c>
      <c r="I6065" s="25">
        <v>46.64</v>
      </c>
      <c r="J6065" s="380">
        <v>2.1125109375246116</v>
      </c>
    </row>
    <row r="6066" spans="1:10" x14ac:dyDescent="0.35">
      <c r="A6066" s="5">
        <v>6062</v>
      </c>
      <c r="B6066" s="5">
        <v>253</v>
      </c>
      <c r="C6066" s="5">
        <v>9</v>
      </c>
      <c r="D6066" s="380">
        <v>94.115555555555559</v>
      </c>
      <c r="E6066" s="25">
        <v>24.84</v>
      </c>
      <c r="F6066" s="380">
        <v>5.2110189433060174</v>
      </c>
      <c r="G6066" s="25">
        <v>42.71</v>
      </c>
      <c r="H6066" s="380">
        <v>5.9815914605360012</v>
      </c>
      <c r="I6066" s="25">
        <v>45.17</v>
      </c>
      <c r="J6066" s="380">
        <v>0.18975868306831789</v>
      </c>
    </row>
    <row r="6067" spans="1:10" x14ac:dyDescent="0.35">
      <c r="A6067" s="5">
        <v>6063</v>
      </c>
      <c r="B6067" s="5">
        <v>253</v>
      </c>
      <c r="C6067" s="5">
        <v>9</v>
      </c>
      <c r="D6067" s="380">
        <v>96.691111111111113</v>
      </c>
      <c r="E6067" s="25">
        <v>24.84</v>
      </c>
      <c r="F6067" s="380">
        <v>5.2110189433060174</v>
      </c>
      <c r="G6067" s="25">
        <v>42.35</v>
      </c>
      <c r="H6067" s="380">
        <v>8.1174834595959595</v>
      </c>
      <c r="I6067" s="25">
        <v>46.64</v>
      </c>
      <c r="J6067" s="380">
        <v>0.28809537076869773</v>
      </c>
    </row>
    <row r="6068" spans="1:10" x14ac:dyDescent="0.35">
      <c r="A6068" s="5">
        <v>6064</v>
      </c>
      <c r="B6068" s="5">
        <v>253</v>
      </c>
      <c r="C6068" s="5">
        <v>9</v>
      </c>
      <c r="D6068" s="380">
        <v>103.40222222222222</v>
      </c>
      <c r="E6068" s="25">
        <v>24.84</v>
      </c>
      <c r="F6068" s="380">
        <v>0.47222222222222221</v>
      </c>
      <c r="G6068" s="25">
        <v>42.71</v>
      </c>
      <c r="H6068" s="380">
        <v>8.1174834595959595</v>
      </c>
      <c r="I6068" s="25">
        <v>50.44</v>
      </c>
      <c r="J6068" s="380">
        <v>2.1124616616229517</v>
      </c>
    </row>
    <row r="6069" spans="1:10" x14ac:dyDescent="0.35">
      <c r="A6069" s="5">
        <v>6065</v>
      </c>
      <c r="B6069" s="5">
        <v>253</v>
      </c>
      <c r="C6069" s="5">
        <v>9</v>
      </c>
      <c r="D6069" s="380">
        <v>117.41833333333332</v>
      </c>
      <c r="E6069" s="25">
        <v>24.84</v>
      </c>
      <c r="F6069" s="380">
        <v>8.1174834595959577</v>
      </c>
      <c r="G6069" s="25">
        <v>43.56</v>
      </c>
      <c r="H6069" s="380">
        <v>4.8984886499787317</v>
      </c>
      <c r="I6069" s="25">
        <v>51.72</v>
      </c>
      <c r="J6069" s="380">
        <v>0.6100553666160865</v>
      </c>
    </row>
    <row r="6070" spans="1:10" x14ac:dyDescent="0.35">
      <c r="A6070" s="5">
        <v>6066</v>
      </c>
      <c r="B6070" s="5">
        <v>253</v>
      </c>
      <c r="C6070" s="5">
        <v>9</v>
      </c>
      <c r="D6070" s="380">
        <v>121.87611111111111</v>
      </c>
      <c r="E6070" s="25">
        <v>24.99</v>
      </c>
      <c r="F6070" s="380">
        <v>8.6344201410251795</v>
      </c>
      <c r="G6070" s="25">
        <v>43.56</v>
      </c>
      <c r="H6070" s="380">
        <v>7.77068273179278</v>
      </c>
      <c r="I6070" s="25">
        <v>51.72</v>
      </c>
      <c r="J6070" s="380">
        <v>3.4261938025232777</v>
      </c>
    </row>
    <row r="6071" spans="1:10" x14ac:dyDescent="0.35">
      <c r="A6071" s="5">
        <v>6067</v>
      </c>
      <c r="B6071" s="5">
        <v>253</v>
      </c>
      <c r="C6071" s="5">
        <v>9</v>
      </c>
      <c r="D6071" s="380">
        <v>127.52444444444444</v>
      </c>
      <c r="E6071" s="25">
        <v>24.99</v>
      </c>
      <c r="F6071" s="380">
        <v>9.7030635648662535</v>
      </c>
      <c r="G6071" s="25">
        <v>44.74</v>
      </c>
      <c r="H6071" s="380">
        <v>7.7307688863696802</v>
      </c>
      <c r="I6071" s="25">
        <v>53.71</v>
      </c>
      <c r="J6071" s="380">
        <v>5.8848169159086972</v>
      </c>
    </row>
    <row r="6072" spans="1:10" x14ac:dyDescent="0.35">
      <c r="A6072" s="5">
        <v>6068</v>
      </c>
      <c r="B6072" s="5">
        <v>253</v>
      </c>
      <c r="C6072" s="5">
        <v>9</v>
      </c>
      <c r="D6072" s="380">
        <v>124.92444444444443</v>
      </c>
      <c r="E6072" s="25">
        <v>24.99</v>
      </c>
      <c r="F6072" s="380">
        <v>9.0427238730985948</v>
      </c>
      <c r="G6072" s="25">
        <v>46.98</v>
      </c>
      <c r="H6072" s="380">
        <v>7.7227035453717665</v>
      </c>
      <c r="I6072" s="25">
        <v>56.77</v>
      </c>
      <c r="J6072" s="380">
        <v>5.4090284049961195</v>
      </c>
    </row>
    <row r="6073" spans="1:10" x14ac:dyDescent="0.35">
      <c r="A6073" s="5">
        <v>6069</v>
      </c>
      <c r="B6073" s="5">
        <v>253</v>
      </c>
      <c r="C6073" s="5">
        <v>9</v>
      </c>
      <c r="D6073" s="380">
        <v>120.0938888888889</v>
      </c>
      <c r="E6073" s="25">
        <v>24.84</v>
      </c>
      <c r="F6073" s="380">
        <v>8.6977525213776161</v>
      </c>
      <c r="G6073" s="25">
        <v>44.86</v>
      </c>
      <c r="H6073" s="380">
        <v>7.3825817358817973</v>
      </c>
      <c r="I6073" s="25">
        <v>54.87</v>
      </c>
      <c r="J6073" s="380">
        <v>4.6414732666484015</v>
      </c>
    </row>
    <row r="6074" spans="1:10" x14ac:dyDescent="0.35">
      <c r="A6074" s="5">
        <v>6070</v>
      </c>
      <c r="B6074" s="5">
        <v>253</v>
      </c>
      <c r="C6074" s="5">
        <v>9</v>
      </c>
      <c r="D6074" s="380">
        <v>115.18388888888887</v>
      </c>
      <c r="E6074" s="25">
        <v>24.84</v>
      </c>
      <c r="F6074" s="380">
        <v>8.5036323210761946</v>
      </c>
      <c r="G6074" s="25">
        <v>43.56</v>
      </c>
      <c r="H6074" s="380">
        <v>7.3410028198367545</v>
      </c>
      <c r="I6074" s="25">
        <v>53.71</v>
      </c>
      <c r="J6074" s="380">
        <v>4.9388240635230405</v>
      </c>
    </row>
    <row r="6075" spans="1:10" x14ac:dyDescent="0.35">
      <c r="A6075" s="5">
        <v>6071</v>
      </c>
      <c r="B6075" s="5">
        <v>253</v>
      </c>
      <c r="C6075" s="5">
        <v>9</v>
      </c>
      <c r="D6075" s="380">
        <v>115.88888888888889</v>
      </c>
      <c r="E6075" s="25">
        <v>24.84</v>
      </c>
      <c r="F6075" s="380">
        <v>8.1174834595959577</v>
      </c>
      <c r="G6075" s="25">
        <v>42.29</v>
      </c>
      <c r="H6075" s="380">
        <v>7.3978074623638364</v>
      </c>
      <c r="I6075" s="25">
        <v>51.2</v>
      </c>
      <c r="J6075" s="380">
        <v>5.1145088835479768</v>
      </c>
    </row>
    <row r="6076" spans="1:10" x14ac:dyDescent="0.35">
      <c r="A6076" s="5">
        <v>6072</v>
      </c>
      <c r="B6076" s="5">
        <v>253</v>
      </c>
      <c r="C6076" s="5">
        <v>9</v>
      </c>
      <c r="D6076" s="380">
        <v>110.45944444444444</v>
      </c>
      <c r="E6076" s="25">
        <v>24.56</v>
      </c>
      <c r="F6076" s="380">
        <v>7.9056019944763056</v>
      </c>
      <c r="G6076" s="25">
        <v>38.61</v>
      </c>
      <c r="H6076" s="380">
        <v>6.7485501475710592</v>
      </c>
      <c r="I6076" s="25">
        <v>48.86</v>
      </c>
      <c r="J6076" s="380">
        <v>4.8314517253075469</v>
      </c>
    </row>
    <row r="6077" spans="1:10" x14ac:dyDescent="0.35">
      <c r="A6077" s="5">
        <v>6073</v>
      </c>
      <c r="B6077" s="5">
        <v>254</v>
      </c>
      <c r="C6077" s="5">
        <v>9</v>
      </c>
      <c r="D6077" s="380">
        <v>104.62944444444443</v>
      </c>
      <c r="E6077" s="25">
        <v>23.59</v>
      </c>
      <c r="F6077" s="380">
        <v>7.9122295314786237</v>
      </c>
      <c r="G6077" s="25">
        <v>31.86</v>
      </c>
      <c r="H6077" s="380">
        <v>7.332706514284121</v>
      </c>
      <c r="I6077" s="25">
        <v>34.159999999999997</v>
      </c>
      <c r="J6077" s="380">
        <v>4.4724633426131604</v>
      </c>
    </row>
    <row r="6078" spans="1:10" x14ac:dyDescent="0.35">
      <c r="A6078" s="5">
        <v>6074</v>
      </c>
      <c r="B6078" s="5">
        <v>254</v>
      </c>
      <c r="C6078" s="5">
        <v>9</v>
      </c>
      <c r="D6078" s="380">
        <v>104.40333333333332</v>
      </c>
      <c r="E6078" s="25">
        <v>23.59</v>
      </c>
      <c r="F6078" s="380">
        <v>7.908248747652876</v>
      </c>
      <c r="G6078" s="25">
        <v>31.86</v>
      </c>
      <c r="H6078" s="380">
        <v>7.4357602248255201</v>
      </c>
      <c r="I6078" s="25">
        <v>34.159999999999997</v>
      </c>
      <c r="J6078" s="380">
        <v>5.2490090919721295</v>
      </c>
    </row>
    <row r="6079" spans="1:10" x14ac:dyDescent="0.35">
      <c r="A6079" s="5">
        <v>6075</v>
      </c>
      <c r="B6079" s="5">
        <v>254</v>
      </c>
      <c r="C6079" s="5">
        <v>9</v>
      </c>
      <c r="D6079" s="380">
        <v>101.30888888888889</v>
      </c>
      <c r="E6079" s="25">
        <v>23.59</v>
      </c>
      <c r="F6079" s="380">
        <v>8.0221624587802918</v>
      </c>
      <c r="G6079" s="25">
        <v>31.86</v>
      </c>
      <c r="H6079" s="380">
        <v>7.8241608550626056</v>
      </c>
      <c r="I6079" s="25">
        <v>34.159999999999997</v>
      </c>
      <c r="J6079" s="380">
        <v>5.3490926015674063</v>
      </c>
    </row>
    <row r="6080" spans="1:10" x14ac:dyDescent="0.35">
      <c r="A6080" s="5">
        <v>6076</v>
      </c>
      <c r="B6080" s="5">
        <v>254</v>
      </c>
      <c r="C6080" s="5">
        <v>9</v>
      </c>
      <c r="D6080" s="380">
        <v>99.103888888888889</v>
      </c>
      <c r="E6080" s="25">
        <v>23.59</v>
      </c>
      <c r="F6080" s="380">
        <v>8.0502486957751067</v>
      </c>
      <c r="G6080" s="25">
        <v>31.86</v>
      </c>
      <c r="H6080" s="380">
        <v>7.7915703934643465</v>
      </c>
      <c r="I6080" s="25">
        <v>34.159999999999997</v>
      </c>
      <c r="J6080" s="380">
        <v>4.68316924773307</v>
      </c>
    </row>
    <row r="6081" spans="1:10" x14ac:dyDescent="0.35">
      <c r="A6081" s="5">
        <v>6077</v>
      </c>
      <c r="B6081" s="5">
        <v>254</v>
      </c>
      <c r="C6081" s="5">
        <v>9</v>
      </c>
      <c r="D6081" s="380">
        <v>102.43444444444442</v>
      </c>
      <c r="E6081" s="25">
        <v>23.59</v>
      </c>
      <c r="F6081" s="380">
        <v>8.1215500851083231</v>
      </c>
      <c r="G6081" s="25">
        <v>31.86</v>
      </c>
      <c r="H6081" s="380">
        <v>7.7994348249448198</v>
      </c>
      <c r="I6081" s="25">
        <v>35.130000000000003</v>
      </c>
      <c r="J6081" s="380">
        <v>2.8071411518048648</v>
      </c>
    </row>
    <row r="6082" spans="1:10" x14ac:dyDescent="0.35">
      <c r="A6082" s="5">
        <v>6078</v>
      </c>
      <c r="B6082" s="5">
        <v>254</v>
      </c>
      <c r="C6082" s="5">
        <v>9</v>
      </c>
      <c r="D6082" s="380">
        <v>104.40277777777777</v>
      </c>
      <c r="E6082" s="25">
        <v>24.84</v>
      </c>
      <c r="F6082" s="380">
        <v>8.5028940948165772</v>
      </c>
      <c r="G6082" s="25">
        <v>32.18</v>
      </c>
      <c r="H6082" s="380">
        <v>7.6733220565664437</v>
      </c>
      <c r="I6082" s="25">
        <v>36.549999999999997</v>
      </c>
      <c r="J6082" s="380">
        <v>3.1539371228319637</v>
      </c>
    </row>
    <row r="6083" spans="1:10" x14ac:dyDescent="0.35">
      <c r="A6083" s="5">
        <v>6079</v>
      </c>
      <c r="B6083" s="5">
        <v>254</v>
      </c>
      <c r="C6083" s="5">
        <v>9</v>
      </c>
      <c r="D6083" s="380">
        <v>106.31277777777777</v>
      </c>
      <c r="E6083" s="25">
        <v>24.84</v>
      </c>
      <c r="F6083" s="380">
        <v>8.3579017727970495</v>
      </c>
      <c r="G6083" s="25">
        <v>37.08</v>
      </c>
      <c r="H6083" s="380">
        <v>7.353949435308901</v>
      </c>
      <c r="I6083" s="25">
        <v>36.549999999999997</v>
      </c>
      <c r="J6083" s="380">
        <v>3.2732764520202022</v>
      </c>
    </row>
    <row r="6084" spans="1:10" x14ac:dyDescent="0.35">
      <c r="A6084" s="5">
        <v>6080</v>
      </c>
      <c r="B6084" s="5">
        <v>254</v>
      </c>
      <c r="C6084" s="5">
        <v>9</v>
      </c>
      <c r="D6084" s="380">
        <v>109.63555555555556</v>
      </c>
      <c r="E6084" s="25">
        <v>24.84</v>
      </c>
      <c r="F6084" s="380">
        <v>8.2822510736201487</v>
      </c>
      <c r="G6084" s="25">
        <v>37.479999999999997</v>
      </c>
      <c r="H6084" s="380">
        <v>6.9537126205998456</v>
      </c>
      <c r="I6084" s="25">
        <v>41.33</v>
      </c>
      <c r="J6084" s="380">
        <v>5.9917191095643823</v>
      </c>
    </row>
    <row r="6085" spans="1:10" x14ac:dyDescent="0.35">
      <c r="A6085" s="5">
        <v>6081</v>
      </c>
      <c r="B6085" s="5">
        <v>254</v>
      </c>
      <c r="C6085" s="5">
        <v>9</v>
      </c>
      <c r="D6085" s="380">
        <v>108.18277777777777</v>
      </c>
      <c r="E6085" s="25">
        <v>24.84</v>
      </c>
      <c r="F6085" s="380">
        <v>8.1174834595959595</v>
      </c>
      <c r="G6085" s="25">
        <v>37.479999999999997</v>
      </c>
      <c r="H6085" s="380">
        <v>6.6080092000457311</v>
      </c>
      <c r="I6085" s="25">
        <v>38.770000000000003</v>
      </c>
      <c r="J6085" s="380">
        <v>5.9313872876030436</v>
      </c>
    </row>
    <row r="6086" spans="1:10" x14ac:dyDescent="0.35">
      <c r="A6086" s="5">
        <v>6082</v>
      </c>
      <c r="B6086" s="5">
        <v>254</v>
      </c>
      <c r="C6086" s="5">
        <v>9</v>
      </c>
      <c r="D6086" s="380">
        <v>104.75222222222222</v>
      </c>
      <c r="E6086" s="25">
        <v>24.84</v>
      </c>
      <c r="F6086" s="380">
        <v>7.6299921459878108</v>
      </c>
      <c r="G6086" s="25">
        <v>36</v>
      </c>
      <c r="H6086" s="380">
        <v>4.5158684435848997</v>
      </c>
      <c r="I6086" s="25">
        <v>34.25</v>
      </c>
      <c r="J6086" s="380">
        <v>2.0930711091669973</v>
      </c>
    </row>
    <row r="6087" spans="1:10" x14ac:dyDescent="0.35">
      <c r="A6087" s="5">
        <v>6083</v>
      </c>
      <c r="B6087" s="5">
        <v>254</v>
      </c>
      <c r="C6087" s="5">
        <v>9</v>
      </c>
      <c r="D6087" s="380">
        <v>102.96777777777778</v>
      </c>
      <c r="E6087" s="25">
        <v>24.84</v>
      </c>
      <c r="F6087" s="380">
        <v>4.490542780738866</v>
      </c>
      <c r="G6087" s="25">
        <v>34.9</v>
      </c>
      <c r="H6087" s="380">
        <v>4.3085826935835474</v>
      </c>
      <c r="I6087" s="25">
        <v>33.81</v>
      </c>
      <c r="J6087" s="380">
        <v>2.777777777777778E-2</v>
      </c>
    </row>
    <row r="6088" spans="1:10" x14ac:dyDescent="0.35">
      <c r="A6088" s="5">
        <v>6084</v>
      </c>
      <c r="B6088" s="5">
        <v>254</v>
      </c>
      <c r="C6088" s="5">
        <v>9</v>
      </c>
      <c r="D6088" s="380">
        <v>97.070555555555558</v>
      </c>
      <c r="E6088" s="25">
        <v>24.84</v>
      </c>
      <c r="F6088" s="380">
        <v>4.490542780738866</v>
      </c>
      <c r="G6088" s="25">
        <v>33.880000000000003</v>
      </c>
      <c r="H6088" s="380">
        <v>4.3085826935835474</v>
      </c>
      <c r="I6088" s="25">
        <v>33.67</v>
      </c>
      <c r="J6088" s="380">
        <v>2.777777777777778E-2</v>
      </c>
    </row>
    <row r="6089" spans="1:10" x14ac:dyDescent="0.35">
      <c r="A6089" s="5">
        <v>6085</v>
      </c>
      <c r="B6089" s="5">
        <v>254</v>
      </c>
      <c r="C6089" s="5">
        <v>9</v>
      </c>
      <c r="D6089" s="380">
        <v>85.21833333333332</v>
      </c>
      <c r="E6089" s="25">
        <v>24.84</v>
      </c>
      <c r="F6089" s="380">
        <v>4.490542780738866</v>
      </c>
      <c r="G6089" s="25">
        <v>31.86</v>
      </c>
      <c r="H6089" s="380">
        <v>4.3085826935835474</v>
      </c>
      <c r="I6089" s="25">
        <v>33.67</v>
      </c>
      <c r="J6089" s="380">
        <v>2.777777777777778E-2</v>
      </c>
    </row>
    <row r="6090" spans="1:10" x14ac:dyDescent="0.35">
      <c r="A6090" s="5">
        <v>6086</v>
      </c>
      <c r="B6090" s="5">
        <v>254</v>
      </c>
      <c r="C6090" s="5">
        <v>9</v>
      </c>
      <c r="D6090" s="380">
        <v>77.078888888888898</v>
      </c>
      <c r="E6090" s="25">
        <v>23.59</v>
      </c>
      <c r="F6090" s="380">
        <v>4.490542780738866</v>
      </c>
      <c r="G6090" s="25">
        <v>31.86</v>
      </c>
      <c r="H6090" s="380">
        <v>4.3085826935835474</v>
      </c>
      <c r="I6090" s="25">
        <v>33.67</v>
      </c>
      <c r="J6090" s="380">
        <v>2.777777777777778E-2</v>
      </c>
    </row>
    <row r="6091" spans="1:10" x14ac:dyDescent="0.35">
      <c r="A6091" s="5">
        <v>6087</v>
      </c>
      <c r="B6091" s="5">
        <v>254</v>
      </c>
      <c r="C6091" s="5">
        <v>9</v>
      </c>
      <c r="D6091" s="380">
        <v>84.876111111111101</v>
      </c>
      <c r="E6091" s="25">
        <v>24.56</v>
      </c>
      <c r="F6091" s="380">
        <v>4.490542780738866</v>
      </c>
      <c r="G6091" s="25">
        <v>31.86</v>
      </c>
      <c r="H6091" s="380">
        <v>4.3085826935835465</v>
      </c>
      <c r="I6091" s="25">
        <v>33.67</v>
      </c>
      <c r="J6091" s="380">
        <v>2.777777777777778E-2</v>
      </c>
    </row>
    <row r="6092" spans="1:10" x14ac:dyDescent="0.35">
      <c r="A6092" s="5">
        <v>6088</v>
      </c>
      <c r="B6092" s="5">
        <v>254</v>
      </c>
      <c r="C6092" s="5">
        <v>9</v>
      </c>
      <c r="D6092" s="380">
        <v>98.696666666666658</v>
      </c>
      <c r="E6092" s="25">
        <v>24.84</v>
      </c>
      <c r="F6092" s="380">
        <v>6.6172672405140407</v>
      </c>
      <c r="G6092" s="25">
        <v>31.86</v>
      </c>
      <c r="H6092" s="380">
        <v>3.1253426864805469</v>
      </c>
      <c r="I6092" s="25">
        <v>33.81</v>
      </c>
      <c r="J6092" s="380">
        <v>5.1162482169034962E-2</v>
      </c>
    </row>
    <row r="6093" spans="1:10" x14ac:dyDescent="0.35">
      <c r="A6093" s="5">
        <v>6089</v>
      </c>
      <c r="B6093" s="5">
        <v>254</v>
      </c>
      <c r="C6093" s="5">
        <v>9</v>
      </c>
      <c r="D6093" s="380">
        <v>110.61944444444444</v>
      </c>
      <c r="E6093" s="25">
        <v>24.84</v>
      </c>
      <c r="F6093" s="380">
        <v>7.7884510299577689</v>
      </c>
      <c r="G6093" s="25">
        <v>36</v>
      </c>
      <c r="H6093" s="380">
        <v>6.5829892294289234</v>
      </c>
      <c r="I6093" s="25">
        <v>34.21</v>
      </c>
      <c r="J6093" s="380">
        <v>0.44138005782823858</v>
      </c>
    </row>
    <row r="6094" spans="1:10" x14ac:dyDescent="0.35">
      <c r="A6094" s="5">
        <v>6090</v>
      </c>
      <c r="B6094" s="5">
        <v>254</v>
      </c>
      <c r="C6094" s="5">
        <v>9</v>
      </c>
      <c r="D6094" s="380">
        <v>121.03833333333333</v>
      </c>
      <c r="E6094" s="25">
        <v>24.84</v>
      </c>
      <c r="F6094" s="380">
        <v>17.317448625212595</v>
      </c>
      <c r="G6094" s="25">
        <v>37.479999999999997</v>
      </c>
      <c r="H6094" s="380">
        <v>7.5355692607175149</v>
      </c>
      <c r="I6094" s="25">
        <v>39.619999999999997</v>
      </c>
      <c r="J6094" s="380">
        <v>6.4058933377723308</v>
      </c>
    </row>
    <row r="6095" spans="1:10" x14ac:dyDescent="0.35">
      <c r="A6095" s="5">
        <v>6091</v>
      </c>
      <c r="B6095" s="5">
        <v>254</v>
      </c>
      <c r="C6095" s="5">
        <v>9</v>
      </c>
      <c r="D6095" s="380">
        <v>127.55888888888889</v>
      </c>
      <c r="E6095" s="25">
        <v>24.84</v>
      </c>
      <c r="F6095" s="380">
        <v>15.380602374170191</v>
      </c>
      <c r="G6095" s="25">
        <v>42.29</v>
      </c>
      <c r="H6095" s="380">
        <v>7.7886647541116201</v>
      </c>
      <c r="I6095" s="25">
        <v>46.98</v>
      </c>
      <c r="J6095" s="380">
        <v>6.3899872568065579</v>
      </c>
    </row>
    <row r="6096" spans="1:10" x14ac:dyDescent="0.35">
      <c r="A6096" s="5">
        <v>6092</v>
      </c>
      <c r="B6096" s="5">
        <v>254</v>
      </c>
      <c r="C6096" s="5">
        <v>9</v>
      </c>
      <c r="D6096" s="380">
        <v>128.10499999999999</v>
      </c>
      <c r="E6096" s="25">
        <v>24.84</v>
      </c>
      <c r="F6096" s="380">
        <v>14.841115011237289</v>
      </c>
      <c r="G6096" s="25">
        <v>42.29</v>
      </c>
      <c r="H6096" s="380">
        <v>7.2435496015273984</v>
      </c>
      <c r="I6096" s="25">
        <v>48.86</v>
      </c>
      <c r="J6096" s="380">
        <v>6.4312127618313513</v>
      </c>
    </row>
    <row r="6097" spans="1:10" x14ac:dyDescent="0.35">
      <c r="A6097" s="5">
        <v>6093</v>
      </c>
      <c r="B6097" s="5">
        <v>254</v>
      </c>
      <c r="C6097" s="5">
        <v>9</v>
      </c>
      <c r="D6097" s="380">
        <v>120.50611111111111</v>
      </c>
      <c r="E6097" s="25">
        <v>24.84</v>
      </c>
      <c r="F6097" s="380">
        <v>13.306773753902393</v>
      </c>
      <c r="G6097" s="25">
        <v>38.61</v>
      </c>
      <c r="H6097" s="380">
        <v>7.647103302892198</v>
      </c>
      <c r="I6097" s="25">
        <v>45.62</v>
      </c>
      <c r="J6097" s="380">
        <v>6.3524118309833337</v>
      </c>
    </row>
    <row r="6098" spans="1:10" x14ac:dyDescent="0.35">
      <c r="A6098" s="5">
        <v>6094</v>
      </c>
      <c r="B6098" s="5">
        <v>254</v>
      </c>
      <c r="C6098" s="5">
        <v>9</v>
      </c>
      <c r="D6098" s="380">
        <v>109.47388888888888</v>
      </c>
      <c r="E6098" s="25">
        <v>24.84</v>
      </c>
      <c r="F6098" s="380">
        <v>8.1847609957648437</v>
      </c>
      <c r="G6098" s="25">
        <v>37.479999999999997</v>
      </c>
      <c r="H6098" s="380">
        <v>6.3342180041425094</v>
      </c>
      <c r="I6098" s="25">
        <v>40.119999999999997</v>
      </c>
      <c r="J6098" s="380">
        <v>3.8795756557983241</v>
      </c>
    </row>
    <row r="6099" spans="1:10" x14ac:dyDescent="0.35">
      <c r="A6099" s="5">
        <v>6095</v>
      </c>
      <c r="B6099" s="5">
        <v>254</v>
      </c>
      <c r="C6099" s="5">
        <v>9</v>
      </c>
      <c r="D6099" s="380">
        <v>102.29222222222222</v>
      </c>
      <c r="E6099" s="25">
        <v>24.84</v>
      </c>
      <c r="F6099" s="380">
        <v>6.6042263607817562</v>
      </c>
      <c r="G6099" s="25">
        <v>35.94</v>
      </c>
      <c r="H6099" s="380">
        <v>4.7883107407611387</v>
      </c>
      <c r="I6099" s="25">
        <v>38.270000000000003</v>
      </c>
      <c r="J6099" s="380">
        <v>3.4179987506604896</v>
      </c>
    </row>
    <row r="6100" spans="1:10" x14ac:dyDescent="0.35">
      <c r="A6100" s="5">
        <v>6096</v>
      </c>
      <c r="B6100" s="5">
        <v>254</v>
      </c>
      <c r="C6100" s="5">
        <v>9</v>
      </c>
      <c r="D6100" s="380">
        <v>91.24722222222222</v>
      </c>
      <c r="E6100" s="25">
        <v>23.59</v>
      </c>
      <c r="F6100" s="380">
        <v>7.8632570199271097</v>
      </c>
      <c r="G6100" s="25">
        <v>31.86</v>
      </c>
      <c r="H6100" s="380">
        <v>5.1642936880796251</v>
      </c>
      <c r="I6100" s="25">
        <v>34.01</v>
      </c>
      <c r="J6100" s="380">
        <v>3.0696727390370899</v>
      </c>
    </row>
    <row r="6101" spans="1:10" x14ac:dyDescent="0.35">
      <c r="A6101" s="5">
        <v>6097</v>
      </c>
      <c r="B6101" s="5">
        <v>255</v>
      </c>
      <c r="C6101" s="5">
        <v>9</v>
      </c>
      <c r="D6101" s="380">
        <v>91.149444444444455</v>
      </c>
      <c r="E6101" s="25">
        <v>23.59</v>
      </c>
      <c r="F6101" s="380">
        <v>7.9114063493876063</v>
      </c>
      <c r="G6101" s="25">
        <v>31.11</v>
      </c>
      <c r="H6101" s="380">
        <v>4.2639840896544321</v>
      </c>
      <c r="I6101" s="25">
        <v>33.67</v>
      </c>
      <c r="J6101" s="380">
        <v>2.4577680221232687</v>
      </c>
    </row>
    <row r="6102" spans="1:10" x14ac:dyDescent="0.35">
      <c r="A6102" s="5">
        <v>6098</v>
      </c>
      <c r="B6102" s="5">
        <v>255</v>
      </c>
      <c r="C6102" s="5">
        <v>9</v>
      </c>
      <c r="D6102" s="380">
        <v>90.751666666666665</v>
      </c>
      <c r="E6102" s="25">
        <v>23.41</v>
      </c>
      <c r="F6102" s="380">
        <v>7.7260633907272265</v>
      </c>
      <c r="G6102" s="25">
        <v>31.11</v>
      </c>
      <c r="H6102" s="380">
        <v>4.2922128162670807</v>
      </c>
      <c r="I6102" s="25">
        <v>33.67</v>
      </c>
      <c r="J6102" s="380">
        <v>2.4899347745679417</v>
      </c>
    </row>
    <row r="6103" spans="1:10" x14ac:dyDescent="0.35">
      <c r="A6103" s="5">
        <v>6099</v>
      </c>
      <c r="B6103" s="5">
        <v>255</v>
      </c>
      <c r="C6103" s="5">
        <v>9</v>
      </c>
      <c r="D6103" s="380">
        <v>89.827777777777769</v>
      </c>
      <c r="E6103" s="25">
        <v>23.41</v>
      </c>
      <c r="F6103" s="380">
        <v>7.5500430678951762</v>
      </c>
      <c r="G6103" s="25">
        <v>31.11</v>
      </c>
      <c r="H6103" s="380">
        <v>4.041971172612417</v>
      </c>
      <c r="I6103" s="25">
        <v>33.67</v>
      </c>
      <c r="J6103" s="380">
        <v>1.4947338558789756</v>
      </c>
    </row>
    <row r="6104" spans="1:10" x14ac:dyDescent="0.35">
      <c r="A6104" s="5">
        <v>6100</v>
      </c>
      <c r="B6104" s="5">
        <v>255</v>
      </c>
      <c r="C6104" s="5">
        <v>9</v>
      </c>
      <c r="D6104" s="380">
        <v>91.292777777777772</v>
      </c>
      <c r="E6104" s="25">
        <v>23.41</v>
      </c>
      <c r="F6104" s="380">
        <v>6.3291979207163003</v>
      </c>
      <c r="G6104" s="25">
        <v>31.11</v>
      </c>
      <c r="H6104" s="380">
        <v>4.0369581317134919</v>
      </c>
      <c r="I6104" s="25">
        <v>33.67</v>
      </c>
      <c r="J6104" s="380">
        <v>2.4899347745679417</v>
      </c>
    </row>
    <row r="6105" spans="1:10" x14ac:dyDescent="0.35">
      <c r="A6105" s="5">
        <v>6101</v>
      </c>
      <c r="B6105" s="5">
        <v>255</v>
      </c>
      <c r="C6105" s="5">
        <v>9</v>
      </c>
      <c r="D6105" s="380">
        <v>98.61333333333333</v>
      </c>
      <c r="E6105" s="25">
        <v>23.41</v>
      </c>
      <c r="F6105" s="380">
        <v>5.0412684399903496</v>
      </c>
      <c r="G6105" s="25">
        <v>31.11</v>
      </c>
      <c r="H6105" s="380">
        <v>4.071533512828708</v>
      </c>
      <c r="I6105" s="25">
        <v>33.67</v>
      </c>
      <c r="J6105" s="380">
        <v>2.0554874090395057</v>
      </c>
    </row>
    <row r="6106" spans="1:10" x14ac:dyDescent="0.35">
      <c r="A6106" s="5">
        <v>6102</v>
      </c>
      <c r="B6106" s="5">
        <v>255</v>
      </c>
      <c r="C6106" s="5">
        <v>9</v>
      </c>
      <c r="D6106" s="380">
        <v>113.15111111111111</v>
      </c>
      <c r="E6106" s="25">
        <v>23.59</v>
      </c>
      <c r="F6106" s="380">
        <v>5.0199025232329193</v>
      </c>
      <c r="G6106" s="25">
        <v>31.11</v>
      </c>
      <c r="H6106" s="380">
        <v>3.946292518874257</v>
      </c>
      <c r="I6106" s="25">
        <v>33.979999999999997</v>
      </c>
      <c r="J6106" s="380">
        <v>1.6056890764449505</v>
      </c>
    </row>
    <row r="6107" spans="1:10" x14ac:dyDescent="0.35">
      <c r="A6107" s="5">
        <v>6103</v>
      </c>
      <c r="B6107" s="5">
        <v>255</v>
      </c>
      <c r="C6107" s="5">
        <v>9</v>
      </c>
      <c r="D6107" s="380">
        <v>122.60944444444442</v>
      </c>
      <c r="E6107" s="25">
        <v>23.59</v>
      </c>
      <c r="F6107" s="380">
        <v>4.9845307332869311</v>
      </c>
      <c r="G6107" s="25">
        <v>31.11</v>
      </c>
      <c r="H6107" s="380">
        <v>6.414702601979009</v>
      </c>
      <c r="I6107" s="25">
        <v>33.979999999999997</v>
      </c>
      <c r="J6107" s="380">
        <v>2.0688923080594948</v>
      </c>
    </row>
    <row r="6108" spans="1:10" x14ac:dyDescent="0.35">
      <c r="A6108" s="5">
        <v>6104</v>
      </c>
      <c r="B6108" s="5">
        <v>255</v>
      </c>
      <c r="C6108" s="5">
        <v>9</v>
      </c>
      <c r="D6108" s="380">
        <v>121.69666666666666</v>
      </c>
      <c r="E6108" s="25">
        <v>23.59</v>
      </c>
      <c r="F6108" s="380">
        <v>5.4569222192367421</v>
      </c>
      <c r="G6108" s="25">
        <v>31.11</v>
      </c>
      <c r="H6108" s="380">
        <v>4.1133051291648624</v>
      </c>
      <c r="I6108" s="25">
        <v>34.21</v>
      </c>
      <c r="J6108" s="380">
        <v>3.8863919772134587</v>
      </c>
    </row>
    <row r="6109" spans="1:10" x14ac:dyDescent="0.35">
      <c r="A6109" s="5">
        <v>6105</v>
      </c>
      <c r="B6109" s="5">
        <v>255</v>
      </c>
      <c r="C6109" s="5">
        <v>9</v>
      </c>
      <c r="D6109" s="380">
        <v>114.03833333333333</v>
      </c>
      <c r="E6109" s="25">
        <v>24.84</v>
      </c>
      <c r="F6109" s="380">
        <v>5.3761904635856892</v>
      </c>
      <c r="G6109" s="25">
        <v>31.42</v>
      </c>
      <c r="H6109" s="380">
        <v>5.2057350986212958</v>
      </c>
      <c r="I6109" s="25">
        <v>34.01</v>
      </c>
      <c r="J6109" s="380">
        <v>2.327832654697406</v>
      </c>
    </row>
    <row r="6110" spans="1:10" x14ac:dyDescent="0.35">
      <c r="A6110" s="5">
        <v>6106</v>
      </c>
      <c r="B6110" s="5">
        <v>255</v>
      </c>
      <c r="C6110" s="5">
        <v>9</v>
      </c>
      <c r="D6110" s="380">
        <v>104.12388888888889</v>
      </c>
      <c r="E6110" s="25">
        <v>24.84</v>
      </c>
      <c r="F6110" s="380">
        <v>2.9471118292800615</v>
      </c>
      <c r="G6110" s="25">
        <v>32.450000000000003</v>
      </c>
      <c r="H6110" s="380">
        <v>1.875552840195911</v>
      </c>
      <c r="I6110" s="25">
        <v>33.67</v>
      </c>
      <c r="J6110" s="380">
        <v>2.777777777777778E-2</v>
      </c>
    </row>
    <row r="6111" spans="1:10" x14ac:dyDescent="0.35">
      <c r="A6111" s="5">
        <v>6107</v>
      </c>
      <c r="B6111" s="5">
        <v>255</v>
      </c>
      <c r="C6111" s="5">
        <v>9</v>
      </c>
      <c r="D6111" s="380">
        <v>96.251666666666651</v>
      </c>
      <c r="E6111" s="25">
        <v>24.84</v>
      </c>
      <c r="F6111" s="380">
        <v>3.714477901822574</v>
      </c>
      <c r="G6111" s="25">
        <v>32.130000000000003</v>
      </c>
      <c r="H6111" s="380">
        <v>1.875552840195911</v>
      </c>
      <c r="I6111" s="25">
        <v>33.67</v>
      </c>
      <c r="J6111" s="380">
        <v>2.777777777777778E-2</v>
      </c>
    </row>
    <row r="6112" spans="1:10" x14ac:dyDescent="0.35">
      <c r="A6112" s="5">
        <v>6108</v>
      </c>
      <c r="B6112" s="5">
        <v>255</v>
      </c>
      <c r="C6112" s="5">
        <v>9</v>
      </c>
      <c r="D6112" s="380">
        <v>93.414999999999992</v>
      </c>
      <c r="E6112" s="25">
        <v>24.84</v>
      </c>
      <c r="F6112" s="380">
        <v>3.714477901822574</v>
      </c>
      <c r="G6112" s="25">
        <v>31.8</v>
      </c>
      <c r="H6112" s="380">
        <v>1.875552840195911</v>
      </c>
      <c r="I6112" s="25">
        <v>33.67</v>
      </c>
      <c r="J6112" s="380">
        <v>2.777777777777778E-2</v>
      </c>
    </row>
    <row r="6113" spans="1:10" x14ac:dyDescent="0.35">
      <c r="A6113" s="5">
        <v>6109</v>
      </c>
      <c r="B6113" s="5">
        <v>255</v>
      </c>
      <c r="C6113" s="5">
        <v>9</v>
      </c>
      <c r="D6113" s="380">
        <v>92.041111111111135</v>
      </c>
      <c r="E6113" s="25">
        <v>23.76</v>
      </c>
      <c r="F6113" s="380">
        <v>3.714477901822574</v>
      </c>
      <c r="G6113" s="25">
        <v>31.11</v>
      </c>
      <c r="H6113" s="380">
        <v>1.875552840195911</v>
      </c>
      <c r="I6113" s="25">
        <v>33.67</v>
      </c>
      <c r="J6113" s="380">
        <v>2.777777777777778E-2</v>
      </c>
    </row>
    <row r="6114" spans="1:10" x14ac:dyDescent="0.35">
      <c r="A6114" s="5">
        <v>6110</v>
      </c>
      <c r="B6114" s="5">
        <v>255</v>
      </c>
      <c r="C6114" s="5">
        <v>9</v>
      </c>
      <c r="D6114" s="380">
        <v>92.436666666666667</v>
      </c>
      <c r="E6114" s="25">
        <v>23.41</v>
      </c>
      <c r="F6114" s="380">
        <v>0.25814263295437401</v>
      </c>
      <c r="G6114" s="25">
        <v>31.11</v>
      </c>
      <c r="H6114" s="380">
        <v>1.8457190916956596</v>
      </c>
      <c r="I6114" s="25">
        <v>33.67</v>
      </c>
      <c r="J6114" s="380">
        <v>2.777777777777778E-2</v>
      </c>
    </row>
    <row r="6115" spans="1:10" x14ac:dyDescent="0.35">
      <c r="A6115" s="5">
        <v>6111</v>
      </c>
      <c r="B6115" s="5">
        <v>255</v>
      </c>
      <c r="C6115" s="5">
        <v>9</v>
      </c>
      <c r="D6115" s="380">
        <v>96.228888888888875</v>
      </c>
      <c r="E6115" s="25">
        <v>23.41</v>
      </c>
      <c r="F6115" s="380">
        <v>3.5929409478450069</v>
      </c>
      <c r="G6115" s="25">
        <v>31.11</v>
      </c>
      <c r="H6115" s="380">
        <v>1.8457190916956596</v>
      </c>
      <c r="I6115" s="25">
        <v>33.67</v>
      </c>
      <c r="J6115" s="380">
        <v>2.777777777777778E-2</v>
      </c>
    </row>
    <row r="6116" spans="1:10" x14ac:dyDescent="0.35">
      <c r="A6116" s="5">
        <v>6112</v>
      </c>
      <c r="B6116" s="5">
        <v>255</v>
      </c>
      <c r="C6116" s="5">
        <v>9</v>
      </c>
      <c r="D6116" s="380">
        <v>106.75055555555556</v>
      </c>
      <c r="E6116" s="25">
        <v>23.59</v>
      </c>
      <c r="F6116" s="380">
        <v>1.0667323690799908</v>
      </c>
      <c r="G6116" s="25">
        <v>31.11</v>
      </c>
      <c r="H6116" s="380">
        <v>1.875552840195911</v>
      </c>
      <c r="I6116" s="25">
        <v>33.67</v>
      </c>
      <c r="J6116" s="380">
        <v>2.777777777777778E-2</v>
      </c>
    </row>
    <row r="6117" spans="1:10" x14ac:dyDescent="0.35">
      <c r="A6117" s="5">
        <v>6113</v>
      </c>
      <c r="B6117" s="5">
        <v>255</v>
      </c>
      <c r="C6117" s="5">
        <v>9</v>
      </c>
      <c r="D6117" s="380">
        <v>123.50277777777777</v>
      </c>
      <c r="E6117" s="25">
        <v>24.84</v>
      </c>
      <c r="F6117" s="380">
        <v>7.8384143152061885</v>
      </c>
      <c r="G6117" s="25">
        <v>31.42</v>
      </c>
      <c r="H6117" s="380">
        <v>3.6930885392980541</v>
      </c>
      <c r="I6117" s="25">
        <v>33.67</v>
      </c>
      <c r="J6117" s="380">
        <v>0.99365651847771674</v>
      </c>
    </row>
    <row r="6118" spans="1:10" x14ac:dyDescent="0.35">
      <c r="A6118" s="5">
        <v>6114</v>
      </c>
      <c r="B6118" s="5">
        <v>255</v>
      </c>
      <c r="C6118" s="5">
        <v>9</v>
      </c>
      <c r="D6118" s="380">
        <v>132.12333333333333</v>
      </c>
      <c r="E6118" s="25">
        <v>24.84</v>
      </c>
      <c r="F6118" s="380">
        <v>9.1371879999550867</v>
      </c>
      <c r="G6118" s="25">
        <v>37.08</v>
      </c>
      <c r="H6118" s="380">
        <v>5.7521264578900713</v>
      </c>
      <c r="I6118" s="25">
        <v>34.68</v>
      </c>
      <c r="J6118" s="380">
        <v>4.6435905163874702</v>
      </c>
    </row>
    <row r="6119" spans="1:10" x14ac:dyDescent="0.35">
      <c r="A6119" s="5">
        <v>6115</v>
      </c>
      <c r="B6119" s="5">
        <v>255</v>
      </c>
      <c r="C6119" s="5">
        <v>9</v>
      </c>
      <c r="D6119" s="380">
        <v>132.90277777777777</v>
      </c>
      <c r="E6119" s="25">
        <v>24.84</v>
      </c>
      <c r="F6119" s="380">
        <v>9.6943933692879511</v>
      </c>
      <c r="G6119" s="25">
        <v>37.479999999999997</v>
      </c>
      <c r="H6119" s="380">
        <v>9.2096365699457721</v>
      </c>
      <c r="I6119" s="25">
        <v>43.41</v>
      </c>
      <c r="J6119" s="380">
        <v>5.3323371180197903</v>
      </c>
    </row>
    <row r="6120" spans="1:10" x14ac:dyDescent="0.35">
      <c r="A6120" s="5">
        <v>6116</v>
      </c>
      <c r="B6120" s="5">
        <v>255</v>
      </c>
      <c r="C6120" s="5">
        <v>9</v>
      </c>
      <c r="D6120" s="380">
        <v>128.74611111111111</v>
      </c>
      <c r="E6120" s="25">
        <v>24.84</v>
      </c>
      <c r="F6120" s="380">
        <v>9.9989030445460934</v>
      </c>
      <c r="G6120" s="25">
        <v>38.61</v>
      </c>
      <c r="H6120" s="380">
        <v>9.0693033103506657</v>
      </c>
      <c r="I6120" s="25">
        <v>44.29</v>
      </c>
      <c r="J6120" s="380">
        <v>5.8629851891949594</v>
      </c>
    </row>
    <row r="6121" spans="1:10" x14ac:dyDescent="0.35">
      <c r="A6121" s="5">
        <v>6117</v>
      </c>
      <c r="B6121" s="5">
        <v>255</v>
      </c>
      <c r="C6121" s="5">
        <v>9</v>
      </c>
      <c r="D6121" s="380">
        <v>117.84277777777778</v>
      </c>
      <c r="E6121" s="25">
        <v>24.84</v>
      </c>
      <c r="F6121" s="380">
        <v>8.5335346750437253</v>
      </c>
      <c r="G6121" s="25">
        <v>37.08</v>
      </c>
      <c r="H6121" s="380">
        <v>10.246899401478814</v>
      </c>
      <c r="I6121" s="25">
        <v>38.770000000000003</v>
      </c>
      <c r="J6121" s="380">
        <v>6.0095623143697638</v>
      </c>
    </row>
    <row r="6122" spans="1:10" x14ac:dyDescent="0.35">
      <c r="A6122" s="5">
        <v>6118</v>
      </c>
      <c r="B6122" s="5">
        <v>255</v>
      </c>
      <c r="C6122" s="5">
        <v>9</v>
      </c>
      <c r="D6122" s="380">
        <v>101.36055555555556</v>
      </c>
      <c r="E6122" s="25">
        <v>24.84</v>
      </c>
      <c r="F6122" s="380">
        <v>8.5335346750437253</v>
      </c>
      <c r="G6122" s="25">
        <v>37.020000000000003</v>
      </c>
      <c r="H6122" s="380">
        <v>10.005812442325153</v>
      </c>
      <c r="I6122" s="25">
        <v>38.770000000000003</v>
      </c>
      <c r="J6122" s="380">
        <v>5.7381606979151494</v>
      </c>
    </row>
    <row r="6123" spans="1:10" x14ac:dyDescent="0.35">
      <c r="A6123" s="5">
        <v>6119</v>
      </c>
      <c r="B6123" s="5">
        <v>255</v>
      </c>
      <c r="C6123" s="5">
        <v>9</v>
      </c>
      <c r="D6123" s="380">
        <v>95.076111111111103</v>
      </c>
      <c r="E6123" s="25">
        <v>24.84</v>
      </c>
      <c r="F6123" s="380">
        <v>8.5335346750437253</v>
      </c>
      <c r="G6123" s="25">
        <v>32.81</v>
      </c>
      <c r="H6123" s="380">
        <v>10.032830665893984</v>
      </c>
      <c r="I6123" s="25">
        <v>35.24</v>
      </c>
      <c r="J6123" s="380">
        <v>5.503026375066451</v>
      </c>
    </row>
    <row r="6124" spans="1:10" x14ac:dyDescent="0.35">
      <c r="A6124" s="5">
        <v>6120</v>
      </c>
      <c r="B6124" s="5">
        <v>255</v>
      </c>
      <c r="C6124" s="5">
        <v>9</v>
      </c>
      <c r="D6124" s="380">
        <v>88.542222222222222</v>
      </c>
      <c r="E6124" s="25">
        <v>24.84</v>
      </c>
      <c r="F6124" s="380">
        <v>8.3433792804340428</v>
      </c>
      <c r="G6124" s="25">
        <v>32.47</v>
      </c>
      <c r="H6124" s="380">
        <v>9.2011142696180528</v>
      </c>
      <c r="I6124" s="25">
        <v>39.42</v>
      </c>
      <c r="J6124" s="380">
        <v>4.798943838077971</v>
      </c>
    </row>
    <row r="6125" spans="1:10" x14ac:dyDescent="0.35">
      <c r="A6125" s="5">
        <v>6121</v>
      </c>
      <c r="B6125" s="5">
        <v>256</v>
      </c>
      <c r="C6125" s="5">
        <v>9</v>
      </c>
      <c r="D6125" s="380">
        <v>89.106666666666669</v>
      </c>
      <c r="E6125" s="25">
        <v>24.84</v>
      </c>
      <c r="F6125" s="380">
        <v>8.3433792804340428</v>
      </c>
      <c r="G6125" s="25">
        <v>37.08</v>
      </c>
      <c r="H6125" s="380">
        <v>9.3903765091588962</v>
      </c>
      <c r="I6125" s="25">
        <v>48.39</v>
      </c>
      <c r="J6125" s="380">
        <v>5.2225388691789281</v>
      </c>
    </row>
    <row r="6126" spans="1:10" x14ac:dyDescent="0.35">
      <c r="A6126" s="5">
        <v>6122</v>
      </c>
      <c r="B6126" s="5">
        <v>256</v>
      </c>
      <c r="C6126" s="5">
        <v>9</v>
      </c>
      <c r="D6126" s="380">
        <v>86.852222222222224</v>
      </c>
      <c r="E6126" s="25">
        <v>24.84</v>
      </c>
      <c r="F6126" s="380">
        <v>9.5507765656370172</v>
      </c>
      <c r="G6126" s="25">
        <v>37.08</v>
      </c>
      <c r="H6126" s="380">
        <v>8.8903972613312892</v>
      </c>
      <c r="I6126" s="25">
        <v>48.39</v>
      </c>
      <c r="J6126" s="380">
        <v>4.0218781139467534</v>
      </c>
    </row>
    <row r="6127" spans="1:10" x14ac:dyDescent="0.35">
      <c r="A6127" s="5">
        <v>6123</v>
      </c>
      <c r="B6127" s="5">
        <v>256</v>
      </c>
      <c r="C6127" s="5">
        <v>9</v>
      </c>
      <c r="D6127" s="380">
        <v>88.546111111111117</v>
      </c>
      <c r="E6127" s="25">
        <v>24.84</v>
      </c>
      <c r="F6127" s="380">
        <v>10.834575700956448</v>
      </c>
      <c r="G6127" s="25">
        <v>38.61</v>
      </c>
      <c r="H6127" s="380">
        <v>10.112250144230964</v>
      </c>
      <c r="I6127" s="25">
        <v>47.31</v>
      </c>
      <c r="J6127" s="380">
        <v>4.6928387954496396</v>
      </c>
    </row>
    <row r="6128" spans="1:10" x14ac:dyDescent="0.35">
      <c r="A6128" s="5">
        <v>6124</v>
      </c>
      <c r="B6128" s="5">
        <v>256</v>
      </c>
      <c r="C6128" s="5">
        <v>9</v>
      </c>
      <c r="D6128" s="380">
        <v>90.186666666666667</v>
      </c>
      <c r="E6128" s="25">
        <v>24.84</v>
      </c>
      <c r="F6128" s="380">
        <v>16.352739349589879</v>
      </c>
      <c r="G6128" s="25">
        <v>43.56</v>
      </c>
      <c r="H6128" s="380">
        <v>10.539219566296598</v>
      </c>
      <c r="I6128" s="25">
        <v>50.19</v>
      </c>
      <c r="J6128" s="380">
        <v>7.3159863611501157</v>
      </c>
    </row>
    <row r="6129" spans="1:10" x14ac:dyDescent="0.35">
      <c r="A6129" s="5">
        <v>6125</v>
      </c>
      <c r="B6129" s="5">
        <v>256</v>
      </c>
      <c r="C6129" s="5">
        <v>9</v>
      </c>
      <c r="D6129" s="380">
        <v>92.847222222222214</v>
      </c>
      <c r="E6129" s="25">
        <v>24.84</v>
      </c>
      <c r="F6129" s="380">
        <v>14.091076765012193</v>
      </c>
      <c r="G6129" s="25">
        <v>43.56</v>
      </c>
      <c r="H6129" s="380">
        <v>9.9760172732736088</v>
      </c>
      <c r="I6129" s="25">
        <v>50.33</v>
      </c>
      <c r="J6129" s="380">
        <v>7.3227440811588886</v>
      </c>
    </row>
    <row r="6130" spans="1:10" x14ac:dyDescent="0.35">
      <c r="A6130" s="5">
        <v>6126</v>
      </c>
      <c r="B6130" s="5">
        <v>256</v>
      </c>
      <c r="C6130" s="5">
        <v>9</v>
      </c>
      <c r="D6130" s="380">
        <v>113.69</v>
      </c>
      <c r="E6130" s="25">
        <v>25.29</v>
      </c>
      <c r="F6130" s="380">
        <v>12.581287758228513</v>
      </c>
      <c r="G6130" s="25">
        <v>46.27</v>
      </c>
      <c r="H6130" s="380">
        <v>10.256103513111642</v>
      </c>
      <c r="I6130" s="25">
        <v>54.87</v>
      </c>
      <c r="J6130" s="380">
        <v>7.302593200632753</v>
      </c>
    </row>
    <row r="6131" spans="1:10" x14ac:dyDescent="0.35">
      <c r="A6131" s="5">
        <v>6127</v>
      </c>
      <c r="B6131" s="5">
        <v>256</v>
      </c>
      <c r="C6131" s="5">
        <v>9</v>
      </c>
      <c r="D6131" s="380">
        <v>122.96666666666667</v>
      </c>
      <c r="E6131" s="25">
        <v>25.74</v>
      </c>
      <c r="F6131" s="380">
        <v>13.608145873839266</v>
      </c>
      <c r="G6131" s="25">
        <v>47.85</v>
      </c>
      <c r="H6131" s="380">
        <v>9.0188367162340786</v>
      </c>
      <c r="I6131" s="25">
        <v>58.21</v>
      </c>
      <c r="J6131" s="380">
        <v>7.1185501246411444</v>
      </c>
    </row>
    <row r="6132" spans="1:10" x14ac:dyDescent="0.35">
      <c r="A6132" s="5">
        <v>6128</v>
      </c>
      <c r="B6132" s="5">
        <v>256</v>
      </c>
      <c r="C6132" s="5">
        <v>9</v>
      </c>
      <c r="D6132" s="380">
        <v>125.91833333333331</v>
      </c>
      <c r="E6132" s="25">
        <v>27.3</v>
      </c>
      <c r="F6132" s="380">
        <v>11.119529909149152</v>
      </c>
      <c r="G6132" s="25">
        <v>47.85</v>
      </c>
      <c r="H6132" s="380">
        <v>7.4897935248849032</v>
      </c>
      <c r="I6132" s="25">
        <v>59.05</v>
      </c>
      <c r="J6132" s="380">
        <v>6.9445657662941453</v>
      </c>
    </row>
    <row r="6133" spans="1:10" x14ac:dyDescent="0.35">
      <c r="A6133" s="5">
        <v>6129</v>
      </c>
      <c r="B6133" s="5">
        <v>256</v>
      </c>
      <c r="C6133" s="5">
        <v>9</v>
      </c>
      <c r="D6133" s="380">
        <v>121.64222222222224</v>
      </c>
      <c r="E6133" s="25">
        <v>27.3</v>
      </c>
      <c r="F6133" s="380">
        <v>8.1174834595959595</v>
      </c>
      <c r="G6133" s="25">
        <v>47.85</v>
      </c>
      <c r="H6133" s="380">
        <v>7.4897935248849032</v>
      </c>
      <c r="I6133" s="25">
        <v>58.21</v>
      </c>
      <c r="J6133" s="380">
        <v>6.6291862292662387</v>
      </c>
    </row>
    <row r="6134" spans="1:10" x14ac:dyDescent="0.35">
      <c r="A6134" s="5">
        <v>6130</v>
      </c>
      <c r="B6134" s="5">
        <v>256</v>
      </c>
      <c r="C6134" s="5">
        <v>9</v>
      </c>
      <c r="D6134" s="380">
        <v>117.44666666666666</v>
      </c>
      <c r="E6134" s="25">
        <v>26.51</v>
      </c>
      <c r="F6134" s="380">
        <v>8.3199091039337425</v>
      </c>
      <c r="G6134" s="25">
        <v>47.85</v>
      </c>
      <c r="H6134" s="380">
        <v>7.1227799586375191</v>
      </c>
      <c r="I6134" s="25">
        <v>56.77</v>
      </c>
      <c r="J6134" s="380">
        <v>6.4200004838873337</v>
      </c>
    </row>
    <row r="6135" spans="1:10" x14ac:dyDescent="0.35">
      <c r="A6135" s="5">
        <v>6131</v>
      </c>
      <c r="B6135" s="5">
        <v>256</v>
      </c>
      <c r="C6135" s="5">
        <v>9</v>
      </c>
      <c r="D6135" s="380">
        <v>116.47222222222223</v>
      </c>
      <c r="E6135" s="25">
        <v>25.74</v>
      </c>
      <c r="F6135" s="380">
        <v>8.2511675263965536</v>
      </c>
      <c r="G6135" s="25">
        <v>47.85</v>
      </c>
      <c r="H6135" s="380">
        <v>7.3277022870734525</v>
      </c>
      <c r="I6135" s="25">
        <v>56.52</v>
      </c>
      <c r="J6135" s="380">
        <v>6.2422796674335954</v>
      </c>
    </row>
    <row r="6136" spans="1:10" x14ac:dyDescent="0.35">
      <c r="A6136" s="5">
        <v>6132</v>
      </c>
      <c r="B6136" s="5">
        <v>256</v>
      </c>
      <c r="C6136" s="5">
        <v>9</v>
      </c>
      <c r="D6136" s="380">
        <v>104.0461111111111</v>
      </c>
      <c r="E6136" s="25">
        <v>25.74</v>
      </c>
      <c r="F6136" s="380">
        <v>8.1174834595959613</v>
      </c>
      <c r="G6136" s="25">
        <v>47.85</v>
      </c>
      <c r="H6136" s="380">
        <v>7.4528959535524493</v>
      </c>
      <c r="I6136" s="25">
        <v>55.95</v>
      </c>
      <c r="J6136" s="380">
        <v>6.0777759398652211</v>
      </c>
    </row>
    <row r="6137" spans="1:10" x14ac:dyDescent="0.35">
      <c r="A6137" s="5">
        <v>6133</v>
      </c>
      <c r="B6137" s="5">
        <v>256</v>
      </c>
      <c r="C6137" s="5">
        <v>9</v>
      </c>
      <c r="D6137" s="380">
        <v>99.787777777777777</v>
      </c>
      <c r="E6137" s="25">
        <v>25.74</v>
      </c>
      <c r="F6137" s="380">
        <v>8.4904979428512615</v>
      </c>
      <c r="G6137" s="25">
        <v>47.85</v>
      </c>
      <c r="H6137" s="380">
        <v>9.5852405590909644</v>
      </c>
      <c r="I6137" s="25">
        <v>53.71</v>
      </c>
      <c r="J6137" s="380">
        <v>6.4850322436579715</v>
      </c>
    </row>
    <row r="6138" spans="1:10" x14ac:dyDescent="0.35">
      <c r="A6138" s="5">
        <v>6134</v>
      </c>
      <c r="B6138" s="5">
        <v>256</v>
      </c>
      <c r="C6138" s="5">
        <v>9</v>
      </c>
      <c r="D6138" s="380">
        <v>99.788333333333313</v>
      </c>
      <c r="E6138" s="25">
        <v>25.74</v>
      </c>
      <c r="F6138" s="380">
        <v>8.4340101801016001</v>
      </c>
      <c r="G6138" s="25">
        <v>47.85</v>
      </c>
      <c r="H6138" s="380">
        <v>9.1282076311235336</v>
      </c>
      <c r="I6138" s="25">
        <v>53.71</v>
      </c>
      <c r="J6138" s="380">
        <v>6.2422796674335954</v>
      </c>
    </row>
    <row r="6139" spans="1:10" x14ac:dyDescent="0.35">
      <c r="A6139" s="5">
        <v>6135</v>
      </c>
      <c r="B6139" s="5">
        <v>256</v>
      </c>
      <c r="C6139" s="5">
        <v>9</v>
      </c>
      <c r="D6139" s="380">
        <v>104.0011111111111</v>
      </c>
      <c r="E6139" s="25">
        <v>25.74</v>
      </c>
      <c r="F6139" s="380">
        <v>8.3134051427658022</v>
      </c>
      <c r="G6139" s="25">
        <v>47.85</v>
      </c>
      <c r="H6139" s="380">
        <v>8.7566164410715146</v>
      </c>
      <c r="I6139" s="25">
        <v>53.71</v>
      </c>
      <c r="J6139" s="380">
        <v>6.4863927287434588</v>
      </c>
    </row>
    <row r="6140" spans="1:10" x14ac:dyDescent="0.35">
      <c r="A6140" s="5">
        <v>6136</v>
      </c>
      <c r="B6140" s="5">
        <v>256</v>
      </c>
      <c r="C6140" s="5">
        <v>9</v>
      </c>
      <c r="D6140" s="380">
        <v>111.83666666666666</v>
      </c>
      <c r="E6140" s="25">
        <v>27.3</v>
      </c>
      <c r="F6140" s="380">
        <v>10.064881842017178</v>
      </c>
      <c r="G6140" s="25">
        <v>47.85</v>
      </c>
      <c r="H6140" s="380">
        <v>9.1940506705694869</v>
      </c>
      <c r="I6140" s="25">
        <v>53.71</v>
      </c>
      <c r="J6140" s="380">
        <v>7.2453018675930245</v>
      </c>
    </row>
    <row r="6141" spans="1:10" x14ac:dyDescent="0.35">
      <c r="A6141" s="5">
        <v>6137</v>
      </c>
      <c r="B6141" s="5">
        <v>256</v>
      </c>
      <c r="C6141" s="5">
        <v>9</v>
      </c>
      <c r="D6141" s="380">
        <v>120.64166666666665</v>
      </c>
      <c r="E6141" s="25">
        <v>27.3</v>
      </c>
      <c r="F6141" s="380">
        <v>15.649750659205166</v>
      </c>
      <c r="G6141" s="25">
        <v>47.85</v>
      </c>
      <c r="H6141" s="380">
        <v>9.2777274634870786</v>
      </c>
      <c r="I6141" s="25">
        <v>55.95</v>
      </c>
      <c r="J6141" s="380">
        <v>7.1977938029224511</v>
      </c>
    </row>
    <row r="6142" spans="1:10" x14ac:dyDescent="0.35">
      <c r="A6142" s="5">
        <v>6138</v>
      </c>
      <c r="B6142" s="5">
        <v>256</v>
      </c>
      <c r="C6142" s="5">
        <v>9</v>
      </c>
      <c r="D6142" s="380">
        <v>130.75944444444445</v>
      </c>
      <c r="E6142" s="25">
        <v>27.3</v>
      </c>
      <c r="F6142" s="380">
        <v>16.92491993421925</v>
      </c>
      <c r="G6142" s="25">
        <v>47.85</v>
      </c>
      <c r="H6142" s="380">
        <v>9.9664260905321171</v>
      </c>
      <c r="I6142" s="25">
        <v>54.87</v>
      </c>
      <c r="J6142" s="380">
        <v>7.3523027786327351</v>
      </c>
    </row>
    <row r="6143" spans="1:10" x14ac:dyDescent="0.35">
      <c r="A6143" s="5">
        <v>6139</v>
      </c>
      <c r="B6143" s="5">
        <v>256</v>
      </c>
      <c r="C6143" s="5">
        <v>9</v>
      </c>
      <c r="D6143" s="380">
        <v>134.00611111111112</v>
      </c>
      <c r="E6143" s="25">
        <v>25.74</v>
      </c>
      <c r="F6143" s="380">
        <v>15.897613696852753</v>
      </c>
      <c r="G6143" s="25">
        <v>47.85</v>
      </c>
      <c r="H6143" s="380">
        <v>9.3489666738958999</v>
      </c>
      <c r="I6143" s="25">
        <v>56.77</v>
      </c>
      <c r="J6143" s="380">
        <v>7.3884539328156054</v>
      </c>
    </row>
    <row r="6144" spans="1:10" x14ac:dyDescent="0.35">
      <c r="A6144" s="5">
        <v>6140</v>
      </c>
      <c r="B6144" s="5">
        <v>256</v>
      </c>
      <c r="C6144" s="5">
        <v>9</v>
      </c>
      <c r="D6144" s="380">
        <v>130.31166666666667</v>
      </c>
      <c r="E6144" s="25">
        <v>25.74</v>
      </c>
      <c r="F6144" s="380">
        <v>15.27163950272327</v>
      </c>
      <c r="G6144" s="25">
        <v>47.85</v>
      </c>
      <c r="H6144" s="380">
        <v>8.9902751611270002</v>
      </c>
      <c r="I6144" s="25">
        <v>56.77</v>
      </c>
      <c r="J6144" s="380">
        <v>7.3106110989581943</v>
      </c>
    </row>
    <row r="6145" spans="1:10" x14ac:dyDescent="0.35">
      <c r="A6145" s="5">
        <v>6141</v>
      </c>
      <c r="B6145" s="5">
        <v>256</v>
      </c>
      <c r="C6145" s="5">
        <v>9</v>
      </c>
      <c r="D6145" s="380">
        <v>117.29833333333333</v>
      </c>
      <c r="E6145" s="25">
        <v>25.74</v>
      </c>
      <c r="F6145" s="380">
        <v>10.629481012919229</v>
      </c>
      <c r="G6145" s="25">
        <v>44.74</v>
      </c>
      <c r="H6145" s="380">
        <v>9.3225224458225657</v>
      </c>
      <c r="I6145" s="25">
        <v>56.52</v>
      </c>
      <c r="J6145" s="380">
        <v>7.1509037349763576</v>
      </c>
    </row>
    <row r="6146" spans="1:10" x14ac:dyDescent="0.35">
      <c r="A6146" s="5">
        <v>6142</v>
      </c>
      <c r="B6146" s="5">
        <v>256</v>
      </c>
      <c r="C6146" s="5">
        <v>9</v>
      </c>
      <c r="D6146" s="380">
        <v>107.26388888888889</v>
      </c>
      <c r="E6146" s="25">
        <v>24.84</v>
      </c>
      <c r="F6146" s="380">
        <v>8.5628267432790572</v>
      </c>
      <c r="G6146" s="25">
        <v>44.74</v>
      </c>
      <c r="H6146" s="380">
        <v>9.2452703686227533</v>
      </c>
      <c r="I6146" s="25">
        <v>53.71</v>
      </c>
      <c r="J6146" s="380">
        <v>7.2224198262545727</v>
      </c>
    </row>
    <row r="6147" spans="1:10" x14ac:dyDescent="0.35">
      <c r="A6147" s="5">
        <v>6143</v>
      </c>
      <c r="B6147" s="5">
        <v>256</v>
      </c>
      <c r="C6147" s="5">
        <v>9</v>
      </c>
      <c r="D6147" s="380">
        <v>96.780555555555566</v>
      </c>
      <c r="E6147" s="25">
        <v>24.84</v>
      </c>
      <c r="F6147" s="380">
        <v>8.1677612998799543</v>
      </c>
      <c r="G6147" s="25">
        <v>42.71</v>
      </c>
      <c r="H6147" s="380">
        <v>9.291595784885196</v>
      </c>
      <c r="I6147" s="25">
        <v>50.33</v>
      </c>
      <c r="J6147" s="380">
        <v>5.4429848770547347</v>
      </c>
    </row>
    <row r="6148" spans="1:10" x14ac:dyDescent="0.35">
      <c r="A6148" s="5">
        <v>6144</v>
      </c>
      <c r="B6148" s="5">
        <v>256</v>
      </c>
      <c r="C6148" s="5">
        <v>9</v>
      </c>
      <c r="D6148" s="380">
        <v>95.207222222222214</v>
      </c>
      <c r="E6148" s="25">
        <v>24.84</v>
      </c>
      <c r="F6148" s="380">
        <v>5.6002681096689946</v>
      </c>
      <c r="G6148" s="25">
        <v>38.19</v>
      </c>
      <c r="H6148" s="380">
        <v>8.4718370270661492</v>
      </c>
      <c r="I6148" s="25">
        <v>42.88</v>
      </c>
      <c r="J6148" s="380">
        <v>5.2866786564034696</v>
      </c>
    </row>
    <row r="6149" spans="1:10" x14ac:dyDescent="0.35">
      <c r="A6149" s="5">
        <v>6145</v>
      </c>
      <c r="B6149" s="5">
        <v>257</v>
      </c>
      <c r="C6149" s="5">
        <v>9</v>
      </c>
      <c r="D6149" s="380">
        <v>91.872222222222234</v>
      </c>
      <c r="E6149" s="25">
        <v>24.84</v>
      </c>
      <c r="F6149" s="380">
        <v>5.3917394114706854</v>
      </c>
      <c r="G6149" s="25">
        <v>38.19</v>
      </c>
      <c r="H6149" s="380">
        <v>7.9869116479964113</v>
      </c>
      <c r="I6149" s="25">
        <v>37.159999999999997</v>
      </c>
      <c r="J6149" s="380">
        <v>3.821043441984624</v>
      </c>
    </row>
    <row r="6150" spans="1:10" x14ac:dyDescent="0.35">
      <c r="A6150" s="5">
        <v>6146</v>
      </c>
      <c r="B6150" s="5">
        <v>257</v>
      </c>
      <c r="C6150" s="5">
        <v>9</v>
      </c>
      <c r="D6150" s="380">
        <v>92.415000000000006</v>
      </c>
      <c r="E6150" s="25">
        <v>24.84</v>
      </c>
      <c r="F6150" s="380">
        <v>5.3678222165882046</v>
      </c>
      <c r="G6150" s="25">
        <v>38.19</v>
      </c>
      <c r="H6150" s="380">
        <v>7.7226662160793573</v>
      </c>
      <c r="I6150" s="25">
        <v>36.869999999999997</v>
      </c>
      <c r="J6150" s="380">
        <v>5.5408461011445178</v>
      </c>
    </row>
    <row r="6151" spans="1:10" x14ac:dyDescent="0.35">
      <c r="A6151" s="5">
        <v>6147</v>
      </c>
      <c r="B6151" s="5">
        <v>257</v>
      </c>
      <c r="C6151" s="5">
        <v>9</v>
      </c>
      <c r="D6151" s="380">
        <v>91.617777777777775</v>
      </c>
      <c r="E6151" s="25">
        <v>24.84</v>
      </c>
      <c r="F6151" s="380">
        <v>5.4660446179163173</v>
      </c>
      <c r="G6151" s="25">
        <v>38.19</v>
      </c>
      <c r="H6151" s="380">
        <v>7.7415743957274827</v>
      </c>
      <c r="I6151" s="25">
        <v>36.65</v>
      </c>
      <c r="J6151" s="380">
        <v>5.14474794904074</v>
      </c>
    </row>
    <row r="6152" spans="1:10" x14ac:dyDescent="0.35">
      <c r="A6152" s="5">
        <v>6148</v>
      </c>
      <c r="B6152" s="5">
        <v>257</v>
      </c>
      <c r="C6152" s="5">
        <v>9</v>
      </c>
      <c r="D6152" s="380">
        <v>93.173333333333346</v>
      </c>
      <c r="E6152" s="25">
        <v>24.84</v>
      </c>
      <c r="F6152" s="380">
        <v>4.9800541169538022</v>
      </c>
      <c r="G6152" s="25">
        <v>38.19</v>
      </c>
      <c r="H6152" s="380">
        <v>7.7840025788553868</v>
      </c>
      <c r="I6152" s="25">
        <v>37.6</v>
      </c>
      <c r="J6152" s="380">
        <v>4.3765381913036308</v>
      </c>
    </row>
    <row r="6153" spans="1:10" x14ac:dyDescent="0.35">
      <c r="A6153" s="5">
        <v>6149</v>
      </c>
      <c r="B6153" s="5">
        <v>257</v>
      </c>
      <c r="C6153" s="5">
        <v>9</v>
      </c>
      <c r="D6153" s="380">
        <v>94.894444444444446</v>
      </c>
      <c r="E6153" s="25">
        <v>24.84</v>
      </c>
      <c r="F6153" s="380">
        <v>5.1821577965961367</v>
      </c>
      <c r="G6153" s="25">
        <v>38.19</v>
      </c>
      <c r="H6153" s="380">
        <v>7.764816240762916</v>
      </c>
      <c r="I6153" s="25">
        <v>37.979999999999997</v>
      </c>
      <c r="J6153" s="380">
        <v>5.8203284391930659</v>
      </c>
    </row>
    <row r="6154" spans="1:10" x14ac:dyDescent="0.35">
      <c r="A6154" s="5">
        <v>6150</v>
      </c>
      <c r="B6154" s="5">
        <v>257</v>
      </c>
      <c r="C6154" s="5">
        <v>9</v>
      </c>
      <c r="D6154" s="380">
        <v>112.16499999999999</v>
      </c>
      <c r="E6154" s="25">
        <v>24.84</v>
      </c>
      <c r="F6154" s="380">
        <v>5.5828358668652385</v>
      </c>
      <c r="G6154" s="25">
        <v>43.56</v>
      </c>
      <c r="H6154" s="380">
        <v>7.3885896087365701</v>
      </c>
      <c r="I6154" s="25">
        <v>44.68</v>
      </c>
      <c r="J6154" s="380">
        <v>5.3769972659089555</v>
      </c>
    </row>
    <row r="6155" spans="1:10" x14ac:dyDescent="0.35">
      <c r="A6155" s="5">
        <v>6151</v>
      </c>
      <c r="B6155" s="5">
        <v>257</v>
      </c>
      <c r="C6155" s="5">
        <v>9</v>
      </c>
      <c r="D6155" s="380">
        <v>129.72833333333332</v>
      </c>
      <c r="E6155" s="25">
        <v>26.05</v>
      </c>
      <c r="F6155" s="380">
        <v>5.1811280635830395</v>
      </c>
      <c r="G6155" s="25">
        <v>44.93</v>
      </c>
      <c r="H6155" s="380">
        <v>7.1635435893225106</v>
      </c>
      <c r="I6155" s="25">
        <v>49.53</v>
      </c>
      <c r="J6155" s="380">
        <v>4.5354152857659669</v>
      </c>
    </row>
    <row r="6156" spans="1:10" x14ac:dyDescent="0.35">
      <c r="A6156" s="5">
        <v>6152</v>
      </c>
      <c r="B6156" s="5">
        <v>257</v>
      </c>
      <c r="C6156" s="5">
        <v>9</v>
      </c>
      <c r="D6156" s="380">
        <v>132.58388888888888</v>
      </c>
      <c r="E6156" s="25">
        <v>26.51</v>
      </c>
      <c r="F6156" s="380">
        <v>5.6182589094540996</v>
      </c>
      <c r="G6156" s="25">
        <v>44.93</v>
      </c>
      <c r="H6156" s="380">
        <v>6.5011435925436754</v>
      </c>
      <c r="I6156" s="25">
        <v>50.13</v>
      </c>
      <c r="J6156" s="380">
        <v>4.3568329647237993</v>
      </c>
    </row>
    <row r="6157" spans="1:10" x14ac:dyDescent="0.35">
      <c r="A6157" s="5">
        <v>6153</v>
      </c>
      <c r="B6157" s="5">
        <v>257</v>
      </c>
      <c r="C6157" s="5">
        <v>9</v>
      </c>
      <c r="D6157" s="380">
        <v>130.22999999999999</v>
      </c>
      <c r="E6157" s="25">
        <v>26.51</v>
      </c>
      <c r="F6157" s="380">
        <v>4.8337186809944788</v>
      </c>
      <c r="G6157" s="25">
        <v>44.93</v>
      </c>
      <c r="H6157" s="380">
        <v>3.9992681841236521</v>
      </c>
      <c r="I6157" s="25">
        <v>50.13</v>
      </c>
      <c r="J6157" s="380">
        <v>1.9806895055409619</v>
      </c>
    </row>
    <row r="6158" spans="1:10" x14ac:dyDescent="0.35">
      <c r="A6158" s="5">
        <v>6154</v>
      </c>
      <c r="B6158" s="5">
        <v>257</v>
      </c>
      <c r="C6158" s="5">
        <v>9</v>
      </c>
      <c r="D6158" s="380">
        <v>124.95166666666667</v>
      </c>
      <c r="E6158" s="25">
        <v>25.29</v>
      </c>
      <c r="F6158" s="380">
        <v>5.5281523024371095</v>
      </c>
      <c r="G6158" s="25">
        <v>44.93</v>
      </c>
      <c r="H6158" s="380">
        <v>4.1992616522693247</v>
      </c>
      <c r="I6158" s="25">
        <v>44.68</v>
      </c>
      <c r="J6158" s="380">
        <v>1.9806895055409619</v>
      </c>
    </row>
    <row r="6159" spans="1:10" x14ac:dyDescent="0.35">
      <c r="A6159" s="5">
        <v>6155</v>
      </c>
      <c r="B6159" s="5">
        <v>257</v>
      </c>
      <c r="C6159" s="5">
        <v>9</v>
      </c>
      <c r="D6159" s="380">
        <v>122.68166666666666</v>
      </c>
      <c r="E6159" s="25">
        <v>25.29</v>
      </c>
      <c r="F6159" s="380">
        <v>0.65808670058311347</v>
      </c>
      <c r="G6159" s="25">
        <v>44.69</v>
      </c>
      <c r="H6159" s="380">
        <v>2.777777777777778E-2</v>
      </c>
      <c r="I6159" s="25">
        <v>37.979999999999997</v>
      </c>
      <c r="J6159" s="380">
        <v>2.777777777777778E-2</v>
      </c>
    </row>
    <row r="6160" spans="1:10" x14ac:dyDescent="0.35">
      <c r="A6160" s="5">
        <v>6156</v>
      </c>
      <c r="B6160" s="5">
        <v>257</v>
      </c>
      <c r="C6160" s="5">
        <v>9</v>
      </c>
      <c r="D6160" s="380">
        <v>118.03222222222222</v>
      </c>
      <c r="E6160" s="25">
        <v>24.84</v>
      </c>
      <c r="F6160" s="380">
        <v>0.47222222222222221</v>
      </c>
      <c r="G6160" s="25">
        <v>43.62</v>
      </c>
      <c r="H6160" s="380">
        <v>2.777777777777778E-2</v>
      </c>
      <c r="I6160" s="25">
        <v>35.72</v>
      </c>
      <c r="J6160" s="380">
        <v>2.777777777777778E-2</v>
      </c>
    </row>
    <row r="6161" spans="1:10" x14ac:dyDescent="0.35">
      <c r="A6161" s="5">
        <v>6157</v>
      </c>
      <c r="B6161" s="5">
        <v>257</v>
      </c>
      <c r="C6161" s="5">
        <v>9</v>
      </c>
      <c r="D6161" s="380">
        <v>113.67944444444444</v>
      </c>
      <c r="E6161" s="25">
        <v>24.84</v>
      </c>
      <c r="F6161" s="380">
        <v>0.47222222222222221</v>
      </c>
      <c r="G6161" s="25">
        <v>43.62</v>
      </c>
      <c r="H6161" s="380">
        <v>2.777777777777778E-2</v>
      </c>
      <c r="I6161" s="25">
        <v>34.89</v>
      </c>
      <c r="J6161" s="380">
        <v>2.777777777777778E-2</v>
      </c>
    </row>
    <row r="6162" spans="1:10" x14ac:dyDescent="0.35">
      <c r="A6162" s="5">
        <v>6158</v>
      </c>
      <c r="B6162" s="5">
        <v>257</v>
      </c>
      <c r="C6162" s="5">
        <v>9</v>
      </c>
      <c r="D6162" s="380">
        <v>103.76222222222223</v>
      </c>
      <c r="E6162" s="25">
        <v>24.84</v>
      </c>
      <c r="F6162" s="380">
        <v>6.0936302872386285</v>
      </c>
      <c r="G6162" s="25">
        <v>43.44</v>
      </c>
      <c r="H6162" s="380">
        <v>2.777777777777778E-2</v>
      </c>
      <c r="I6162" s="25">
        <v>34.89</v>
      </c>
      <c r="J6162" s="380">
        <v>2.777777777777778E-2</v>
      </c>
    </row>
    <row r="6163" spans="1:10" x14ac:dyDescent="0.35">
      <c r="A6163" s="5">
        <v>6159</v>
      </c>
      <c r="B6163" s="5">
        <v>257</v>
      </c>
      <c r="C6163" s="5">
        <v>9</v>
      </c>
      <c r="D6163" s="380">
        <v>107.31611111111111</v>
      </c>
      <c r="E6163" s="25">
        <v>24.84</v>
      </c>
      <c r="F6163" s="380">
        <v>2.9329780627263262</v>
      </c>
      <c r="G6163" s="25">
        <v>42.35</v>
      </c>
      <c r="H6163" s="380">
        <v>6.0870436498465588E-2</v>
      </c>
      <c r="I6163" s="25">
        <v>34.25</v>
      </c>
      <c r="J6163" s="380">
        <v>2.777777777777778E-2</v>
      </c>
    </row>
    <row r="6164" spans="1:10" x14ac:dyDescent="0.35">
      <c r="A6164" s="5">
        <v>6160</v>
      </c>
      <c r="B6164" s="5">
        <v>257</v>
      </c>
      <c r="C6164" s="5">
        <v>9</v>
      </c>
      <c r="D6164" s="380">
        <v>115.85499999999999</v>
      </c>
      <c r="E6164" s="25">
        <v>24.84</v>
      </c>
      <c r="F6164" s="380">
        <v>3.6292469144994857</v>
      </c>
      <c r="G6164" s="25">
        <v>42.35</v>
      </c>
      <c r="H6164" s="380">
        <v>6.0870436498465595E-2</v>
      </c>
      <c r="I6164" s="25">
        <v>34.25</v>
      </c>
      <c r="J6164" s="380">
        <v>2.777777777777778E-2</v>
      </c>
    </row>
    <row r="6165" spans="1:10" x14ac:dyDescent="0.35">
      <c r="A6165" s="5">
        <v>6161</v>
      </c>
      <c r="B6165" s="5">
        <v>257</v>
      </c>
      <c r="C6165" s="5">
        <v>9</v>
      </c>
      <c r="D6165" s="380">
        <v>123.125</v>
      </c>
      <c r="E6165" s="25">
        <v>24.84</v>
      </c>
      <c r="F6165" s="380">
        <v>4.5420704970563488</v>
      </c>
      <c r="G6165" s="25">
        <v>43.39</v>
      </c>
      <c r="H6165" s="380">
        <v>6.076158456560278E-2</v>
      </c>
      <c r="I6165" s="25">
        <v>33.74</v>
      </c>
      <c r="J6165" s="380">
        <v>2.777777777777778E-2</v>
      </c>
    </row>
    <row r="6166" spans="1:10" x14ac:dyDescent="0.35">
      <c r="A6166" s="5">
        <v>6162</v>
      </c>
      <c r="B6166" s="5">
        <v>257</v>
      </c>
      <c r="C6166" s="5">
        <v>9</v>
      </c>
      <c r="D6166" s="380">
        <v>127.64</v>
      </c>
      <c r="E6166" s="25">
        <v>24.84</v>
      </c>
      <c r="F6166" s="380">
        <v>3.4055896217011066</v>
      </c>
      <c r="G6166" s="25">
        <v>43.39</v>
      </c>
      <c r="H6166" s="380">
        <v>7.802259880495574E-2</v>
      </c>
      <c r="I6166" s="25">
        <v>34.89</v>
      </c>
      <c r="J6166" s="380">
        <v>2.777777777777778E-2</v>
      </c>
    </row>
    <row r="6167" spans="1:10" x14ac:dyDescent="0.35">
      <c r="A6167" s="5">
        <v>6163</v>
      </c>
      <c r="B6167" s="5">
        <v>257</v>
      </c>
      <c r="C6167" s="5">
        <v>9</v>
      </c>
      <c r="D6167" s="380">
        <v>135.01111111111112</v>
      </c>
      <c r="E6167" s="25">
        <v>24.84</v>
      </c>
      <c r="F6167" s="380">
        <v>3.5659414545461585</v>
      </c>
      <c r="G6167" s="25">
        <v>43.39</v>
      </c>
      <c r="H6167" s="380">
        <v>0.14480167642852412</v>
      </c>
      <c r="I6167" s="25">
        <v>40.29</v>
      </c>
      <c r="J6167" s="380">
        <v>0.97959256504687542</v>
      </c>
    </row>
    <row r="6168" spans="1:10" x14ac:dyDescent="0.35">
      <c r="A6168" s="5">
        <v>6164</v>
      </c>
      <c r="B6168" s="5">
        <v>257</v>
      </c>
      <c r="C6168" s="5">
        <v>9</v>
      </c>
      <c r="D6168" s="380">
        <v>127.72944444444445</v>
      </c>
      <c r="E6168" s="25">
        <v>24.84</v>
      </c>
      <c r="F6168" s="380">
        <v>4.8410280749636696</v>
      </c>
      <c r="G6168" s="25">
        <v>43.56</v>
      </c>
      <c r="H6168" s="380">
        <v>0.14480167642852412</v>
      </c>
      <c r="I6168" s="25">
        <v>43.04</v>
      </c>
      <c r="J6168" s="380">
        <v>7.709613843752916E-2</v>
      </c>
    </row>
    <row r="6169" spans="1:10" x14ac:dyDescent="0.35">
      <c r="A6169" s="5">
        <v>6165</v>
      </c>
      <c r="B6169" s="5">
        <v>257</v>
      </c>
      <c r="C6169" s="5">
        <v>9</v>
      </c>
      <c r="D6169" s="380">
        <v>118.85333333333332</v>
      </c>
      <c r="E6169" s="25">
        <v>24.84</v>
      </c>
      <c r="F6169" s="380">
        <v>4.5568050491239269</v>
      </c>
      <c r="G6169" s="25">
        <v>42.35</v>
      </c>
      <c r="H6169" s="380">
        <v>0.14480167642852412</v>
      </c>
      <c r="I6169" s="25">
        <v>39.700000000000003</v>
      </c>
      <c r="J6169" s="380">
        <v>4.6883716388875216E-2</v>
      </c>
    </row>
    <row r="6170" spans="1:10" x14ac:dyDescent="0.35">
      <c r="A6170" s="5">
        <v>6166</v>
      </c>
      <c r="B6170" s="5">
        <v>257</v>
      </c>
      <c r="C6170" s="5">
        <v>9</v>
      </c>
      <c r="D6170" s="380">
        <v>108.24666666666666</v>
      </c>
      <c r="E6170" s="25">
        <v>24.12</v>
      </c>
      <c r="F6170" s="380">
        <v>0.27546296296296297</v>
      </c>
      <c r="G6170" s="25">
        <v>39.770000000000003</v>
      </c>
      <c r="H6170" s="380">
        <v>1.875552840195911</v>
      </c>
      <c r="I6170" s="25">
        <v>34.89</v>
      </c>
      <c r="J6170" s="380">
        <v>1.3605549470073204</v>
      </c>
    </row>
    <row r="6171" spans="1:10" x14ac:dyDescent="0.35">
      <c r="A6171" s="5">
        <v>6167</v>
      </c>
      <c r="B6171" s="5">
        <v>257</v>
      </c>
      <c r="C6171" s="5">
        <v>9</v>
      </c>
      <c r="D6171" s="380">
        <v>98.41</v>
      </c>
      <c r="E6171" s="25">
        <v>23.59</v>
      </c>
      <c r="F6171" s="380">
        <v>0.27546296296296297</v>
      </c>
      <c r="G6171" s="25">
        <v>36</v>
      </c>
      <c r="H6171" s="380">
        <v>1.875552840195911</v>
      </c>
      <c r="I6171" s="25">
        <v>33.67</v>
      </c>
      <c r="J6171" s="380">
        <v>1.3605549470073204</v>
      </c>
    </row>
    <row r="6172" spans="1:10" x14ac:dyDescent="0.35">
      <c r="A6172" s="5">
        <v>6168</v>
      </c>
      <c r="B6172" s="5">
        <v>257</v>
      </c>
      <c r="C6172" s="5">
        <v>9</v>
      </c>
      <c r="D6172" s="380">
        <v>103.12111111111111</v>
      </c>
      <c r="E6172" s="25">
        <v>23.41</v>
      </c>
      <c r="F6172" s="380">
        <v>2.0815147248995691</v>
      </c>
      <c r="G6172" s="25">
        <v>32.79</v>
      </c>
      <c r="H6172" s="380">
        <v>1.875552840195911</v>
      </c>
      <c r="I6172" s="25">
        <v>33.67</v>
      </c>
      <c r="J6172" s="380">
        <v>1.3605549470073204</v>
      </c>
    </row>
    <row r="6173" spans="1:10" x14ac:dyDescent="0.35">
      <c r="A6173" s="5">
        <v>6169</v>
      </c>
      <c r="B6173" s="5">
        <v>258</v>
      </c>
      <c r="C6173" s="5">
        <v>9</v>
      </c>
      <c r="D6173" s="380">
        <v>94.11888888888889</v>
      </c>
      <c r="E6173" s="25">
        <v>23.21</v>
      </c>
      <c r="F6173" s="380">
        <v>2.0815147248995691</v>
      </c>
      <c r="G6173" s="25">
        <v>30.91</v>
      </c>
      <c r="H6173" s="380">
        <v>1.875552840195911</v>
      </c>
      <c r="I6173" s="25">
        <v>33.409999999999997</v>
      </c>
      <c r="J6173" s="380">
        <v>1.3605549470073204</v>
      </c>
    </row>
    <row r="6174" spans="1:10" x14ac:dyDescent="0.35">
      <c r="A6174" s="5">
        <v>6170</v>
      </c>
      <c r="B6174" s="5">
        <v>258</v>
      </c>
      <c r="C6174" s="5">
        <v>9</v>
      </c>
      <c r="D6174" s="380">
        <v>89.822222222222223</v>
      </c>
      <c r="E6174" s="25">
        <v>22.53</v>
      </c>
      <c r="F6174" s="380">
        <v>2.0815147248995691</v>
      </c>
      <c r="G6174" s="25">
        <v>30.03</v>
      </c>
      <c r="H6174" s="380">
        <v>1.875552840195911</v>
      </c>
      <c r="I6174" s="25">
        <v>33.409999999999997</v>
      </c>
      <c r="J6174" s="380">
        <v>1.3605549470073204</v>
      </c>
    </row>
    <row r="6175" spans="1:10" x14ac:dyDescent="0.35">
      <c r="A6175" s="5">
        <v>6171</v>
      </c>
      <c r="B6175" s="5">
        <v>258</v>
      </c>
      <c r="C6175" s="5">
        <v>9</v>
      </c>
      <c r="D6175" s="380">
        <v>87.191111111111113</v>
      </c>
      <c r="E6175" s="25">
        <v>18.16</v>
      </c>
      <c r="F6175" s="380">
        <v>2.0815147248995691</v>
      </c>
      <c r="G6175" s="25">
        <v>30.03</v>
      </c>
      <c r="H6175" s="380">
        <v>1.875552840195911</v>
      </c>
      <c r="I6175" s="25">
        <v>33.409999999999997</v>
      </c>
      <c r="J6175" s="380">
        <v>1.3605549470073204</v>
      </c>
    </row>
    <row r="6176" spans="1:10" x14ac:dyDescent="0.35">
      <c r="A6176" s="5">
        <v>6172</v>
      </c>
      <c r="B6176" s="5">
        <v>258</v>
      </c>
      <c r="C6176" s="5">
        <v>9</v>
      </c>
      <c r="D6176" s="380">
        <v>82.50555555555556</v>
      </c>
      <c r="E6176" s="25">
        <v>22.53</v>
      </c>
      <c r="F6176" s="380">
        <v>2.0815147248995691</v>
      </c>
      <c r="G6176" s="25">
        <v>30.03</v>
      </c>
      <c r="H6176" s="380">
        <v>1.875552840195911</v>
      </c>
      <c r="I6176" s="25">
        <v>33.409999999999997</v>
      </c>
      <c r="J6176" s="380">
        <v>1.3605549470073204</v>
      </c>
    </row>
    <row r="6177" spans="1:10" x14ac:dyDescent="0.35">
      <c r="A6177" s="5">
        <v>6173</v>
      </c>
      <c r="B6177" s="5">
        <v>258</v>
      </c>
      <c r="C6177" s="5">
        <v>9</v>
      </c>
      <c r="D6177" s="380">
        <v>93.166666666666657</v>
      </c>
      <c r="E6177" s="25">
        <v>23.41</v>
      </c>
      <c r="F6177" s="380">
        <v>4.24638277044612E-2</v>
      </c>
      <c r="G6177" s="25">
        <v>31.84</v>
      </c>
      <c r="H6177" s="380">
        <v>1.3071578403672566</v>
      </c>
      <c r="I6177" s="25">
        <v>33.409999999999997</v>
      </c>
      <c r="J6177" s="380">
        <v>2.777777777777778E-2</v>
      </c>
    </row>
    <row r="6178" spans="1:10" x14ac:dyDescent="0.35">
      <c r="A6178" s="5">
        <v>6174</v>
      </c>
      <c r="B6178" s="5">
        <v>258</v>
      </c>
      <c r="C6178" s="5">
        <v>9</v>
      </c>
      <c r="D6178" s="380">
        <v>113.11055555555555</v>
      </c>
      <c r="E6178" s="25">
        <v>23.59</v>
      </c>
      <c r="F6178" s="380">
        <v>2.9389722079518638E-2</v>
      </c>
      <c r="G6178" s="25">
        <v>35.85</v>
      </c>
      <c r="H6178" s="380">
        <v>1.3381945283654708</v>
      </c>
      <c r="I6178" s="25">
        <v>33.67</v>
      </c>
      <c r="J6178" s="380">
        <v>2.777777777777778E-2</v>
      </c>
    </row>
    <row r="6179" spans="1:10" x14ac:dyDescent="0.35">
      <c r="A6179" s="5">
        <v>6175</v>
      </c>
      <c r="B6179" s="5">
        <v>258</v>
      </c>
      <c r="C6179" s="5">
        <v>9</v>
      </c>
      <c r="D6179" s="380">
        <v>119.63111111111108</v>
      </c>
      <c r="E6179" s="25">
        <v>24.56</v>
      </c>
      <c r="F6179" s="380">
        <v>2.777777777777778E-2</v>
      </c>
      <c r="G6179" s="25">
        <v>42.35</v>
      </c>
      <c r="H6179" s="380">
        <v>1.3504104249357156</v>
      </c>
      <c r="I6179" s="25">
        <v>33.67</v>
      </c>
      <c r="J6179" s="380">
        <v>2.777777777777778E-2</v>
      </c>
    </row>
    <row r="6180" spans="1:10" x14ac:dyDescent="0.35">
      <c r="A6180" s="5">
        <v>6176</v>
      </c>
      <c r="B6180" s="5">
        <v>258</v>
      </c>
      <c r="C6180" s="5">
        <v>9</v>
      </c>
      <c r="D6180" s="380">
        <v>120.09555555555556</v>
      </c>
      <c r="E6180" s="25">
        <v>24.84</v>
      </c>
      <c r="F6180" s="380">
        <v>2.8003964335678027</v>
      </c>
      <c r="G6180" s="25">
        <v>42.35</v>
      </c>
      <c r="H6180" s="380">
        <v>1.4694270763026878</v>
      </c>
      <c r="I6180" s="25">
        <v>33.67</v>
      </c>
      <c r="J6180" s="380">
        <v>2.777777777777778E-2</v>
      </c>
    </row>
    <row r="6181" spans="1:10" x14ac:dyDescent="0.35">
      <c r="A6181" s="5">
        <v>6177</v>
      </c>
      <c r="B6181" s="5">
        <v>258</v>
      </c>
      <c r="C6181" s="5">
        <v>9</v>
      </c>
      <c r="D6181" s="380">
        <v>117.19944444444444</v>
      </c>
      <c r="E6181" s="25">
        <v>24.84</v>
      </c>
      <c r="F6181" s="380">
        <v>2.8003964335678027</v>
      </c>
      <c r="G6181" s="25">
        <v>42.35</v>
      </c>
      <c r="H6181" s="380">
        <v>1.3264521032071313</v>
      </c>
      <c r="I6181" s="25">
        <v>33.67</v>
      </c>
      <c r="J6181" s="380">
        <v>2.777777777777778E-2</v>
      </c>
    </row>
    <row r="6182" spans="1:10" x14ac:dyDescent="0.35">
      <c r="A6182" s="5">
        <v>6178</v>
      </c>
      <c r="B6182" s="5">
        <v>258</v>
      </c>
      <c r="C6182" s="5">
        <v>9</v>
      </c>
      <c r="D6182" s="380">
        <v>109.04277777777777</v>
      </c>
      <c r="E6182" s="25">
        <v>24.26</v>
      </c>
      <c r="F6182" s="380">
        <v>2.8003964335678027</v>
      </c>
      <c r="G6182" s="25">
        <v>39.770000000000003</v>
      </c>
      <c r="H6182" s="380">
        <v>0.16824233019147578</v>
      </c>
      <c r="I6182" s="25">
        <v>33.67</v>
      </c>
      <c r="J6182" s="380">
        <v>2.777777777777778E-2</v>
      </c>
    </row>
    <row r="6183" spans="1:10" x14ac:dyDescent="0.35">
      <c r="A6183" s="5">
        <v>6179</v>
      </c>
      <c r="B6183" s="5">
        <v>258</v>
      </c>
      <c r="C6183" s="5">
        <v>9</v>
      </c>
      <c r="D6183" s="380">
        <v>103.31</v>
      </c>
      <c r="E6183" s="25">
        <v>24.26</v>
      </c>
      <c r="F6183" s="380">
        <v>2.8003964335678027</v>
      </c>
      <c r="G6183" s="25">
        <v>37.49</v>
      </c>
      <c r="H6183" s="380">
        <v>6.0870436498465595E-2</v>
      </c>
      <c r="I6183" s="25">
        <v>33.67</v>
      </c>
      <c r="J6183" s="380">
        <v>2.777777777777778E-2</v>
      </c>
    </row>
    <row r="6184" spans="1:10" x14ac:dyDescent="0.35">
      <c r="A6184" s="5">
        <v>6180</v>
      </c>
      <c r="B6184" s="5">
        <v>258</v>
      </c>
      <c r="C6184" s="5">
        <v>9</v>
      </c>
      <c r="D6184" s="380">
        <v>92.854444444444425</v>
      </c>
      <c r="E6184" s="25">
        <v>24.11</v>
      </c>
      <c r="F6184" s="380">
        <v>2.8003964335678027</v>
      </c>
      <c r="G6184" s="25">
        <v>36.549999999999997</v>
      </c>
      <c r="H6184" s="380">
        <v>6.0870436498465595E-2</v>
      </c>
      <c r="I6184" s="25">
        <v>33.409999999999997</v>
      </c>
      <c r="J6184" s="380">
        <v>2.777777777777778E-2</v>
      </c>
    </row>
    <row r="6185" spans="1:10" x14ac:dyDescent="0.35">
      <c r="A6185" s="5">
        <v>6181</v>
      </c>
      <c r="B6185" s="5">
        <v>258</v>
      </c>
      <c r="C6185" s="5">
        <v>9</v>
      </c>
      <c r="D6185" s="380">
        <v>84.672777777777782</v>
      </c>
      <c r="E6185" s="25">
        <v>24.11</v>
      </c>
      <c r="F6185" s="380">
        <v>2.8003964335678027</v>
      </c>
      <c r="G6185" s="25">
        <v>36.700000000000003</v>
      </c>
      <c r="H6185" s="380">
        <v>6.0870436498465595E-2</v>
      </c>
      <c r="I6185" s="25">
        <v>33.409999999999997</v>
      </c>
      <c r="J6185" s="380">
        <v>2.777777777777778E-2</v>
      </c>
    </row>
    <row r="6186" spans="1:10" x14ac:dyDescent="0.35">
      <c r="A6186" s="5">
        <v>6182</v>
      </c>
      <c r="B6186" s="5">
        <v>258</v>
      </c>
      <c r="C6186" s="5">
        <v>9</v>
      </c>
      <c r="D6186" s="380">
        <v>82.293333333333337</v>
      </c>
      <c r="E6186" s="25">
        <v>24.11</v>
      </c>
      <c r="F6186" s="380">
        <v>2.8003964335678027</v>
      </c>
      <c r="G6186" s="25">
        <v>36.92</v>
      </c>
      <c r="H6186" s="380">
        <v>6.0870436498465595E-2</v>
      </c>
      <c r="I6186" s="25">
        <v>33.409999999999997</v>
      </c>
      <c r="J6186" s="380">
        <v>2.777777777777778E-2</v>
      </c>
    </row>
    <row r="6187" spans="1:10" x14ac:dyDescent="0.35">
      <c r="A6187" s="5">
        <v>6183</v>
      </c>
      <c r="B6187" s="5">
        <v>258</v>
      </c>
      <c r="C6187" s="5">
        <v>9</v>
      </c>
      <c r="D6187" s="380">
        <v>78.472777777777779</v>
      </c>
      <c r="E6187" s="25">
        <v>24.11</v>
      </c>
      <c r="F6187" s="380">
        <v>2.1692722020777699</v>
      </c>
      <c r="G6187" s="25">
        <v>37.08</v>
      </c>
      <c r="H6187" s="380">
        <v>6.0870436498465595E-2</v>
      </c>
      <c r="I6187" s="25">
        <v>33.409999999999997</v>
      </c>
      <c r="J6187" s="380">
        <v>2.777777777777778E-2</v>
      </c>
    </row>
    <row r="6188" spans="1:10" x14ac:dyDescent="0.35">
      <c r="A6188" s="5">
        <v>6184</v>
      </c>
      <c r="B6188" s="5">
        <v>258</v>
      </c>
      <c r="C6188" s="5">
        <v>9</v>
      </c>
      <c r="D6188" s="380">
        <v>81.513888888888886</v>
      </c>
      <c r="E6188" s="25">
        <v>24.11</v>
      </c>
      <c r="F6188" s="380">
        <v>2.8003964335678027</v>
      </c>
      <c r="G6188" s="25">
        <v>38.19</v>
      </c>
      <c r="H6188" s="380">
        <v>0.55538536076082035</v>
      </c>
      <c r="I6188" s="25">
        <v>33.67</v>
      </c>
      <c r="J6188" s="380">
        <v>2.777777777777778E-2</v>
      </c>
    </row>
    <row r="6189" spans="1:10" x14ac:dyDescent="0.35">
      <c r="A6189" s="5">
        <v>6185</v>
      </c>
      <c r="B6189" s="5">
        <v>258</v>
      </c>
      <c r="C6189" s="5">
        <v>9</v>
      </c>
      <c r="D6189" s="380">
        <v>96.87</v>
      </c>
      <c r="E6189" s="25">
        <v>24.26</v>
      </c>
      <c r="F6189" s="380">
        <v>4.5015465313141316</v>
      </c>
      <c r="G6189" s="25">
        <v>42.35</v>
      </c>
      <c r="H6189" s="380">
        <v>0.76954464838657</v>
      </c>
      <c r="I6189" s="25">
        <v>33.67</v>
      </c>
      <c r="J6189" s="380">
        <v>2.777777777777778E-2</v>
      </c>
    </row>
    <row r="6190" spans="1:10" x14ac:dyDescent="0.35">
      <c r="A6190" s="5">
        <v>6186</v>
      </c>
      <c r="B6190" s="5">
        <v>258</v>
      </c>
      <c r="C6190" s="5">
        <v>9</v>
      </c>
      <c r="D6190" s="380">
        <v>110.41055555555556</v>
      </c>
      <c r="E6190" s="25">
        <v>24.84</v>
      </c>
      <c r="F6190" s="380">
        <v>1.72555147994777</v>
      </c>
      <c r="G6190" s="25">
        <v>43.39</v>
      </c>
      <c r="H6190" s="380">
        <v>3.5646780010728811</v>
      </c>
      <c r="I6190" s="25">
        <v>33.869999999999997</v>
      </c>
      <c r="J6190" s="380">
        <v>4.3277701971216151E-2</v>
      </c>
    </row>
    <row r="6191" spans="1:10" x14ac:dyDescent="0.35">
      <c r="A6191" s="5">
        <v>6187</v>
      </c>
      <c r="B6191" s="5">
        <v>258</v>
      </c>
      <c r="C6191" s="5">
        <v>9</v>
      </c>
      <c r="D6191" s="380">
        <v>112.8472222222222</v>
      </c>
      <c r="E6191" s="25">
        <v>24.84</v>
      </c>
      <c r="F6191" s="380">
        <v>8.1174834595959595</v>
      </c>
      <c r="G6191" s="25">
        <v>43.56</v>
      </c>
      <c r="H6191" s="380">
        <v>4.8259896931627795</v>
      </c>
      <c r="I6191" s="25">
        <v>40.799999999999997</v>
      </c>
      <c r="J6191" s="380">
        <v>4.7770742791864684</v>
      </c>
    </row>
    <row r="6192" spans="1:10" x14ac:dyDescent="0.35">
      <c r="A6192" s="5">
        <v>6188</v>
      </c>
      <c r="B6192" s="5">
        <v>258</v>
      </c>
      <c r="C6192" s="5">
        <v>9</v>
      </c>
      <c r="D6192" s="380">
        <v>108.96222222222222</v>
      </c>
      <c r="E6192" s="25">
        <v>24.84</v>
      </c>
      <c r="F6192" s="380">
        <v>8.1174834595959577</v>
      </c>
      <c r="G6192" s="25">
        <v>43.62</v>
      </c>
      <c r="H6192" s="380">
        <v>5.2114072344220332</v>
      </c>
      <c r="I6192" s="25">
        <v>42.32</v>
      </c>
      <c r="J6192" s="380">
        <v>4.3710493951716796</v>
      </c>
    </row>
    <row r="6193" spans="1:10" x14ac:dyDescent="0.35">
      <c r="A6193" s="5">
        <v>6189</v>
      </c>
      <c r="B6193" s="5">
        <v>258</v>
      </c>
      <c r="C6193" s="5">
        <v>9</v>
      </c>
      <c r="D6193" s="380">
        <v>100.81055555555555</v>
      </c>
      <c r="E6193" s="25">
        <v>24.84</v>
      </c>
      <c r="F6193" s="380">
        <v>8.1174834595959595</v>
      </c>
      <c r="G6193" s="25">
        <v>43.56</v>
      </c>
      <c r="H6193" s="380">
        <v>4.7996938046946571</v>
      </c>
      <c r="I6193" s="25">
        <v>42.27</v>
      </c>
      <c r="J6193" s="380">
        <v>4.791062298565504</v>
      </c>
    </row>
    <row r="6194" spans="1:10" x14ac:dyDescent="0.35">
      <c r="A6194" s="5">
        <v>6190</v>
      </c>
      <c r="B6194" s="5">
        <v>258</v>
      </c>
      <c r="C6194" s="5">
        <v>9</v>
      </c>
      <c r="D6194" s="380">
        <v>91.16500000000002</v>
      </c>
      <c r="E6194" s="25">
        <v>24.84</v>
      </c>
      <c r="F6194" s="380">
        <v>8.1174834595959577</v>
      </c>
      <c r="G6194" s="25">
        <v>43.62</v>
      </c>
      <c r="H6194" s="380">
        <v>5.3904861361653085</v>
      </c>
      <c r="I6194" s="25">
        <v>39.08</v>
      </c>
      <c r="J6194" s="380">
        <v>5.759820688247804</v>
      </c>
    </row>
    <row r="6195" spans="1:10" x14ac:dyDescent="0.35">
      <c r="A6195" s="5">
        <v>6191</v>
      </c>
      <c r="B6195" s="5">
        <v>258</v>
      </c>
      <c r="C6195" s="5">
        <v>9</v>
      </c>
      <c r="D6195" s="380">
        <v>83.718888888888898</v>
      </c>
      <c r="E6195" s="25">
        <v>24.84</v>
      </c>
      <c r="F6195" s="380">
        <v>8.1174834595959595</v>
      </c>
      <c r="G6195" s="25">
        <v>39.33</v>
      </c>
      <c r="H6195" s="380">
        <v>5.5956217059704771</v>
      </c>
      <c r="I6195" s="25">
        <v>35.799999999999997</v>
      </c>
      <c r="J6195" s="380">
        <v>5.7574204290703728</v>
      </c>
    </row>
    <row r="6196" spans="1:10" x14ac:dyDescent="0.35">
      <c r="A6196" s="5">
        <v>6192</v>
      </c>
      <c r="B6196" s="5">
        <v>258</v>
      </c>
      <c r="C6196" s="5">
        <v>9</v>
      </c>
      <c r="D6196" s="380">
        <v>71.956666666666663</v>
      </c>
      <c r="E6196" s="25">
        <v>24.84</v>
      </c>
      <c r="F6196" s="380">
        <v>8.1174834595959595</v>
      </c>
      <c r="G6196" s="25">
        <v>37.08</v>
      </c>
      <c r="H6196" s="380">
        <v>6.0726225843630726</v>
      </c>
      <c r="I6196" s="25">
        <v>34.68</v>
      </c>
      <c r="J6196" s="380">
        <v>6.0415272671466971</v>
      </c>
    </row>
    <row r="6197" spans="1:10" x14ac:dyDescent="0.35">
      <c r="A6197" s="5">
        <v>6193</v>
      </c>
      <c r="B6197" s="5">
        <v>259</v>
      </c>
      <c r="C6197" s="5">
        <v>9</v>
      </c>
      <c r="D6197" s="380">
        <v>66.396666666666675</v>
      </c>
      <c r="E6197" s="25">
        <v>24.84</v>
      </c>
      <c r="F6197" s="380">
        <v>8.1174834595959577</v>
      </c>
      <c r="G6197" s="25">
        <v>37.08</v>
      </c>
      <c r="H6197" s="380">
        <v>5.5431928763238689</v>
      </c>
      <c r="I6197" s="25">
        <v>34.68</v>
      </c>
      <c r="J6197" s="380">
        <v>6.3253174309255726</v>
      </c>
    </row>
    <row r="6198" spans="1:10" x14ac:dyDescent="0.35">
      <c r="A6198" s="5">
        <v>6194</v>
      </c>
      <c r="B6198" s="5">
        <v>259</v>
      </c>
      <c r="C6198" s="5">
        <v>9</v>
      </c>
      <c r="D6198" s="380">
        <v>65.811111111111103</v>
      </c>
      <c r="E6198" s="25">
        <v>24.84</v>
      </c>
      <c r="F6198" s="380">
        <v>8.1174834595959577</v>
      </c>
      <c r="G6198" s="25">
        <v>37.08</v>
      </c>
      <c r="H6198" s="380">
        <v>5.5727513954952101</v>
      </c>
      <c r="I6198" s="25">
        <v>34.68</v>
      </c>
      <c r="J6198" s="380">
        <v>6.2139188468210902</v>
      </c>
    </row>
    <row r="6199" spans="1:10" x14ac:dyDescent="0.35">
      <c r="A6199" s="5">
        <v>6195</v>
      </c>
      <c r="B6199" s="5">
        <v>259</v>
      </c>
      <c r="C6199" s="5">
        <v>9</v>
      </c>
      <c r="D6199" s="380">
        <v>61.451666666666654</v>
      </c>
      <c r="E6199" s="25">
        <v>24.84</v>
      </c>
      <c r="F6199" s="380">
        <v>8.1174834595959595</v>
      </c>
      <c r="G6199" s="25">
        <v>37.08</v>
      </c>
      <c r="H6199" s="380">
        <v>5.9729119703674671</v>
      </c>
      <c r="I6199" s="25">
        <v>34.68</v>
      </c>
      <c r="J6199" s="380">
        <v>5.9297632192636742</v>
      </c>
    </row>
    <row r="6200" spans="1:10" x14ac:dyDescent="0.35">
      <c r="A6200" s="5">
        <v>6196</v>
      </c>
      <c r="B6200" s="5">
        <v>259</v>
      </c>
      <c r="C6200" s="5">
        <v>9</v>
      </c>
      <c r="D6200" s="380">
        <v>60.782777777777788</v>
      </c>
      <c r="E6200" s="25">
        <v>24.84</v>
      </c>
      <c r="F6200" s="380">
        <v>8.1174834595959595</v>
      </c>
      <c r="G6200" s="25">
        <v>37.08</v>
      </c>
      <c r="H6200" s="380">
        <v>5.7788611620522472</v>
      </c>
      <c r="I6200" s="25">
        <v>34.68</v>
      </c>
      <c r="J6200" s="380">
        <v>6.0656026174151627</v>
      </c>
    </row>
    <row r="6201" spans="1:10" x14ac:dyDescent="0.35">
      <c r="A6201" s="5">
        <v>6197</v>
      </c>
      <c r="B6201" s="5">
        <v>259</v>
      </c>
      <c r="C6201" s="5">
        <v>9</v>
      </c>
      <c r="D6201" s="380">
        <v>69.387222222222221</v>
      </c>
      <c r="E6201" s="25">
        <v>24.84</v>
      </c>
      <c r="F6201" s="380">
        <v>8.1174834595959577</v>
      </c>
      <c r="G6201" s="25">
        <v>37.450000000000003</v>
      </c>
      <c r="H6201" s="380">
        <v>5.5642271981462352</v>
      </c>
      <c r="I6201" s="25">
        <v>35.24</v>
      </c>
      <c r="J6201" s="380">
        <v>5.5618349395051565</v>
      </c>
    </row>
    <row r="6202" spans="1:10" x14ac:dyDescent="0.35">
      <c r="A6202" s="5">
        <v>6198</v>
      </c>
      <c r="B6202" s="5">
        <v>259</v>
      </c>
      <c r="C6202" s="5">
        <v>9</v>
      </c>
      <c r="D6202" s="380">
        <v>96.697222222222223</v>
      </c>
      <c r="E6202" s="25">
        <v>24.84</v>
      </c>
      <c r="F6202" s="380">
        <v>8.1174834595959577</v>
      </c>
      <c r="G6202" s="25">
        <v>43.62</v>
      </c>
      <c r="H6202" s="380">
        <v>5.5850941127761544</v>
      </c>
      <c r="I6202" s="25">
        <v>42.32</v>
      </c>
      <c r="J6202" s="380">
        <v>4.7932974190396491</v>
      </c>
    </row>
    <row r="6203" spans="1:10" x14ac:dyDescent="0.35">
      <c r="A6203" s="5">
        <v>6199</v>
      </c>
      <c r="B6203" s="5">
        <v>259</v>
      </c>
      <c r="C6203" s="5">
        <v>9</v>
      </c>
      <c r="D6203" s="380">
        <v>111.145</v>
      </c>
      <c r="E6203" s="25">
        <v>25.74</v>
      </c>
      <c r="F6203" s="380">
        <v>8.1174834595959613</v>
      </c>
      <c r="G6203" s="25">
        <v>44.69</v>
      </c>
      <c r="H6203" s="380">
        <v>4.799693804694658</v>
      </c>
      <c r="I6203" s="25">
        <v>48.86</v>
      </c>
      <c r="J6203" s="380">
        <v>4.7684291263528147</v>
      </c>
    </row>
    <row r="6204" spans="1:10" x14ac:dyDescent="0.35">
      <c r="A6204" s="5">
        <v>6200</v>
      </c>
      <c r="B6204" s="5">
        <v>259</v>
      </c>
      <c r="C6204" s="5">
        <v>9</v>
      </c>
      <c r="D6204" s="380">
        <v>113.10111111111111</v>
      </c>
      <c r="E6204" s="25">
        <v>25.74</v>
      </c>
      <c r="F6204" s="380">
        <v>8.1174834595959577</v>
      </c>
      <c r="G6204" s="25">
        <v>44.69</v>
      </c>
      <c r="H6204" s="380">
        <v>5.7218301273333196</v>
      </c>
      <c r="I6204" s="25">
        <v>50.21</v>
      </c>
      <c r="J6204" s="380">
        <v>5.9685363997082579</v>
      </c>
    </row>
    <row r="6205" spans="1:10" x14ac:dyDescent="0.35">
      <c r="A6205" s="5">
        <v>6201</v>
      </c>
      <c r="B6205" s="5">
        <v>259</v>
      </c>
      <c r="C6205" s="5">
        <v>9</v>
      </c>
      <c r="D6205" s="380">
        <v>97.759444444444426</v>
      </c>
      <c r="E6205" s="25">
        <v>25.74</v>
      </c>
      <c r="F6205" s="380">
        <v>8.1174834595959613</v>
      </c>
      <c r="G6205" s="25">
        <v>44.69</v>
      </c>
      <c r="H6205" s="380">
        <v>5.0409328492437506</v>
      </c>
      <c r="I6205" s="25">
        <v>50.19</v>
      </c>
      <c r="J6205" s="380">
        <v>3.8914125773147612</v>
      </c>
    </row>
    <row r="6206" spans="1:10" x14ac:dyDescent="0.35">
      <c r="A6206" s="5">
        <v>6202</v>
      </c>
      <c r="B6206" s="5">
        <v>259</v>
      </c>
      <c r="C6206" s="5">
        <v>9</v>
      </c>
      <c r="D6206" s="380">
        <v>73.906111111111116</v>
      </c>
      <c r="E6206" s="25">
        <v>25.74</v>
      </c>
      <c r="F6206" s="380">
        <v>8.1174834595959595</v>
      </c>
      <c r="G6206" s="25">
        <v>44.69</v>
      </c>
      <c r="H6206" s="380">
        <v>1.4185370054168163</v>
      </c>
      <c r="I6206" s="25">
        <v>46.69</v>
      </c>
      <c r="J6206" s="380">
        <v>2.0433786186746006</v>
      </c>
    </row>
    <row r="6207" spans="1:10" x14ac:dyDescent="0.35">
      <c r="A6207" s="5">
        <v>6203</v>
      </c>
      <c r="B6207" s="5">
        <v>259</v>
      </c>
      <c r="C6207" s="5">
        <v>9</v>
      </c>
      <c r="D6207" s="380">
        <v>66.167777777777772</v>
      </c>
      <c r="E6207" s="25">
        <v>25.59</v>
      </c>
      <c r="F6207" s="380">
        <v>1.5855976401308269</v>
      </c>
      <c r="G6207" s="25">
        <v>43.62</v>
      </c>
      <c r="H6207" s="380">
        <v>1.6377545491535916</v>
      </c>
      <c r="I6207" s="25">
        <v>46.06</v>
      </c>
      <c r="J6207" s="380">
        <v>6.2549145757380797E-2</v>
      </c>
    </row>
    <row r="6208" spans="1:10" x14ac:dyDescent="0.35">
      <c r="A6208" s="5">
        <v>6204</v>
      </c>
      <c r="B6208" s="5">
        <v>259</v>
      </c>
      <c r="C6208" s="5">
        <v>9</v>
      </c>
      <c r="D6208" s="380">
        <v>60.857222222222227</v>
      </c>
      <c r="E6208" s="25">
        <v>25.29</v>
      </c>
      <c r="F6208" s="380">
        <v>2.5539930191059903</v>
      </c>
      <c r="G6208" s="25">
        <v>43.62</v>
      </c>
      <c r="H6208" s="380">
        <v>1.345416473967314</v>
      </c>
      <c r="I6208" s="25">
        <v>46.06</v>
      </c>
      <c r="J6208" s="380">
        <v>0.15903474020182792</v>
      </c>
    </row>
    <row r="6209" spans="1:10" x14ac:dyDescent="0.35">
      <c r="A6209" s="5">
        <v>6205</v>
      </c>
      <c r="B6209" s="5">
        <v>259</v>
      </c>
      <c r="C6209" s="5">
        <v>9</v>
      </c>
      <c r="D6209" s="380">
        <v>57.24499999999999</v>
      </c>
      <c r="E6209" s="25">
        <v>24.84</v>
      </c>
      <c r="F6209" s="380">
        <v>2.9674497115928569</v>
      </c>
      <c r="G6209" s="25">
        <v>43.56</v>
      </c>
      <c r="H6209" s="380">
        <v>1.6780998027483442</v>
      </c>
      <c r="I6209" s="25">
        <v>38.69</v>
      </c>
      <c r="J6209" s="380">
        <v>0.10680944056107711</v>
      </c>
    </row>
    <row r="6210" spans="1:10" x14ac:dyDescent="0.35">
      <c r="A6210" s="5">
        <v>6206</v>
      </c>
      <c r="B6210" s="5">
        <v>259</v>
      </c>
      <c r="C6210" s="5">
        <v>9</v>
      </c>
      <c r="D6210" s="380">
        <v>57.070555555555558</v>
      </c>
      <c r="E6210" s="25">
        <v>24.84</v>
      </c>
      <c r="F6210" s="380">
        <v>4.8662205616705245</v>
      </c>
      <c r="G6210" s="25">
        <v>43.56</v>
      </c>
      <c r="H6210" s="380">
        <v>2.5150269813788424</v>
      </c>
      <c r="I6210" s="25">
        <v>34.89</v>
      </c>
      <c r="J6210" s="380">
        <v>0.29726609890353017</v>
      </c>
    </row>
    <row r="6211" spans="1:10" x14ac:dyDescent="0.35">
      <c r="A6211" s="5">
        <v>6207</v>
      </c>
      <c r="B6211" s="5">
        <v>259</v>
      </c>
      <c r="C6211" s="5">
        <v>9</v>
      </c>
      <c r="D6211" s="380">
        <v>61.811111111111103</v>
      </c>
      <c r="E6211" s="25">
        <v>24.84</v>
      </c>
      <c r="F6211" s="380">
        <v>3.0841909358157005</v>
      </c>
      <c r="G6211" s="25">
        <v>43.56</v>
      </c>
      <c r="H6211" s="380">
        <v>1.9802460243020981</v>
      </c>
      <c r="I6211" s="25">
        <v>34.89</v>
      </c>
      <c r="J6211" s="380">
        <v>0.37209823397944947</v>
      </c>
    </row>
    <row r="6212" spans="1:10" x14ac:dyDescent="0.35">
      <c r="A6212" s="5">
        <v>6208</v>
      </c>
      <c r="B6212" s="5">
        <v>259</v>
      </c>
      <c r="C6212" s="5">
        <v>9</v>
      </c>
      <c r="D6212" s="380">
        <v>65.186111111111103</v>
      </c>
      <c r="E6212" s="25">
        <v>24.84</v>
      </c>
      <c r="F6212" s="380">
        <v>3.3470225182706463</v>
      </c>
      <c r="G6212" s="25">
        <v>43.56</v>
      </c>
      <c r="H6212" s="380">
        <v>1.3192515416232191</v>
      </c>
      <c r="I6212" s="25">
        <v>34.89</v>
      </c>
      <c r="J6212" s="380">
        <v>0.28744601302287537</v>
      </c>
    </row>
    <row r="6213" spans="1:10" x14ac:dyDescent="0.35">
      <c r="A6213" s="5">
        <v>6209</v>
      </c>
      <c r="B6213" s="5">
        <v>259</v>
      </c>
      <c r="C6213" s="5">
        <v>9</v>
      </c>
      <c r="D6213" s="380">
        <v>70.717777777777769</v>
      </c>
      <c r="E6213" s="25">
        <v>24.84</v>
      </c>
      <c r="F6213" s="380">
        <v>5.2402088056219851</v>
      </c>
      <c r="G6213" s="25">
        <v>43.56</v>
      </c>
      <c r="H6213" s="380">
        <v>2.3867825957557156</v>
      </c>
      <c r="I6213" s="25">
        <v>34.89</v>
      </c>
      <c r="J6213" s="380">
        <v>0.73250934293375625</v>
      </c>
    </row>
    <row r="6214" spans="1:10" x14ac:dyDescent="0.35">
      <c r="A6214" s="5">
        <v>6210</v>
      </c>
      <c r="B6214" s="5">
        <v>259</v>
      </c>
      <c r="C6214" s="5">
        <v>9</v>
      </c>
      <c r="D6214" s="380">
        <v>94.830000000000013</v>
      </c>
      <c r="E6214" s="25">
        <v>24.84</v>
      </c>
      <c r="F6214" s="380">
        <v>8.1174834595959595</v>
      </c>
      <c r="G6214" s="25">
        <v>43.56</v>
      </c>
      <c r="H6214" s="380">
        <v>1.7599461810642429</v>
      </c>
      <c r="I6214" s="25">
        <v>34.54</v>
      </c>
      <c r="J6214" s="380">
        <v>1.6187779799521453</v>
      </c>
    </row>
    <row r="6215" spans="1:10" x14ac:dyDescent="0.35">
      <c r="A6215" s="5">
        <v>6211</v>
      </c>
      <c r="B6215" s="5">
        <v>259</v>
      </c>
      <c r="C6215" s="5">
        <v>9</v>
      </c>
      <c r="D6215" s="380">
        <v>103.43000000000002</v>
      </c>
      <c r="E6215" s="25">
        <v>24.84</v>
      </c>
      <c r="F6215" s="380">
        <v>8.1174834595959577</v>
      </c>
      <c r="G6215" s="25">
        <v>43.56</v>
      </c>
      <c r="H6215" s="380">
        <v>1.6975181940399913</v>
      </c>
      <c r="I6215" s="25">
        <v>34.89</v>
      </c>
      <c r="J6215" s="380">
        <v>0.15693372039917233</v>
      </c>
    </row>
    <row r="6216" spans="1:10" x14ac:dyDescent="0.35">
      <c r="A6216" s="5">
        <v>6212</v>
      </c>
      <c r="B6216" s="5">
        <v>259</v>
      </c>
      <c r="C6216" s="5">
        <v>9</v>
      </c>
      <c r="D6216" s="380">
        <v>98.000555555555565</v>
      </c>
      <c r="E6216" s="25">
        <v>24.84</v>
      </c>
      <c r="F6216" s="380">
        <v>4.9817953160455266</v>
      </c>
      <c r="G6216" s="25">
        <v>42.35</v>
      </c>
      <c r="H6216" s="380">
        <v>1.3231281574595428</v>
      </c>
      <c r="I6216" s="25">
        <v>34.89</v>
      </c>
      <c r="J6216" s="380">
        <v>0.11760603603084639</v>
      </c>
    </row>
    <row r="6217" spans="1:10" x14ac:dyDescent="0.35">
      <c r="A6217" s="5">
        <v>6213</v>
      </c>
      <c r="B6217" s="5">
        <v>259</v>
      </c>
      <c r="C6217" s="5">
        <v>9</v>
      </c>
      <c r="D6217" s="380">
        <v>77.943888888888878</v>
      </c>
      <c r="E6217" s="25">
        <v>24.12</v>
      </c>
      <c r="F6217" s="380">
        <v>4.3457041864090753</v>
      </c>
      <c r="G6217" s="25">
        <v>39.770000000000003</v>
      </c>
      <c r="H6217" s="380">
        <v>1.1474298857105909</v>
      </c>
      <c r="I6217" s="25">
        <v>34.01</v>
      </c>
      <c r="J6217" s="380">
        <v>0.11258447800515219</v>
      </c>
    </row>
    <row r="6218" spans="1:10" x14ac:dyDescent="0.35">
      <c r="A6218" s="5">
        <v>6214</v>
      </c>
      <c r="B6218" s="5">
        <v>259</v>
      </c>
      <c r="C6218" s="5">
        <v>9</v>
      </c>
      <c r="D6218" s="380">
        <v>71.784444444444446</v>
      </c>
      <c r="E6218" s="25">
        <v>23.84</v>
      </c>
      <c r="F6218" s="380">
        <v>3.5933190533074781</v>
      </c>
      <c r="G6218" s="25">
        <v>37.08</v>
      </c>
      <c r="H6218" s="380">
        <v>0.49355488044155243</v>
      </c>
      <c r="I6218" s="25">
        <v>33.67</v>
      </c>
      <c r="J6218" s="380">
        <v>0.1080406890591244</v>
      </c>
    </row>
    <row r="6219" spans="1:10" x14ac:dyDescent="0.35">
      <c r="A6219" s="5">
        <v>6215</v>
      </c>
      <c r="B6219" s="5">
        <v>259</v>
      </c>
      <c r="C6219" s="5">
        <v>9</v>
      </c>
      <c r="D6219" s="380">
        <v>68.577777777777769</v>
      </c>
      <c r="E6219" s="25">
        <v>23.84</v>
      </c>
      <c r="F6219" s="380">
        <v>2.6991289598545332</v>
      </c>
      <c r="G6219" s="25">
        <v>31.42</v>
      </c>
      <c r="H6219" s="380">
        <v>0.47222222222222215</v>
      </c>
      <c r="I6219" s="25">
        <v>33.67</v>
      </c>
      <c r="J6219" s="380">
        <v>0.11021833589942481</v>
      </c>
    </row>
    <row r="6220" spans="1:10" x14ac:dyDescent="0.35">
      <c r="A6220" s="5">
        <v>6216</v>
      </c>
      <c r="B6220" s="5">
        <v>259</v>
      </c>
      <c r="C6220" s="5">
        <v>9</v>
      </c>
      <c r="D6220" s="380">
        <v>69.135555555555555</v>
      </c>
      <c r="E6220" s="25">
        <v>23.59</v>
      </c>
      <c r="F6220" s="380">
        <v>1.4072194536265081</v>
      </c>
      <c r="G6220" s="25">
        <v>30.95</v>
      </c>
      <c r="H6220" s="380">
        <v>0.47222222222222215</v>
      </c>
      <c r="I6220" s="25">
        <v>33.67</v>
      </c>
      <c r="J6220" s="380">
        <v>2.777777777777778E-2</v>
      </c>
    </row>
    <row r="6221" spans="1:10" x14ac:dyDescent="0.35">
      <c r="A6221" s="5">
        <v>6217</v>
      </c>
      <c r="B6221" s="5">
        <v>260</v>
      </c>
      <c r="C6221" s="5">
        <v>9</v>
      </c>
      <c r="D6221" s="380">
        <v>67.368333333333325</v>
      </c>
      <c r="E6221" s="25">
        <v>23.31</v>
      </c>
      <c r="F6221" s="380">
        <v>1.6409606190974406</v>
      </c>
      <c r="G6221" s="25">
        <v>30.91</v>
      </c>
      <c r="H6221" s="380">
        <v>0.47222222222222215</v>
      </c>
      <c r="I6221" s="25">
        <v>33.67</v>
      </c>
      <c r="J6221" s="380">
        <v>2.777777777777778E-2</v>
      </c>
    </row>
    <row r="6222" spans="1:10" x14ac:dyDescent="0.35">
      <c r="A6222" s="5">
        <v>6218</v>
      </c>
      <c r="B6222" s="5">
        <v>260</v>
      </c>
      <c r="C6222" s="5">
        <v>9</v>
      </c>
      <c r="D6222" s="380">
        <v>58.967777777777783</v>
      </c>
      <c r="E6222" s="25">
        <v>23.31</v>
      </c>
      <c r="F6222" s="380">
        <v>1.6340892974694079</v>
      </c>
      <c r="G6222" s="25">
        <v>30.03</v>
      </c>
      <c r="H6222" s="380">
        <v>0.4722222222222221</v>
      </c>
      <c r="I6222" s="25">
        <v>33.67</v>
      </c>
      <c r="J6222" s="380">
        <v>2.777777777777778E-2</v>
      </c>
    </row>
    <row r="6223" spans="1:10" x14ac:dyDescent="0.35">
      <c r="A6223" s="5">
        <v>6219</v>
      </c>
      <c r="B6223" s="5">
        <v>260</v>
      </c>
      <c r="C6223" s="5">
        <v>9</v>
      </c>
      <c r="D6223" s="380">
        <v>58.209999999999994</v>
      </c>
      <c r="E6223" s="25">
        <v>23.31</v>
      </c>
      <c r="F6223" s="380">
        <v>1.755275502982909</v>
      </c>
      <c r="G6223" s="25">
        <v>30.03</v>
      </c>
      <c r="H6223" s="380">
        <v>0.47222222222222221</v>
      </c>
      <c r="I6223" s="25">
        <v>33.67</v>
      </c>
      <c r="J6223" s="380">
        <v>2.777777777777778E-2</v>
      </c>
    </row>
    <row r="6224" spans="1:10" x14ac:dyDescent="0.35">
      <c r="A6224" s="5">
        <v>6220</v>
      </c>
      <c r="B6224" s="5">
        <v>260</v>
      </c>
      <c r="C6224" s="5">
        <v>9</v>
      </c>
      <c r="D6224" s="380">
        <v>56.422222222222217</v>
      </c>
      <c r="E6224" s="25">
        <v>23.21</v>
      </c>
      <c r="F6224" s="380">
        <v>2.2346188554452642</v>
      </c>
      <c r="G6224" s="25">
        <v>30.2</v>
      </c>
      <c r="H6224" s="380">
        <v>0.47222222222222215</v>
      </c>
      <c r="I6224" s="25">
        <v>33.67</v>
      </c>
      <c r="J6224" s="380">
        <v>6.4037744086501036E-2</v>
      </c>
    </row>
    <row r="6225" spans="1:10" x14ac:dyDescent="0.35">
      <c r="A6225" s="5">
        <v>6221</v>
      </c>
      <c r="B6225" s="5">
        <v>260</v>
      </c>
      <c r="C6225" s="5">
        <v>9</v>
      </c>
      <c r="D6225" s="380">
        <v>58.18666666666666</v>
      </c>
      <c r="E6225" s="25">
        <v>23.31</v>
      </c>
      <c r="F6225" s="380">
        <v>2.1259839760330843</v>
      </c>
      <c r="G6225" s="25">
        <v>31.11</v>
      </c>
      <c r="H6225" s="380">
        <v>0.65808670058311347</v>
      </c>
      <c r="I6225" s="25">
        <v>33.67</v>
      </c>
      <c r="J6225" s="380">
        <v>0.14480167642852412</v>
      </c>
    </row>
    <row r="6226" spans="1:10" x14ac:dyDescent="0.35">
      <c r="A6226" s="5">
        <v>6222</v>
      </c>
      <c r="B6226" s="5">
        <v>260</v>
      </c>
      <c r="C6226" s="5">
        <v>9</v>
      </c>
      <c r="D6226" s="380">
        <v>54.913333333333334</v>
      </c>
      <c r="E6226" s="25">
        <v>23.84</v>
      </c>
      <c r="F6226" s="380">
        <v>8.1174834595959595</v>
      </c>
      <c r="G6226" s="25">
        <v>31.42</v>
      </c>
      <c r="H6226" s="380">
        <v>0.65808670058311347</v>
      </c>
      <c r="I6226" s="25">
        <v>33.67</v>
      </c>
      <c r="J6226" s="380">
        <v>0.21359853531365477</v>
      </c>
    </row>
    <row r="6227" spans="1:10" x14ac:dyDescent="0.35">
      <c r="A6227" s="5">
        <v>6223</v>
      </c>
      <c r="B6227" s="5">
        <v>260</v>
      </c>
      <c r="C6227" s="5">
        <v>9</v>
      </c>
      <c r="D6227" s="380">
        <v>64.804444444444442</v>
      </c>
      <c r="E6227" s="25">
        <v>24.84</v>
      </c>
      <c r="F6227" s="380">
        <v>8.1174834595959577</v>
      </c>
      <c r="G6227" s="25">
        <v>42.35</v>
      </c>
      <c r="H6227" s="380">
        <v>0.65808670058311347</v>
      </c>
      <c r="I6227" s="25">
        <v>34.01</v>
      </c>
      <c r="J6227" s="380">
        <v>0.14480167642852412</v>
      </c>
    </row>
    <row r="6228" spans="1:10" x14ac:dyDescent="0.35">
      <c r="A6228" s="5">
        <v>6224</v>
      </c>
      <c r="B6228" s="5">
        <v>260</v>
      </c>
      <c r="C6228" s="5">
        <v>9</v>
      </c>
      <c r="D6228" s="380">
        <v>66.319444444444443</v>
      </c>
      <c r="E6228" s="25">
        <v>24.84</v>
      </c>
      <c r="F6228" s="380">
        <v>1.8542037992266529</v>
      </c>
      <c r="G6228" s="25">
        <v>43.56</v>
      </c>
      <c r="H6228" s="380">
        <v>0.65808670058311347</v>
      </c>
      <c r="I6228" s="25">
        <v>39.619999999999997</v>
      </c>
      <c r="J6228" s="380">
        <v>0.14480167642852412</v>
      </c>
    </row>
    <row r="6229" spans="1:10" x14ac:dyDescent="0.35">
      <c r="A6229" s="5">
        <v>6225</v>
      </c>
      <c r="B6229" s="5">
        <v>260</v>
      </c>
      <c r="C6229" s="5">
        <v>9</v>
      </c>
      <c r="D6229" s="380">
        <v>69.60499999999999</v>
      </c>
      <c r="E6229" s="25">
        <v>24.84</v>
      </c>
      <c r="F6229" s="380">
        <v>3.9521160574749841</v>
      </c>
      <c r="G6229" s="25">
        <v>43.56</v>
      </c>
      <c r="H6229" s="380">
        <v>0.47222222222222215</v>
      </c>
      <c r="I6229" s="25">
        <v>39.619999999999997</v>
      </c>
      <c r="J6229" s="380">
        <v>2.777777777777778E-2</v>
      </c>
    </row>
    <row r="6230" spans="1:10" x14ac:dyDescent="0.35">
      <c r="A6230" s="5">
        <v>6226</v>
      </c>
      <c r="B6230" s="5">
        <v>260</v>
      </c>
      <c r="C6230" s="5">
        <v>9</v>
      </c>
      <c r="D6230" s="380">
        <v>68.678888888888892</v>
      </c>
      <c r="E6230" s="25">
        <v>24.84</v>
      </c>
      <c r="F6230" s="380">
        <v>1.456295436586351</v>
      </c>
      <c r="G6230" s="25">
        <v>43.56</v>
      </c>
      <c r="H6230" s="380">
        <v>0.47222222222222215</v>
      </c>
      <c r="I6230" s="25">
        <v>38.92</v>
      </c>
      <c r="J6230" s="380">
        <v>2.777777777777778E-2</v>
      </c>
    </row>
    <row r="6231" spans="1:10" x14ac:dyDescent="0.35">
      <c r="A6231" s="5">
        <v>6227</v>
      </c>
      <c r="B6231" s="5">
        <v>260</v>
      </c>
      <c r="C6231" s="5">
        <v>9</v>
      </c>
      <c r="D6231" s="380">
        <v>65.439444444444433</v>
      </c>
      <c r="E6231" s="25">
        <v>24.84</v>
      </c>
      <c r="F6231" s="380">
        <v>2.3231795451587591</v>
      </c>
      <c r="G6231" s="25">
        <v>43.56</v>
      </c>
      <c r="H6231" s="380">
        <v>0.47222222222222215</v>
      </c>
      <c r="I6231" s="25">
        <v>35.799999999999997</v>
      </c>
      <c r="J6231" s="380">
        <v>2.777777777777778E-2</v>
      </c>
    </row>
    <row r="6232" spans="1:10" x14ac:dyDescent="0.35">
      <c r="A6232" s="5">
        <v>6228</v>
      </c>
      <c r="B6232" s="5">
        <v>260</v>
      </c>
      <c r="C6232" s="5">
        <v>9</v>
      </c>
      <c r="D6232" s="380">
        <v>62.903333333333329</v>
      </c>
      <c r="E6232" s="25">
        <v>24.84</v>
      </c>
      <c r="F6232" s="380">
        <v>1.6624361041443567</v>
      </c>
      <c r="G6232" s="25">
        <v>42.19</v>
      </c>
      <c r="H6232" s="380">
        <v>0.47222222222222215</v>
      </c>
      <c r="I6232" s="25">
        <v>34.01</v>
      </c>
      <c r="J6232" s="380">
        <v>2.777777777777778E-2</v>
      </c>
    </row>
    <row r="6233" spans="1:10" x14ac:dyDescent="0.35">
      <c r="A6233" s="5">
        <v>6229</v>
      </c>
      <c r="B6233" s="5">
        <v>260</v>
      </c>
      <c r="C6233" s="5">
        <v>9</v>
      </c>
      <c r="D6233" s="380">
        <v>46.347222222222221</v>
      </c>
      <c r="E6233" s="25">
        <v>24.84</v>
      </c>
      <c r="F6233" s="380">
        <v>2.8757278967505893</v>
      </c>
      <c r="G6233" s="25">
        <v>39.33</v>
      </c>
      <c r="H6233" s="380">
        <v>0.47222222222222215</v>
      </c>
      <c r="I6233" s="25">
        <v>33.67</v>
      </c>
      <c r="J6233" s="380">
        <v>2.777777777777778E-2</v>
      </c>
    </row>
    <row r="6234" spans="1:10" x14ac:dyDescent="0.35">
      <c r="A6234" s="5">
        <v>6230</v>
      </c>
      <c r="B6234" s="5">
        <v>260</v>
      </c>
      <c r="C6234" s="5">
        <v>9</v>
      </c>
      <c r="D6234" s="380">
        <v>42.631666666666661</v>
      </c>
      <c r="E6234" s="25">
        <v>24.84</v>
      </c>
      <c r="F6234" s="380">
        <v>3.2115775415748589</v>
      </c>
      <c r="G6234" s="25">
        <v>38.19</v>
      </c>
      <c r="H6234" s="380">
        <v>0.47222222222222215</v>
      </c>
      <c r="I6234" s="25">
        <v>33.67</v>
      </c>
      <c r="J6234" s="380">
        <v>2.777777777777778E-2</v>
      </c>
    </row>
    <row r="6235" spans="1:10" x14ac:dyDescent="0.35">
      <c r="A6235" s="5">
        <v>6231</v>
      </c>
      <c r="B6235" s="5">
        <v>260</v>
      </c>
      <c r="C6235" s="5">
        <v>9</v>
      </c>
      <c r="D6235" s="380">
        <v>43.639999999999993</v>
      </c>
      <c r="E6235" s="25">
        <v>24.84</v>
      </c>
      <c r="F6235" s="380">
        <v>1.5964638801446491</v>
      </c>
      <c r="G6235" s="25">
        <v>38.19</v>
      </c>
      <c r="H6235" s="380">
        <v>0.47222222222222215</v>
      </c>
      <c r="I6235" s="25">
        <v>33.67</v>
      </c>
      <c r="J6235" s="380">
        <v>2.777777777777778E-2</v>
      </c>
    </row>
    <row r="6236" spans="1:10" x14ac:dyDescent="0.35">
      <c r="A6236" s="5">
        <v>6232</v>
      </c>
      <c r="B6236" s="5">
        <v>260</v>
      </c>
      <c r="C6236" s="5">
        <v>9</v>
      </c>
      <c r="D6236" s="380">
        <v>41.354999999999997</v>
      </c>
      <c r="E6236" s="25">
        <v>24.84</v>
      </c>
      <c r="F6236" s="380">
        <v>0.62862968509505557</v>
      </c>
      <c r="G6236" s="25">
        <v>40.96</v>
      </c>
      <c r="H6236" s="380">
        <v>0.47222222222222215</v>
      </c>
      <c r="I6236" s="25">
        <v>33.67</v>
      </c>
      <c r="J6236" s="380">
        <v>2.777777777777778E-2</v>
      </c>
    </row>
    <row r="6237" spans="1:10" x14ac:dyDescent="0.35">
      <c r="A6237" s="5">
        <v>6233</v>
      </c>
      <c r="B6237" s="5">
        <v>260</v>
      </c>
      <c r="C6237" s="5">
        <v>9</v>
      </c>
      <c r="D6237" s="380">
        <v>52.29388888888888</v>
      </c>
      <c r="E6237" s="25">
        <v>24.84</v>
      </c>
      <c r="F6237" s="380">
        <v>0.99101787839604061</v>
      </c>
      <c r="G6237" s="25">
        <v>42.35</v>
      </c>
      <c r="H6237" s="380">
        <v>0.47222222222222215</v>
      </c>
      <c r="I6237" s="25">
        <v>33.67</v>
      </c>
      <c r="J6237" s="380">
        <v>0.13263492261253382</v>
      </c>
    </row>
    <row r="6238" spans="1:10" x14ac:dyDescent="0.35">
      <c r="A6238" s="5">
        <v>6234</v>
      </c>
      <c r="B6238" s="5">
        <v>260</v>
      </c>
      <c r="C6238" s="5">
        <v>9</v>
      </c>
      <c r="D6238" s="380">
        <v>67.208333333333329</v>
      </c>
      <c r="E6238" s="25">
        <v>24.84</v>
      </c>
      <c r="F6238" s="380">
        <v>8.1174834595959595</v>
      </c>
      <c r="G6238" s="25">
        <v>43.39</v>
      </c>
      <c r="H6238" s="380">
        <v>1.0148356879012355</v>
      </c>
      <c r="I6238" s="25">
        <v>34.21</v>
      </c>
      <c r="J6238" s="380">
        <v>2.0471381061779654</v>
      </c>
    </row>
    <row r="6239" spans="1:10" x14ac:dyDescent="0.35">
      <c r="A6239" s="5">
        <v>6235</v>
      </c>
      <c r="B6239" s="5">
        <v>260</v>
      </c>
      <c r="C6239" s="5">
        <v>9</v>
      </c>
      <c r="D6239" s="380">
        <v>73.057777777777773</v>
      </c>
      <c r="E6239" s="25">
        <v>24.84</v>
      </c>
      <c r="F6239" s="380">
        <v>8.1174834595959577</v>
      </c>
      <c r="G6239" s="25">
        <v>43.56</v>
      </c>
      <c r="H6239" s="380">
        <v>4.7996938046946571</v>
      </c>
      <c r="I6239" s="25">
        <v>34.29</v>
      </c>
      <c r="J6239" s="380">
        <v>5.0947512845214771</v>
      </c>
    </row>
    <row r="6240" spans="1:10" x14ac:dyDescent="0.35">
      <c r="A6240" s="5">
        <v>6236</v>
      </c>
      <c r="B6240" s="5">
        <v>260</v>
      </c>
      <c r="C6240" s="5">
        <v>9</v>
      </c>
      <c r="D6240" s="380">
        <v>75.24444444444444</v>
      </c>
      <c r="E6240" s="25">
        <v>24.84</v>
      </c>
      <c r="F6240" s="380">
        <v>8.1174834595959577</v>
      </c>
      <c r="G6240" s="25">
        <v>43.56</v>
      </c>
      <c r="H6240" s="380">
        <v>5.2913711852457697</v>
      </c>
      <c r="I6240" s="25">
        <v>35.31</v>
      </c>
      <c r="J6240" s="380">
        <v>5.5252723341525218</v>
      </c>
    </row>
    <row r="6241" spans="1:10" x14ac:dyDescent="0.35">
      <c r="A6241" s="5">
        <v>6237</v>
      </c>
      <c r="B6241" s="5">
        <v>260</v>
      </c>
      <c r="C6241" s="5">
        <v>9</v>
      </c>
      <c r="D6241" s="380">
        <v>69.822222222222223</v>
      </c>
      <c r="E6241" s="25">
        <v>24.84</v>
      </c>
      <c r="F6241" s="380">
        <v>8.1174834595959577</v>
      </c>
      <c r="G6241" s="25">
        <v>42.35</v>
      </c>
      <c r="H6241" s="380">
        <v>5.2913711852457697</v>
      </c>
      <c r="I6241" s="25">
        <v>35.090000000000003</v>
      </c>
      <c r="J6241" s="380">
        <v>4.8932973633748036</v>
      </c>
    </row>
    <row r="6242" spans="1:10" x14ac:dyDescent="0.35">
      <c r="A6242" s="5">
        <v>6238</v>
      </c>
      <c r="B6242" s="5">
        <v>260</v>
      </c>
      <c r="C6242" s="5">
        <v>9</v>
      </c>
      <c r="D6242" s="380">
        <v>59.632222222222218</v>
      </c>
      <c r="E6242" s="25">
        <v>24.84</v>
      </c>
      <c r="F6242" s="380">
        <v>8.1174834595959595</v>
      </c>
      <c r="G6242" s="25">
        <v>36.659999999999997</v>
      </c>
      <c r="H6242" s="380">
        <v>4.799693804694658</v>
      </c>
      <c r="I6242" s="25">
        <v>34.01</v>
      </c>
      <c r="J6242" s="380">
        <v>4.6854120485539523</v>
      </c>
    </row>
    <row r="6243" spans="1:10" x14ac:dyDescent="0.35">
      <c r="A6243" s="5">
        <v>6239</v>
      </c>
      <c r="B6243" s="5">
        <v>260</v>
      </c>
      <c r="C6243" s="5">
        <v>9</v>
      </c>
      <c r="D6243" s="380">
        <v>63.54999999999999</v>
      </c>
      <c r="E6243" s="25">
        <v>24.84</v>
      </c>
      <c r="F6243" s="380">
        <v>8.1174834595959577</v>
      </c>
      <c r="G6243" s="25">
        <v>31.84</v>
      </c>
      <c r="H6243" s="380">
        <v>4.799693804694658</v>
      </c>
      <c r="I6243" s="25">
        <v>33.67</v>
      </c>
      <c r="J6243" s="380">
        <v>4.2097368802888324</v>
      </c>
    </row>
    <row r="6244" spans="1:10" x14ac:dyDescent="0.35">
      <c r="A6244" s="5">
        <v>6240</v>
      </c>
      <c r="B6244" s="5">
        <v>260</v>
      </c>
      <c r="C6244" s="5">
        <v>9</v>
      </c>
      <c r="D6244" s="380">
        <v>44.576666666666668</v>
      </c>
      <c r="E6244" s="25">
        <v>24.84</v>
      </c>
      <c r="F6244" s="380">
        <v>5.5857603823442386</v>
      </c>
      <c r="G6244" s="25">
        <v>31.11</v>
      </c>
      <c r="H6244" s="380">
        <v>4.799693804694658</v>
      </c>
      <c r="I6244" s="25">
        <v>33.67</v>
      </c>
      <c r="J6244" s="380">
        <v>4.6981887984637778</v>
      </c>
    </row>
    <row r="6245" spans="1:10" x14ac:dyDescent="0.35">
      <c r="A6245" s="5">
        <v>6241</v>
      </c>
      <c r="B6245" s="5">
        <v>261</v>
      </c>
      <c r="C6245" s="5">
        <v>9</v>
      </c>
      <c r="D6245" s="380">
        <v>42.648888888888891</v>
      </c>
      <c r="E6245" s="25">
        <v>24.73</v>
      </c>
      <c r="F6245" s="380">
        <v>5.566035640254106</v>
      </c>
      <c r="G6245" s="25">
        <v>31.11</v>
      </c>
      <c r="H6245" s="380">
        <v>4.799693804694658</v>
      </c>
      <c r="I6245" s="25">
        <v>33.67</v>
      </c>
      <c r="J6245" s="380">
        <v>3.2442961766080085</v>
      </c>
    </row>
    <row r="6246" spans="1:10" x14ac:dyDescent="0.35">
      <c r="A6246" s="5">
        <v>6242</v>
      </c>
      <c r="B6246" s="5">
        <v>261</v>
      </c>
      <c r="C6246" s="5">
        <v>9</v>
      </c>
      <c r="D6246" s="380">
        <v>41.575555555555553</v>
      </c>
      <c r="E6246" s="25">
        <v>24.73</v>
      </c>
      <c r="F6246" s="380">
        <v>6.7631698907209126</v>
      </c>
      <c r="G6246" s="25">
        <v>31.11</v>
      </c>
      <c r="H6246" s="380">
        <v>4.7996938046946571</v>
      </c>
      <c r="I6246" s="25">
        <v>33.67</v>
      </c>
      <c r="J6246" s="380">
        <v>3.7432656079105415</v>
      </c>
    </row>
    <row r="6247" spans="1:10" x14ac:dyDescent="0.35">
      <c r="A6247" s="5">
        <v>6243</v>
      </c>
      <c r="B6247" s="5">
        <v>261</v>
      </c>
      <c r="C6247" s="5">
        <v>9</v>
      </c>
      <c r="D6247" s="380">
        <v>39.972777777777772</v>
      </c>
      <c r="E6247" s="25">
        <v>24.73</v>
      </c>
      <c r="F6247" s="380">
        <v>7.1427748873555821</v>
      </c>
      <c r="G6247" s="25">
        <v>31.11</v>
      </c>
      <c r="H6247" s="380">
        <v>5.0840976942440426</v>
      </c>
      <c r="I6247" s="25">
        <v>33.67</v>
      </c>
      <c r="J6247" s="380">
        <v>3.5851103717841277</v>
      </c>
    </row>
    <row r="6248" spans="1:10" x14ac:dyDescent="0.35">
      <c r="A6248" s="5">
        <v>6244</v>
      </c>
      <c r="B6248" s="5">
        <v>261</v>
      </c>
      <c r="C6248" s="5">
        <v>9</v>
      </c>
      <c r="D6248" s="380">
        <v>41.54944444444444</v>
      </c>
      <c r="E6248" s="25">
        <v>24</v>
      </c>
      <c r="F6248" s="380">
        <v>7.1486483683204129</v>
      </c>
      <c r="G6248" s="25">
        <v>31.11</v>
      </c>
      <c r="H6248" s="380">
        <v>5.074455232806522</v>
      </c>
      <c r="I6248" s="25">
        <v>33.67</v>
      </c>
      <c r="J6248" s="380">
        <v>1.1654794048461099</v>
      </c>
    </row>
    <row r="6249" spans="1:10" x14ac:dyDescent="0.35">
      <c r="A6249" s="5">
        <v>6245</v>
      </c>
      <c r="B6249" s="5">
        <v>261</v>
      </c>
      <c r="C6249" s="5">
        <v>9</v>
      </c>
      <c r="D6249" s="380">
        <v>41.325555555555553</v>
      </c>
      <c r="E6249" s="25">
        <v>24.73</v>
      </c>
      <c r="F6249" s="380">
        <v>7.0921192991102844</v>
      </c>
      <c r="G6249" s="25">
        <v>31.54</v>
      </c>
      <c r="H6249" s="380">
        <v>4.9944518228618113</v>
      </c>
      <c r="I6249" s="25">
        <v>33.67</v>
      </c>
      <c r="J6249" s="380">
        <v>2.2549139436655889</v>
      </c>
    </row>
    <row r="6250" spans="1:10" x14ac:dyDescent="0.35">
      <c r="A6250" s="5">
        <v>6246</v>
      </c>
      <c r="B6250" s="5">
        <v>261</v>
      </c>
      <c r="C6250" s="5">
        <v>9</v>
      </c>
      <c r="D6250" s="380">
        <v>41.62833333333333</v>
      </c>
      <c r="E6250" s="25">
        <v>24.84</v>
      </c>
      <c r="F6250" s="380">
        <v>7.3843469637150259</v>
      </c>
      <c r="G6250" s="25">
        <v>31.84</v>
      </c>
      <c r="H6250" s="380">
        <v>5.0448947422059334</v>
      </c>
      <c r="I6250" s="25">
        <v>33.67</v>
      </c>
      <c r="J6250" s="380">
        <v>2.4237169969579546</v>
      </c>
    </row>
    <row r="6251" spans="1:10" x14ac:dyDescent="0.35">
      <c r="A6251" s="5">
        <v>6247</v>
      </c>
      <c r="B6251" s="5">
        <v>261</v>
      </c>
      <c r="C6251" s="5">
        <v>9</v>
      </c>
      <c r="D6251" s="380">
        <v>46.62222222222222</v>
      </c>
      <c r="E6251" s="25">
        <v>24.84</v>
      </c>
      <c r="F6251" s="380">
        <v>8.4494365457661527</v>
      </c>
      <c r="G6251" s="25">
        <v>31.84</v>
      </c>
      <c r="H6251" s="380">
        <v>5.0493425387566413</v>
      </c>
      <c r="I6251" s="25">
        <v>33.67</v>
      </c>
      <c r="J6251" s="380">
        <v>2.383202793557063</v>
      </c>
    </row>
    <row r="6252" spans="1:10" x14ac:dyDescent="0.35">
      <c r="A6252" s="5">
        <v>6248</v>
      </c>
      <c r="B6252" s="5">
        <v>261</v>
      </c>
      <c r="C6252" s="5">
        <v>9</v>
      </c>
      <c r="D6252" s="380">
        <v>49.564999999999998</v>
      </c>
      <c r="E6252" s="25">
        <v>24.84</v>
      </c>
      <c r="F6252" s="380">
        <v>8.4991592924740313</v>
      </c>
      <c r="G6252" s="25">
        <v>37.08</v>
      </c>
      <c r="H6252" s="380">
        <v>5.250700206708653</v>
      </c>
      <c r="I6252" s="25">
        <v>34.89</v>
      </c>
      <c r="J6252" s="380">
        <v>2.1905651970829938</v>
      </c>
    </row>
    <row r="6253" spans="1:10" x14ac:dyDescent="0.35">
      <c r="A6253" s="5">
        <v>6249</v>
      </c>
      <c r="B6253" s="5">
        <v>261</v>
      </c>
      <c r="C6253" s="5">
        <v>9</v>
      </c>
      <c r="D6253" s="380">
        <v>48.817222222222227</v>
      </c>
      <c r="E6253" s="25">
        <v>24.84</v>
      </c>
      <c r="F6253" s="380">
        <v>8.1174834595959613</v>
      </c>
      <c r="G6253" s="25">
        <v>37.08</v>
      </c>
      <c r="H6253" s="380">
        <v>5.1781098208887091</v>
      </c>
      <c r="I6253" s="25">
        <v>34.25</v>
      </c>
      <c r="J6253" s="380">
        <v>1.0228397372738489</v>
      </c>
    </row>
    <row r="6254" spans="1:10" x14ac:dyDescent="0.35">
      <c r="A6254" s="5">
        <v>6250</v>
      </c>
      <c r="B6254" s="5">
        <v>261</v>
      </c>
      <c r="C6254" s="5">
        <v>9</v>
      </c>
      <c r="D6254" s="380">
        <v>57.345555555555556</v>
      </c>
      <c r="E6254" s="25">
        <v>24.84</v>
      </c>
      <c r="F6254" s="380">
        <v>8.1174834595959577</v>
      </c>
      <c r="G6254" s="25">
        <v>37.08</v>
      </c>
      <c r="H6254" s="380">
        <v>4.759244444470875</v>
      </c>
      <c r="I6254" s="25">
        <v>33.67</v>
      </c>
      <c r="J6254" s="380">
        <v>0.33298847925012309</v>
      </c>
    </row>
    <row r="6255" spans="1:10" x14ac:dyDescent="0.35">
      <c r="A6255" s="5">
        <v>6251</v>
      </c>
      <c r="B6255" s="5">
        <v>261</v>
      </c>
      <c r="C6255" s="5">
        <v>9</v>
      </c>
      <c r="D6255" s="380">
        <v>63.151666666666664</v>
      </c>
      <c r="E6255" s="25">
        <v>24.84</v>
      </c>
      <c r="F6255" s="380">
        <v>0.47222222222222227</v>
      </c>
      <c r="G6255" s="25">
        <v>33.799999999999997</v>
      </c>
      <c r="H6255" s="380">
        <v>4.6960091098088421</v>
      </c>
      <c r="I6255" s="25">
        <v>33.67</v>
      </c>
      <c r="J6255" s="380">
        <v>0.12808885036689813</v>
      </c>
    </row>
    <row r="6256" spans="1:10" x14ac:dyDescent="0.35">
      <c r="A6256" s="5">
        <v>6252</v>
      </c>
      <c r="B6256" s="5">
        <v>261</v>
      </c>
      <c r="C6256" s="5">
        <v>9</v>
      </c>
      <c r="D6256" s="380">
        <v>47.517777777777773</v>
      </c>
      <c r="E6256" s="25">
        <v>24.84</v>
      </c>
      <c r="F6256" s="380">
        <v>1.5929076139166496</v>
      </c>
      <c r="G6256" s="25">
        <v>31.84</v>
      </c>
      <c r="H6256" s="380">
        <v>4.7409788648910611</v>
      </c>
      <c r="I6256" s="25">
        <v>33.67</v>
      </c>
      <c r="J6256" s="380">
        <v>0.11219226155776998</v>
      </c>
    </row>
    <row r="6257" spans="1:10" x14ac:dyDescent="0.35">
      <c r="A6257" s="5">
        <v>6253</v>
      </c>
      <c r="B6257" s="5">
        <v>261</v>
      </c>
      <c r="C6257" s="5">
        <v>9</v>
      </c>
      <c r="D6257" s="380">
        <v>51.069444444444443</v>
      </c>
      <c r="E6257" s="25">
        <v>24.12</v>
      </c>
      <c r="F6257" s="380">
        <v>6.7044377640073431</v>
      </c>
      <c r="G6257" s="25">
        <v>31.54</v>
      </c>
      <c r="H6257" s="380">
        <v>4.7632142692292083</v>
      </c>
      <c r="I6257" s="25">
        <v>33.67</v>
      </c>
      <c r="J6257" s="380">
        <v>0.12634510975920735</v>
      </c>
    </row>
    <row r="6258" spans="1:10" x14ac:dyDescent="0.35">
      <c r="A6258" s="5">
        <v>6254</v>
      </c>
      <c r="B6258" s="5">
        <v>261</v>
      </c>
      <c r="C6258" s="5">
        <v>9</v>
      </c>
      <c r="D6258" s="380">
        <v>39.117222222222217</v>
      </c>
      <c r="E6258" s="25">
        <v>24.12</v>
      </c>
      <c r="F6258" s="380">
        <v>6.6631381163504608</v>
      </c>
      <c r="G6258" s="25">
        <v>31.54</v>
      </c>
      <c r="H6258" s="380">
        <v>4.799693804694658</v>
      </c>
      <c r="I6258" s="25">
        <v>33.67</v>
      </c>
      <c r="J6258" s="380">
        <v>0.80533460184071282</v>
      </c>
    </row>
    <row r="6259" spans="1:10" x14ac:dyDescent="0.35">
      <c r="A6259" s="5">
        <v>6255</v>
      </c>
      <c r="B6259" s="5">
        <v>261</v>
      </c>
      <c r="C6259" s="5">
        <v>9</v>
      </c>
      <c r="D6259" s="380">
        <v>38.212222222222216</v>
      </c>
      <c r="E6259" s="25">
        <v>24.12</v>
      </c>
      <c r="F6259" s="380">
        <v>7.8425377235806151</v>
      </c>
      <c r="G6259" s="25">
        <v>31.54</v>
      </c>
      <c r="H6259" s="380">
        <v>4.799693804694658</v>
      </c>
      <c r="I6259" s="25">
        <v>33.67</v>
      </c>
      <c r="J6259" s="380">
        <v>0.46210833547177965</v>
      </c>
    </row>
    <row r="6260" spans="1:10" x14ac:dyDescent="0.35">
      <c r="A6260" s="5">
        <v>6256</v>
      </c>
      <c r="B6260" s="5">
        <v>261</v>
      </c>
      <c r="C6260" s="5">
        <v>9</v>
      </c>
      <c r="D6260" s="380">
        <v>47.862777777777772</v>
      </c>
      <c r="E6260" s="25">
        <v>24.84</v>
      </c>
      <c r="F6260" s="380">
        <v>7.8453757693916852</v>
      </c>
      <c r="G6260" s="25">
        <v>32.04</v>
      </c>
      <c r="H6260" s="380">
        <v>6.2620068881972468</v>
      </c>
      <c r="I6260" s="25">
        <v>33.67</v>
      </c>
      <c r="J6260" s="380">
        <v>0.46210833547177965</v>
      </c>
    </row>
    <row r="6261" spans="1:10" x14ac:dyDescent="0.35">
      <c r="A6261" s="5">
        <v>6257</v>
      </c>
      <c r="B6261" s="5">
        <v>261</v>
      </c>
      <c r="C6261" s="5">
        <v>9</v>
      </c>
      <c r="D6261" s="380">
        <v>52.103333333333332</v>
      </c>
      <c r="E6261" s="25">
        <v>24.84</v>
      </c>
      <c r="F6261" s="380">
        <v>14.074485139035735</v>
      </c>
      <c r="G6261" s="25">
        <v>42.29</v>
      </c>
      <c r="H6261" s="380">
        <v>7.7124233911812246</v>
      </c>
      <c r="I6261" s="25">
        <v>36.86</v>
      </c>
      <c r="J6261" s="380">
        <v>3.7576045901898927</v>
      </c>
    </row>
    <row r="6262" spans="1:10" x14ac:dyDescent="0.35">
      <c r="A6262" s="5">
        <v>6258</v>
      </c>
      <c r="B6262" s="5">
        <v>261</v>
      </c>
      <c r="C6262" s="5">
        <v>9</v>
      </c>
      <c r="D6262" s="380">
        <v>69.714444444444439</v>
      </c>
      <c r="E6262" s="25">
        <v>24.84</v>
      </c>
      <c r="F6262" s="380">
        <v>17.258393251417807</v>
      </c>
      <c r="G6262" s="25">
        <v>43.56</v>
      </c>
      <c r="H6262" s="380">
        <v>17.311261195811642</v>
      </c>
      <c r="I6262" s="25">
        <v>48.75</v>
      </c>
      <c r="J6262" s="380">
        <v>7.6685156894209303</v>
      </c>
    </row>
    <row r="6263" spans="1:10" x14ac:dyDescent="0.35">
      <c r="A6263" s="5">
        <v>6259</v>
      </c>
      <c r="B6263" s="5">
        <v>261</v>
      </c>
      <c r="C6263" s="5">
        <v>9</v>
      </c>
      <c r="D6263" s="380">
        <v>76.047777777777753</v>
      </c>
      <c r="E6263" s="25">
        <v>25.74</v>
      </c>
      <c r="F6263" s="380">
        <v>16.45333710759094</v>
      </c>
      <c r="G6263" s="25">
        <v>43.62</v>
      </c>
      <c r="H6263" s="380">
        <v>18.150910469706854</v>
      </c>
      <c r="I6263" s="25">
        <v>50.13</v>
      </c>
      <c r="J6263" s="380">
        <v>7.732882786917596</v>
      </c>
    </row>
    <row r="6264" spans="1:10" x14ac:dyDescent="0.35">
      <c r="A6264" s="5">
        <v>6260</v>
      </c>
      <c r="B6264" s="5">
        <v>261</v>
      </c>
      <c r="C6264" s="5">
        <v>9</v>
      </c>
      <c r="D6264" s="380">
        <v>76.423888888888897</v>
      </c>
      <c r="E6264" s="25">
        <v>25.58</v>
      </c>
      <c r="F6264" s="380">
        <v>17.5123974017569</v>
      </c>
      <c r="G6264" s="25">
        <v>43.62</v>
      </c>
      <c r="H6264" s="380">
        <v>20.420345063111498</v>
      </c>
      <c r="I6264" s="25">
        <v>52.73</v>
      </c>
      <c r="J6264" s="380">
        <v>7.7467010385727697</v>
      </c>
    </row>
    <row r="6265" spans="1:10" x14ac:dyDescent="0.35">
      <c r="A6265" s="5">
        <v>6261</v>
      </c>
      <c r="B6265" s="5">
        <v>261</v>
      </c>
      <c r="C6265" s="5">
        <v>9</v>
      </c>
      <c r="D6265" s="380">
        <v>69.28</v>
      </c>
      <c r="E6265" s="25">
        <v>25.01</v>
      </c>
      <c r="F6265" s="380">
        <v>18.14556472634024</v>
      </c>
      <c r="G6265" s="25">
        <v>43.56</v>
      </c>
      <c r="H6265" s="380">
        <v>19.788379100209752</v>
      </c>
      <c r="I6265" s="25">
        <v>50.21</v>
      </c>
      <c r="J6265" s="380">
        <v>7.6979703282663001</v>
      </c>
    </row>
    <row r="6266" spans="1:10" x14ac:dyDescent="0.35">
      <c r="A6266" s="5">
        <v>6262</v>
      </c>
      <c r="B6266" s="5">
        <v>261</v>
      </c>
      <c r="C6266" s="5">
        <v>9</v>
      </c>
      <c r="D6266" s="380">
        <v>63.258888888888897</v>
      </c>
      <c r="E6266" s="25">
        <v>24.84</v>
      </c>
      <c r="F6266" s="380">
        <v>20.901623195959406</v>
      </c>
      <c r="G6266" s="25">
        <v>43.56</v>
      </c>
      <c r="H6266" s="380">
        <v>18.799377020174038</v>
      </c>
      <c r="I6266" s="25">
        <v>48.75</v>
      </c>
      <c r="J6266" s="380">
        <v>7.687579249877496</v>
      </c>
    </row>
    <row r="6267" spans="1:10" x14ac:dyDescent="0.35">
      <c r="A6267" s="5">
        <v>6263</v>
      </c>
      <c r="B6267" s="5">
        <v>261</v>
      </c>
      <c r="C6267" s="5">
        <v>9</v>
      </c>
      <c r="D6267" s="380">
        <v>58.551666666666662</v>
      </c>
      <c r="E6267" s="25">
        <v>24.84</v>
      </c>
      <c r="F6267" s="380">
        <v>20.340899865676779</v>
      </c>
      <c r="G6267" s="25">
        <v>38.19</v>
      </c>
      <c r="H6267" s="380">
        <v>14.270938494613999</v>
      </c>
      <c r="I6267" s="25">
        <v>48.75</v>
      </c>
      <c r="J6267" s="380">
        <v>7.5314730439479103</v>
      </c>
    </row>
    <row r="6268" spans="1:10" x14ac:dyDescent="0.35">
      <c r="A6268" s="5">
        <v>6264</v>
      </c>
      <c r="B6268" s="5">
        <v>261</v>
      </c>
      <c r="C6268" s="5">
        <v>9</v>
      </c>
      <c r="D6268" s="380">
        <v>49.739444444444445</v>
      </c>
      <c r="E6268" s="25">
        <v>24.84</v>
      </c>
      <c r="F6268" s="380">
        <v>18.872452440735227</v>
      </c>
      <c r="G6268" s="25">
        <v>37.020000000000003</v>
      </c>
      <c r="H6268" s="380">
        <v>20.152020841554339</v>
      </c>
      <c r="I6268" s="25">
        <v>43.96</v>
      </c>
      <c r="J6268" s="380">
        <v>7.5078641329307461</v>
      </c>
    </row>
    <row r="6269" spans="1:10" x14ac:dyDescent="0.35">
      <c r="A6269" s="5">
        <v>6265</v>
      </c>
      <c r="B6269" s="5">
        <v>262</v>
      </c>
      <c r="C6269" s="5">
        <v>9</v>
      </c>
      <c r="D6269" s="380">
        <v>56.99722222222222</v>
      </c>
      <c r="E6269" s="25">
        <v>24.84</v>
      </c>
      <c r="F6269" s="380">
        <v>18.48233008230569</v>
      </c>
      <c r="G6269" s="25">
        <v>37.020000000000003</v>
      </c>
      <c r="H6269" s="380">
        <v>18.432320100383993</v>
      </c>
      <c r="I6269" s="25">
        <v>40.21</v>
      </c>
      <c r="J6269" s="380">
        <v>7.5314730439479103</v>
      </c>
    </row>
    <row r="6270" spans="1:10" x14ac:dyDescent="0.35">
      <c r="A6270" s="5">
        <v>6266</v>
      </c>
      <c r="B6270" s="5">
        <v>262</v>
      </c>
      <c r="C6270" s="5">
        <v>9</v>
      </c>
      <c r="D6270" s="380">
        <v>56.211666666666666</v>
      </c>
      <c r="E6270" s="25">
        <v>24.84</v>
      </c>
      <c r="F6270" s="380">
        <v>18.45987738248958</v>
      </c>
      <c r="G6270" s="25">
        <v>37.020000000000003</v>
      </c>
      <c r="H6270" s="380">
        <v>17.040758752847573</v>
      </c>
      <c r="I6270" s="25">
        <v>37.57</v>
      </c>
      <c r="J6270" s="380">
        <v>7.5314730439479103</v>
      </c>
    </row>
    <row r="6271" spans="1:10" x14ac:dyDescent="0.35">
      <c r="A6271" s="5">
        <v>6267</v>
      </c>
      <c r="B6271" s="5">
        <v>262</v>
      </c>
      <c r="C6271" s="5">
        <v>9</v>
      </c>
      <c r="D6271" s="380">
        <v>53.854999999999997</v>
      </c>
      <c r="E6271" s="25">
        <v>24.84</v>
      </c>
      <c r="F6271" s="380">
        <v>18.189902044476153</v>
      </c>
      <c r="G6271" s="25">
        <v>37.020000000000003</v>
      </c>
      <c r="H6271" s="380">
        <v>17.243969760056835</v>
      </c>
      <c r="I6271" s="25">
        <v>37.57</v>
      </c>
      <c r="J6271" s="380">
        <v>7.5314730439479103</v>
      </c>
    </row>
    <row r="6272" spans="1:10" x14ac:dyDescent="0.35">
      <c r="A6272" s="5">
        <v>6268</v>
      </c>
      <c r="B6272" s="5">
        <v>262</v>
      </c>
      <c r="C6272" s="5">
        <v>9</v>
      </c>
      <c r="D6272" s="380">
        <v>55.083888888888886</v>
      </c>
      <c r="E6272" s="25">
        <v>24.84</v>
      </c>
      <c r="F6272" s="380">
        <v>18.395488163526306</v>
      </c>
      <c r="G6272" s="25">
        <v>37.020000000000003</v>
      </c>
      <c r="H6272" s="380">
        <v>17.018404260608701</v>
      </c>
      <c r="I6272" s="25">
        <v>37.57</v>
      </c>
      <c r="J6272" s="380">
        <v>7.5123747845940407</v>
      </c>
    </row>
    <row r="6273" spans="1:10" x14ac:dyDescent="0.35">
      <c r="A6273" s="5">
        <v>6269</v>
      </c>
      <c r="B6273" s="5">
        <v>262</v>
      </c>
      <c r="C6273" s="5">
        <v>9</v>
      </c>
      <c r="D6273" s="380">
        <v>70.293333333333322</v>
      </c>
      <c r="E6273" s="25">
        <v>24.84</v>
      </c>
      <c r="F6273" s="380">
        <v>17.098185676903473</v>
      </c>
      <c r="G6273" s="25">
        <v>37.020000000000003</v>
      </c>
      <c r="H6273" s="380">
        <v>13.735263645879517</v>
      </c>
      <c r="I6273" s="25">
        <v>37.57</v>
      </c>
      <c r="J6273" s="380">
        <v>7.650714789240725</v>
      </c>
    </row>
    <row r="6274" spans="1:10" x14ac:dyDescent="0.35">
      <c r="A6274" s="5">
        <v>6270</v>
      </c>
      <c r="B6274" s="5">
        <v>262</v>
      </c>
      <c r="C6274" s="5">
        <v>9</v>
      </c>
      <c r="D6274" s="380">
        <v>100.96777777777777</v>
      </c>
      <c r="E6274" s="25">
        <v>24.84</v>
      </c>
      <c r="F6274" s="380">
        <v>16.931648930695477</v>
      </c>
      <c r="G6274" s="25">
        <v>37.020000000000003</v>
      </c>
      <c r="H6274" s="380">
        <v>16.535963307566536</v>
      </c>
      <c r="I6274" s="25">
        <v>37.57</v>
      </c>
      <c r="J6274" s="380">
        <v>7.6472170396932384</v>
      </c>
    </row>
    <row r="6275" spans="1:10" x14ac:dyDescent="0.35">
      <c r="A6275" s="5">
        <v>6271</v>
      </c>
      <c r="B6275" s="5">
        <v>262</v>
      </c>
      <c r="C6275" s="5">
        <v>9</v>
      </c>
      <c r="D6275" s="380">
        <v>108.73722222222221</v>
      </c>
      <c r="E6275" s="25">
        <v>24.84</v>
      </c>
      <c r="F6275" s="380">
        <v>17.04026445602149</v>
      </c>
      <c r="G6275" s="25">
        <v>37.020000000000003</v>
      </c>
      <c r="H6275" s="380">
        <v>13.685889542908852</v>
      </c>
      <c r="I6275" s="25">
        <v>37.57</v>
      </c>
      <c r="J6275" s="380">
        <v>7.7286059695649767</v>
      </c>
    </row>
    <row r="6276" spans="1:10" x14ac:dyDescent="0.35">
      <c r="A6276" s="5">
        <v>6272</v>
      </c>
      <c r="B6276" s="5">
        <v>262</v>
      </c>
      <c r="C6276" s="5">
        <v>9</v>
      </c>
      <c r="D6276" s="380">
        <v>112.62888888888888</v>
      </c>
      <c r="E6276" s="25">
        <v>24.84</v>
      </c>
      <c r="F6276" s="380">
        <v>19.874566123486339</v>
      </c>
      <c r="G6276" s="25">
        <v>37.020000000000003</v>
      </c>
      <c r="H6276" s="380">
        <v>13.653759798951743</v>
      </c>
      <c r="I6276" s="25">
        <v>37.57</v>
      </c>
      <c r="J6276" s="380">
        <v>7.4989870866490982</v>
      </c>
    </row>
    <row r="6277" spans="1:10" x14ac:dyDescent="0.35">
      <c r="A6277" s="5">
        <v>6273</v>
      </c>
      <c r="B6277" s="5">
        <v>262</v>
      </c>
      <c r="C6277" s="5">
        <v>9</v>
      </c>
      <c r="D6277" s="380">
        <v>103.46055555555554</v>
      </c>
      <c r="E6277" s="25">
        <v>24.84</v>
      </c>
      <c r="F6277" s="380">
        <v>19.699873505761214</v>
      </c>
      <c r="G6277" s="25">
        <v>37.08</v>
      </c>
      <c r="H6277" s="380">
        <v>14.114608929560967</v>
      </c>
      <c r="I6277" s="25">
        <v>40.21</v>
      </c>
      <c r="J6277" s="380">
        <v>7.4993482543659864</v>
      </c>
    </row>
    <row r="6278" spans="1:10" x14ac:dyDescent="0.35">
      <c r="A6278" s="5">
        <v>6274</v>
      </c>
      <c r="B6278" s="5">
        <v>262</v>
      </c>
      <c r="C6278" s="5">
        <v>9</v>
      </c>
      <c r="D6278" s="380">
        <v>98.323888888888888</v>
      </c>
      <c r="E6278" s="25">
        <v>24.84</v>
      </c>
      <c r="F6278" s="380">
        <v>16.425517793770208</v>
      </c>
      <c r="G6278" s="25">
        <v>37.08</v>
      </c>
      <c r="H6278" s="380">
        <v>9.6740028928068345</v>
      </c>
      <c r="I6278" s="25">
        <v>37.57</v>
      </c>
      <c r="J6278" s="380">
        <v>7.4598203949647761</v>
      </c>
    </row>
    <row r="6279" spans="1:10" x14ac:dyDescent="0.35">
      <c r="A6279" s="5">
        <v>6275</v>
      </c>
      <c r="B6279" s="5">
        <v>262</v>
      </c>
      <c r="C6279" s="5">
        <v>9</v>
      </c>
      <c r="D6279" s="380">
        <v>83.316666666666663</v>
      </c>
      <c r="E6279" s="25">
        <v>24.84</v>
      </c>
      <c r="F6279" s="380">
        <v>8.5646627724897488</v>
      </c>
      <c r="G6279" s="25">
        <v>37.08</v>
      </c>
      <c r="H6279" s="380">
        <v>8.1615535246177533</v>
      </c>
      <c r="I6279" s="25">
        <v>37.57</v>
      </c>
      <c r="J6279" s="380">
        <v>7.0554161562551956</v>
      </c>
    </row>
    <row r="6280" spans="1:10" x14ac:dyDescent="0.35">
      <c r="A6280" s="5">
        <v>6276</v>
      </c>
      <c r="B6280" s="5">
        <v>262</v>
      </c>
      <c r="C6280" s="5">
        <v>9</v>
      </c>
      <c r="D6280" s="380">
        <v>79.302777777777777</v>
      </c>
      <c r="E6280" s="25">
        <v>24.84</v>
      </c>
      <c r="F6280" s="380">
        <v>8.1174834595959613</v>
      </c>
      <c r="G6280" s="25">
        <v>37.020000000000003</v>
      </c>
      <c r="H6280" s="380">
        <v>8.0559285929797486</v>
      </c>
      <c r="I6280" s="25">
        <v>37.57</v>
      </c>
      <c r="J6280" s="380">
        <v>6.6181813730878538</v>
      </c>
    </row>
    <row r="6281" spans="1:10" x14ac:dyDescent="0.35">
      <c r="A6281" s="5">
        <v>6277</v>
      </c>
      <c r="B6281" s="5">
        <v>262</v>
      </c>
      <c r="C6281" s="5">
        <v>9</v>
      </c>
      <c r="D6281" s="380">
        <v>74.667222222222222</v>
      </c>
      <c r="E6281" s="25">
        <v>24.84</v>
      </c>
      <c r="F6281" s="380">
        <v>11.065334286723317</v>
      </c>
      <c r="G6281" s="25">
        <v>37.08</v>
      </c>
      <c r="H6281" s="380">
        <v>9.8603038974211152</v>
      </c>
      <c r="I6281" s="25">
        <v>37.19</v>
      </c>
      <c r="J6281" s="380">
        <v>6.9909885647091334</v>
      </c>
    </row>
    <row r="6282" spans="1:10" x14ac:dyDescent="0.35">
      <c r="A6282" s="5">
        <v>6278</v>
      </c>
      <c r="B6282" s="5">
        <v>262</v>
      </c>
      <c r="C6282" s="5">
        <v>9</v>
      </c>
      <c r="D6282" s="380">
        <v>73.826111111111103</v>
      </c>
      <c r="E6282" s="25">
        <v>24.84</v>
      </c>
      <c r="F6282" s="380">
        <v>10.26193096782306</v>
      </c>
      <c r="G6282" s="25">
        <v>37.020000000000003</v>
      </c>
      <c r="H6282" s="380">
        <v>9.5560563392038542</v>
      </c>
      <c r="I6282" s="25">
        <v>37.19</v>
      </c>
      <c r="J6282" s="380">
        <v>7.1844538130791546</v>
      </c>
    </row>
    <row r="6283" spans="1:10" x14ac:dyDescent="0.35">
      <c r="A6283" s="5">
        <v>6279</v>
      </c>
      <c r="B6283" s="5">
        <v>262</v>
      </c>
      <c r="C6283" s="5">
        <v>9</v>
      </c>
      <c r="D6283" s="380">
        <v>73.555555555555557</v>
      </c>
      <c r="E6283" s="25">
        <v>24.84</v>
      </c>
      <c r="F6283" s="380">
        <v>8.603180279445354</v>
      </c>
      <c r="G6283" s="25">
        <v>37.020000000000003</v>
      </c>
      <c r="H6283" s="380">
        <v>8.6514495301142116</v>
      </c>
      <c r="I6283" s="25">
        <v>37.19</v>
      </c>
      <c r="J6283" s="380">
        <v>7.1615354971039817</v>
      </c>
    </row>
    <row r="6284" spans="1:10" x14ac:dyDescent="0.35">
      <c r="A6284" s="5">
        <v>6280</v>
      </c>
      <c r="B6284" s="5">
        <v>262</v>
      </c>
      <c r="C6284" s="5">
        <v>9</v>
      </c>
      <c r="D6284" s="380">
        <v>81.47999999999999</v>
      </c>
      <c r="E6284" s="25">
        <v>24.84</v>
      </c>
      <c r="F6284" s="380">
        <v>12.799926241270862</v>
      </c>
      <c r="G6284" s="25">
        <v>37.020000000000003</v>
      </c>
      <c r="H6284" s="380">
        <v>9.6741915123500348</v>
      </c>
      <c r="I6284" s="25">
        <v>37.19</v>
      </c>
      <c r="J6284" s="380">
        <v>7.2529666229514058</v>
      </c>
    </row>
    <row r="6285" spans="1:10" x14ac:dyDescent="0.35">
      <c r="A6285" s="5">
        <v>6281</v>
      </c>
      <c r="B6285" s="5">
        <v>262</v>
      </c>
      <c r="C6285" s="5">
        <v>9</v>
      </c>
      <c r="D6285" s="380">
        <v>100.65</v>
      </c>
      <c r="E6285" s="25">
        <v>24.84</v>
      </c>
      <c r="F6285" s="380">
        <v>15.844973030265948</v>
      </c>
      <c r="G6285" s="25">
        <v>42.29</v>
      </c>
      <c r="H6285" s="380">
        <v>9.4205735078777018</v>
      </c>
      <c r="I6285" s="25">
        <v>37.57</v>
      </c>
      <c r="J6285" s="380">
        <v>7.4871636614828621</v>
      </c>
    </row>
    <row r="6286" spans="1:10" x14ac:dyDescent="0.35">
      <c r="A6286" s="5">
        <v>6282</v>
      </c>
      <c r="B6286" s="5">
        <v>262</v>
      </c>
      <c r="C6286" s="5">
        <v>9</v>
      </c>
      <c r="D6286" s="380">
        <v>112.74888888888889</v>
      </c>
      <c r="E6286" s="25">
        <v>24.84</v>
      </c>
      <c r="F6286" s="380">
        <v>19.015782983449085</v>
      </c>
      <c r="G6286" s="25">
        <v>43.56</v>
      </c>
      <c r="H6286" s="380">
        <v>12.357330060242415</v>
      </c>
      <c r="I6286" s="25">
        <v>49.53</v>
      </c>
      <c r="J6286" s="380">
        <v>8.0392598589168287</v>
      </c>
    </row>
    <row r="6287" spans="1:10" x14ac:dyDescent="0.35">
      <c r="A6287" s="5">
        <v>6283</v>
      </c>
      <c r="B6287" s="5">
        <v>262</v>
      </c>
      <c r="C6287" s="5">
        <v>9</v>
      </c>
      <c r="D6287" s="380">
        <v>118.65666666666664</v>
      </c>
      <c r="E6287" s="25">
        <v>25.29</v>
      </c>
      <c r="F6287" s="380">
        <v>17.64834331775349</v>
      </c>
      <c r="G6287" s="25">
        <v>45.43</v>
      </c>
      <c r="H6287" s="380">
        <v>12.333362618763243</v>
      </c>
      <c r="I6287" s="25">
        <v>53.71</v>
      </c>
      <c r="J6287" s="380">
        <v>7.7842924832527967</v>
      </c>
    </row>
    <row r="6288" spans="1:10" x14ac:dyDescent="0.35">
      <c r="A6288" s="5">
        <v>6284</v>
      </c>
      <c r="B6288" s="5">
        <v>262</v>
      </c>
      <c r="C6288" s="5">
        <v>9</v>
      </c>
      <c r="D6288" s="380">
        <v>111.625</v>
      </c>
      <c r="E6288" s="25">
        <v>25.29</v>
      </c>
      <c r="F6288" s="380">
        <v>17.570704136598856</v>
      </c>
      <c r="G6288" s="25">
        <v>45.43</v>
      </c>
      <c r="H6288" s="380">
        <v>12.535628868062709</v>
      </c>
      <c r="I6288" s="25">
        <v>55.81</v>
      </c>
      <c r="J6288" s="380">
        <v>7.5928929105048661</v>
      </c>
    </row>
    <row r="6289" spans="1:10" x14ac:dyDescent="0.35">
      <c r="A6289" s="5">
        <v>6285</v>
      </c>
      <c r="B6289" s="5">
        <v>262</v>
      </c>
      <c r="C6289" s="5">
        <v>9</v>
      </c>
      <c r="D6289" s="380">
        <v>99.553333333333327</v>
      </c>
      <c r="E6289" s="25">
        <v>25.29</v>
      </c>
      <c r="F6289" s="380">
        <v>17.814806741836886</v>
      </c>
      <c r="G6289" s="25">
        <v>44.69</v>
      </c>
      <c r="H6289" s="380">
        <v>11.290738223428365</v>
      </c>
      <c r="I6289" s="25">
        <v>55.66</v>
      </c>
      <c r="J6289" s="380">
        <v>7.6841793791010762</v>
      </c>
    </row>
    <row r="6290" spans="1:10" x14ac:dyDescent="0.35">
      <c r="A6290" s="5">
        <v>6286</v>
      </c>
      <c r="B6290" s="5">
        <v>262</v>
      </c>
      <c r="C6290" s="5">
        <v>9</v>
      </c>
      <c r="D6290" s="380">
        <v>90.552777777777791</v>
      </c>
      <c r="E6290" s="25">
        <v>24.84</v>
      </c>
      <c r="F6290" s="380">
        <v>20.403244082092911</v>
      </c>
      <c r="G6290" s="25">
        <v>43.56</v>
      </c>
      <c r="H6290" s="380">
        <v>11.925162198843983</v>
      </c>
      <c r="I6290" s="25">
        <v>53.27</v>
      </c>
      <c r="J6290" s="380">
        <v>7.9339540656381295</v>
      </c>
    </row>
    <row r="6291" spans="1:10" x14ac:dyDescent="0.35">
      <c r="A6291" s="5">
        <v>6287</v>
      </c>
      <c r="B6291" s="5">
        <v>262</v>
      </c>
      <c r="C6291" s="5">
        <v>9</v>
      </c>
      <c r="D6291" s="380">
        <v>82.216666666666669</v>
      </c>
      <c r="E6291" s="25">
        <v>24.84</v>
      </c>
      <c r="F6291" s="380">
        <v>19.405617826747243</v>
      </c>
      <c r="G6291" s="25">
        <v>39.770000000000003</v>
      </c>
      <c r="H6291" s="380">
        <v>12.327538742853671</v>
      </c>
      <c r="I6291" s="25">
        <v>48.86</v>
      </c>
      <c r="J6291" s="380">
        <v>8.0522974627195367</v>
      </c>
    </row>
    <row r="6292" spans="1:10" x14ac:dyDescent="0.35">
      <c r="A6292" s="5">
        <v>6288</v>
      </c>
      <c r="B6292" s="5">
        <v>262</v>
      </c>
      <c r="C6292" s="5">
        <v>9</v>
      </c>
      <c r="D6292" s="380">
        <v>76.008333333333326</v>
      </c>
      <c r="E6292" s="25">
        <v>24.84</v>
      </c>
      <c r="F6292" s="380">
        <v>19.265707674656955</v>
      </c>
      <c r="G6292" s="25">
        <v>38.61</v>
      </c>
      <c r="H6292" s="380">
        <v>11.937851183195434</v>
      </c>
      <c r="I6292" s="25">
        <v>48.86</v>
      </c>
      <c r="J6292" s="380">
        <v>7.9905702598481634</v>
      </c>
    </row>
    <row r="6293" spans="1:10" x14ac:dyDescent="0.35">
      <c r="A6293" s="5">
        <v>6289</v>
      </c>
      <c r="B6293" s="5">
        <v>263</v>
      </c>
      <c r="C6293" s="5">
        <v>9</v>
      </c>
      <c r="D6293" s="380">
        <v>75.446666666666673</v>
      </c>
      <c r="E6293" s="25">
        <v>24.84</v>
      </c>
      <c r="F6293" s="380">
        <v>18.937120624087054</v>
      </c>
      <c r="G6293" s="25">
        <v>43.56</v>
      </c>
      <c r="H6293" s="380">
        <v>11.88506492012591</v>
      </c>
      <c r="I6293" s="25">
        <v>53.27</v>
      </c>
      <c r="J6293" s="380">
        <v>8.0274861721075119</v>
      </c>
    </row>
    <row r="6294" spans="1:10" x14ac:dyDescent="0.35">
      <c r="A6294" s="5">
        <v>6290</v>
      </c>
      <c r="B6294" s="5">
        <v>263</v>
      </c>
      <c r="C6294" s="5">
        <v>9</v>
      </c>
      <c r="D6294" s="380">
        <v>78.023888888888877</v>
      </c>
      <c r="E6294" s="25">
        <v>24.84</v>
      </c>
      <c r="F6294" s="380">
        <v>18.309624413387215</v>
      </c>
      <c r="G6294" s="25">
        <v>40.96</v>
      </c>
      <c r="H6294" s="380">
        <v>12.333362618763243</v>
      </c>
      <c r="I6294" s="25">
        <v>51.02</v>
      </c>
      <c r="J6294" s="380">
        <v>8.0394349891739836</v>
      </c>
    </row>
    <row r="6295" spans="1:10" x14ac:dyDescent="0.35">
      <c r="A6295" s="5">
        <v>6291</v>
      </c>
      <c r="B6295" s="5">
        <v>263</v>
      </c>
      <c r="C6295" s="5">
        <v>9</v>
      </c>
      <c r="D6295" s="380">
        <v>75.697222222222237</v>
      </c>
      <c r="E6295" s="25">
        <v>24.84</v>
      </c>
      <c r="F6295" s="380">
        <v>17.575040308158929</v>
      </c>
      <c r="G6295" s="25">
        <v>40.96</v>
      </c>
      <c r="H6295" s="380">
        <v>11.944018188804062</v>
      </c>
      <c r="I6295" s="25">
        <v>50.33</v>
      </c>
      <c r="J6295" s="380">
        <v>8.0358669962783704</v>
      </c>
    </row>
    <row r="6296" spans="1:10" x14ac:dyDescent="0.35">
      <c r="A6296" s="5">
        <v>6292</v>
      </c>
      <c r="B6296" s="5">
        <v>263</v>
      </c>
      <c r="C6296" s="5">
        <v>9</v>
      </c>
      <c r="D6296" s="380">
        <v>75.274444444444441</v>
      </c>
      <c r="E6296" s="25">
        <v>24.84</v>
      </c>
      <c r="F6296" s="380">
        <v>17.028671175911061</v>
      </c>
      <c r="G6296" s="25">
        <v>40.96</v>
      </c>
      <c r="H6296" s="380">
        <v>11.898434174096922</v>
      </c>
      <c r="I6296" s="25">
        <v>50.33</v>
      </c>
      <c r="J6296" s="380">
        <v>7.9989482032601469</v>
      </c>
    </row>
    <row r="6297" spans="1:10" x14ac:dyDescent="0.35">
      <c r="A6297" s="5">
        <v>6293</v>
      </c>
      <c r="B6297" s="5">
        <v>263</v>
      </c>
      <c r="C6297" s="5">
        <v>9</v>
      </c>
      <c r="D6297" s="380">
        <v>78.289999999999992</v>
      </c>
      <c r="E6297" s="25">
        <v>24.84</v>
      </c>
      <c r="F6297" s="380">
        <v>16.171030265621336</v>
      </c>
      <c r="G6297" s="25">
        <v>43.56</v>
      </c>
      <c r="H6297" s="380">
        <v>11.837010567823816</v>
      </c>
      <c r="I6297" s="25">
        <v>53.27</v>
      </c>
      <c r="J6297" s="380">
        <v>7.9779850196661641</v>
      </c>
    </row>
    <row r="6298" spans="1:10" x14ac:dyDescent="0.35">
      <c r="A6298" s="5">
        <v>6294</v>
      </c>
      <c r="B6298" s="5">
        <v>263</v>
      </c>
      <c r="C6298" s="5">
        <v>9</v>
      </c>
      <c r="D6298" s="380">
        <v>98.340555555555554</v>
      </c>
      <c r="E6298" s="25">
        <v>25.29</v>
      </c>
      <c r="F6298" s="380">
        <v>18.35251437747068</v>
      </c>
      <c r="G6298" s="25">
        <v>47.85</v>
      </c>
      <c r="H6298" s="380">
        <v>11.818312851346489</v>
      </c>
      <c r="I6298" s="25">
        <v>58.21</v>
      </c>
      <c r="J6298" s="380">
        <v>7.7598991630539764</v>
      </c>
    </row>
    <row r="6299" spans="1:10" x14ac:dyDescent="0.35">
      <c r="A6299" s="5">
        <v>6295</v>
      </c>
      <c r="B6299" s="5">
        <v>263</v>
      </c>
      <c r="C6299" s="5">
        <v>9</v>
      </c>
      <c r="D6299" s="380">
        <v>111.68777777777777</v>
      </c>
      <c r="E6299" s="25">
        <v>27.3</v>
      </c>
      <c r="F6299" s="380">
        <v>20.504052420782745</v>
      </c>
      <c r="G6299" s="25">
        <v>47.85</v>
      </c>
      <c r="H6299" s="380">
        <v>12.017489017944218</v>
      </c>
      <c r="I6299" s="25">
        <v>62.67</v>
      </c>
      <c r="J6299" s="380">
        <v>7.5928929105048661</v>
      </c>
    </row>
    <row r="6300" spans="1:10" x14ac:dyDescent="0.35">
      <c r="A6300" s="5">
        <v>6296</v>
      </c>
      <c r="B6300" s="5">
        <v>263</v>
      </c>
      <c r="C6300" s="5">
        <v>9</v>
      </c>
      <c r="D6300" s="380">
        <v>112.16333333333333</v>
      </c>
      <c r="E6300" s="25">
        <v>28.37</v>
      </c>
      <c r="F6300" s="380">
        <v>20.858662277057089</v>
      </c>
      <c r="G6300" s="25">
        <v>47.85</v>
      </c>
      <c r="H6300" s="380">
        <v>12.427099088312627</v>
      </c>
      <c r="I6300" s="25">
        <v>66.06</v>
      </c>
      <c r="J6300" s="380">
        <v>7.5928929105048661</v>
      </c>
    </row>
    <row r="6301" spans="1:10" x14ac:dyDescent="0.35">
      <c r="A6301" s="5">
        <v>6297</v>
      </c>
      <c r="B6301" s="5">
        <v>263</v>
      </c>
      <c r="C6301" s="5">
        <v>9</v>
      </c>
      <c r="D6301" s="380">
        <v>102.64277777777778</v>
      </c>
      <c r="E6301" s="25">
        <v>28.37</v>
      </c>
      <c r="F6301" s="380">
        <v>19.472131254680782</v>
      </c>
      <c r="G6301" s="25">
        <v>47.85</v>
      </c>
      <c r="H6301" s="380">
        <v>12.073041447308308</v>
      </c>
      <c r="I6301" s="25">
        <v>62.67</v>
      </c>
      <c r="J6301" s="380">
        <v>7.2800345530558106</v>
      </c>
    </row>
    <row r="6302" spans="1:10" x14ac:dyDescent="0.35">
      <c r="A6302" s="5">
        <v>6298</v>
      </c>
      <c r="B6302" s="5">
        <v>263</v>
      </c>
      <c r="C6302" s="5">
        <v>9</v>
      </c>
      <c r="D6302" s="380">
        <v>97.765000000000015</v>
      </c>
      <c r="E6302" s="25">
        <v>28.37</v>
      </c>
      <c r="F6302" s="380">
        <v>16.220291746098216</v>
      </c>
      <c r="G6302" s="25">
        <v>47.85</v>
      </c>
      <c r="H6302" s="380">
        <v>10.511038223916568</v>
      </c>
      <c r="I6302" s="25">
        <v>59.21</v>
      </c>
      <c r="J6302" s="380">
        <v>6.9359975253364441</v>
      </c>
    </row>
    <row r="6303" spans="1:10" x14ac:dyDescent="0.35">
      <c r="A6303" s="5">
        <v>6299</v>
      </c>
      <c r="B6303" s="5">
        <v>263</v>
      </c>
      <c r="C6303" s="5">
        <v>9</v>
      </c>
      <c r="D6303" s="380">
        <v>93.492777777777775</v>
      </c>
      <c r="E6303" s="25">
        <v>26.59</v>
      </c>
      <c r="F6303" s="380">
        <v>8.808158750049218</v>
      </c>
      <c r="G6303" s="25">
        <v>47.85</v>
      </c>
      <c r="H6303" s="380">
        <v>11.118391223568551</v>
      </c>
      <c r="I6303" s="25">
        <v>55.81</v>
      </c>
      <c r="J6303" s="380">
        <v>6.8468463129826889</v>
      </c>
    </row>
    <row r="6304" spans="1:10" x14ac:dyDescent="0.35">
      <c r="A6304" s="5">
        <v>6300</v>
      </c>
      <c r="B6304" s="5">
        <v>263</v>
      </c>
      <c r="C6304" s="5">
        <v>9</v>
      </c>
      <c r="D6304" s="380">
        <v>91.078333333333319</v>
      </c>
      <c r="E6304" s="25">
        <v>25.29</v>
      </c>
      <c r="F6304" s="380">
        <v>10.202824281881989</v>
      </c>
      <c r="G6304" s="25">
        <v>47.85</v>
      </c>
      <c r="H6304" s="380">
        <v>9.1542031751340698</v>
      </c>
      <c r="I6304" s="25">
        <v>53.27</v>
      </c>
      <c r="J6304" s="380">
        <v>7.1351571147483099</v>
      </c>
    </row>
    <row r="6305" spans="1:10" x14ac:dyDescent="0.35">
      <c r="A6305" s="5">
        <v>6301</v>
      </c>
      <c r="B6305" s="5">
        <v>263</v>
      </c>
      <c r="C6305" s="5">
        <v>9</v>
      </c>
      <c r="D6305" s="380">
        <v>91.107222222222219</v>
      </c>
      <c r="E6305" s="25">
        <v>25.29</v>
      </c>
      <c r="F6305" s="380">
        <v>11.00192939192196</v>
      </c>
      <c r="G6305" s="25">
        <v>45.43</v>
      </c>
      <c r="H6305" s="380">
        <v>11.327991582145621</v>
      </c>
      <c r="I6305" s="25">
        <v>53.27</v>
      </c>
      <c r="J6305" s="380">
        <v>7.1405861553982719</v>
      </c>
    </row>
    <row r="6306" spans="1:10" x14ac:dyDescent="0.35">
      <c r="A6306" s="5">
        <v>6302</v>
      </c>
      <c r="B6306" s="5">
        <v>263</v>
      </c>
      <c r="C6306" s="5">
        <v>9</v>
      </c>
      <c r="D6306" s="380">
        <v>91.388888888888886</v>
      </c>
      <c r="E6306" s="25">
        <v>24.84</v>
      </c>
      <c r="F6306" s="380">
        <v>10.049160863761276</v>
      </c>
      <c r="G6306" s="25">
        <v>45.43</v>
      </c>
      <c r="H6306" s="380">
        <v>11.060443856415572</v>
      </c>
      <c r="I6306" s="25">
        <v>53.27</v>
      </c>
      <c r="J6306" s="380">
        <v>7.1405861553982719</v>
      </c>
    </row>
    <row r="6307" spans="1:10" x14ac:dyDescent="0.35">
      <c r="A6307" s="5">
        <v>6303</v>
      </c>
      <c r="B6307" s="5">
        <v>263</v>
      </c>
      <c r="C6307" s="5">
        <v>9</v>
      </c>
      <c r="D6307" s="380">
        <v>95.285555555555561</v>
      </c>
      <c r="E6307" s="25">
        <v>24.84</v>
      </c>
      <c r="F6307" s="380">
        <v>9.4969002009364925</v>
      </c>
      <c r="G6307" s="25">
        <v>45.43</v>
      </c>
      <c r="H6307" s="380">
        <v>11.79063081362346</v>
      </c>
      <c r="I6307" s="25">
        <v>53.27</v>
      </c>
      <c r="J6307" s="380">
        <v>7.1405861553982719</v>
      </c>
    </row>
    <row r="6308" spans="1:10" x14ac:dyDescent="0.35">
      <c r="A6308" s="5">
        <v>6304</v>
      </c>
      <c r="B6308" s="5">
        <v>263</v>
      </c>
      <c r="C6308" s="5">
        <v>9</v>
      </c>
      <c r="D6308" s="380">
        <v>103.29333333333335</v>
      </c>
      <c r="E6308" s="25">
        <v>25.74</v>
      </c>
      <c r="F6308" s="380">
        <v>10.060734622954</v>
      </c>
      <c r="G6308" s="25">
        <v>47.85</v>
      </c>
      <c r="H6308" s="380">
        <v>11.606572521523164</v>
      </c>
      <c r="I6308" s="25">
        <v>53.27</v>
      </c>
      <c r="J6308" s="380">
        <v>7.0720870695900242</v>
      </c>
    </row>
    <row r="6309" spans="1:10" x14ac:dyDescent="0.35">
      <c r="A6309" s="5">
        <v>6305</v>
      </c>
      <c r="B6309" s="5">
        <v>263</v>
      </c>
      <c r="C6309" s="5">
        <v>9</v>
      </c>
      <c r="D6309" s="380">
        <v>119.97111111111111</v>
      </c>
      <c r="E6309" s="25">
        <v>28.37</v>
      </c>
      <c r="F6309" s="380">
        <v>18.27474572434425</v>
      </c>
      <c r="G6309" s="25">
        <v>47.85</v>
      </c>
      <c r="H6309" s="380">
        <v>11.433190286398931</v>
      </c>
      <c r="I6309" s="25">
        <v>53.81</v>
      </c>
      <c r="J6309" s="380">
        <v>7.0527977735178276</v>
      </c>
    </row>
    <row r="6310" spans="1:10" x14ac:dyDescent="0.35">
      <c r="A6310" s="5">
        <v>6306</v>
      </c>
      <c r="B6310" s="5">
        <v>263</v>
      </c>
      <c r="C6310" s="5">
        <v>9</v>
      </c>
      <c r="D6310" s="380">
        <v>130.82777777777775</v>
      </c>
      <c r="E6310" s="25">
        <v>28.37</v>
      </c>
      <c r="F6310" s="380">
        <v>24.112024399933052</v>
      </c>
      <c r="G6310" s="25">
        <v>47.85</v>
      </c>
      <c r="H6310" s="380">
        <v>16.970070500327317</v>
      </c>
      <c r="I6310" s="25">
        <v>59.21</v>
      </c>
      <c r="J6310" s="380">
        <v>7.6981977556061887</v>
      </c>
    </row>
    <row r="6311" spans="1:10" x14ac:dyDescent="0.35">
      <c r="A6311" s="5">
        <v>6307</v>
      </c>
      <c r="B6311" s="5">
        <v>263</v>
      </c>
      <c r="C6311" s="5">
        <v>9</v>
      </c>
      <c r="D6311" s="380">
        <v>138.88888888888889</v>
      </c>
      <c r="E6311" s="25">
        <v>28.37</v>
      </c>
      <c r="F6311" s="380">
        <v>23.668434506289088</v>
      </c>
      <c r="G6311" s="25">
        <v>47.85</v>
      </c>
      <c r="H6311" s="380">
        <v>17.129761917715093</v>
      </c>
      <c r="I6311" s="25">
        <v>66.06</v>
      </c>
      <c r="J6311" s="380">
        <v>7.5928929105048661</v>
      </c>
    </row>
    <row r="6312" spans="1:10" x14ac:dyDescent="0.35">
      <c r="A6312" s="5">
        <v>6308</v>
      </c>
      <c r="B6312" s="5">
        <v>263</v>
      </c>
      <c r="C6312" s="5">
        <v>9</v>
      </c>
      <c r="D6312" s="380">
        <v>127.81277777777778</v>
      </c>
      <c r="E6312" s="25">
        <v>28.37</v>
      </c>
      <c r="F6312" s="380">
        <v>23.517903790388853</v>
      </c>
      <c r="G6312" s="25">
        <v>47.85</v>
      </c>
      <c r="H6312" s="380">
        <v>17.121868233171483</v>
      </c>
      <c r="I6312" s="25">
        <v>66.06</v>
      </c>
      <c r="J6312" s="380">
        <v>7.5928929105048661</v>
      </c>
    </row>
    <row r="6313" spans="1:10" x14ac:dyDescent="0.35">
      <c r="A6313" s="5">
        <v>6309</v>
      </c>
      <c r="B6313" s="5">
        <v>263</v>
      </c>
      <c r="C6313" s="5">
        <v>9</v>
      </c>
      <c r="D6313" s="380">
        <v>119.61833333333334</v>
      </c>
      <c r="E6313" s="25">
        <v>27.3</v>
      </c>
      <c r="F6313" s="380">
        <v>23.543372308514041</v>
      </c>
      <c r="G6313" s="25">
        <v>47.85</v>
      </c>
      <c r="H6313" s="380">
        <v>16.07676793350355</v>
      </c>
      <c r="I6313" s="25">
        <v>66.06</v>
      </c>
      <c r="J6313" s="380">
        <v>7.7690935157457801</v>
      </c>
    </row>
    <row r="6314" spans="1:10" x14ac:dyDescent="0.35">
      <c r="A6314" s="5">
        <v>6310</v>
      </c>
      <c r="B6314" s="5">
        <v>263</v>
      </c>
      <c r="C6314" s="5">
        <v>9</v>
      </c>
      <c r="D6314" s="380">
        <v>106.71277777777777</v>
      </c>
      <c r="E6314" s="25">
        <v>25.29</v>
      </c>
      <c r="F6314" s="380">
        <v>24.381783804364993</v>
      </c>
      <c r="G6314" s="25">
        <v>47.85</v>
      </c>
      <c r="H6314" s="380">
        <v>16.296092712949648</v>
      </c>
      <c r="I6314" s="25">
        <v>62.27</v>
      </c>
      <c r="J6314" s="380">
        <v>7.5596749632260298</v>
      </c>
    </row>
    <row r="6315" spans="1:10" x14ac:dyDescent="0.35">
      <c r="A6315" s="5">
        <v>6311</v>
      </c>
      <c r="B6315" s="5">
        <v>263</v>
      </c>
      <c r="C6315" s="5">
        <v>9</v>
      </c>
      <c r="D6315" s="380">
        <v>98.127222222222215</v>
      </c>
      <c r="E6315" s="25">
        <v>24.84</v>
      </c>
      <c r="F6315" s="380">
        <v>24.075834666026772</v>
      </c>
      <c r="G6315" s="25">
        <v>43.56</v>
      </c>
      <c r="H6315" s="380">
        <v>15.193608350062712</v>
      </c>
      <c r="I6315" s="25">
        <v>60.99</v>
      </c>
      <c r="J6315" s="380">
        <v>7.8408907461090482</v>
      </c>
    </row>
    <row r="6316" spans="1:10" x14ac:dyDescent="0.35">
      <c r="A6316" s="5">
        <v>6312</v>
      </c>
      <c r="B6316" s="5">
        <v>263</v>
      </c>
      <c r="C6316" s="5">
        <v>9</v>
      </c>
      <c r="D6316" s="380">
        <v>91.321111111111122</v>
      </c>
      <c r="E6316" s="25">
        <v>24.84</v>
      </c>
      <c r="F6316" s="380">
        <v>23.037635316825984</v>
      </c>
      <c r="G6316" s="25">
        <v>43.56</v>
      </c>
      <c r="H6316" s="380">
        <v>15.501577426467277</v>
      </c>
      <c r="I6316" s="25">
        <v>56.15</v>
      </c>
      <c r="J6316" s="380">
        <v>7.9806928831196018</v>
      </c>
    </row>
    <row r="6317" spans="1:10" x14ac:dyDescent="0.35">
      <c r="A6317" s="5">
        <v>6313</v>
      </c>
      <c r="B6317" s="5">
        <v>264</v>
      </c>
      <c r="C6317" s="5">
        <v>9</v>
      </c>
      <c r="D6317" s="380">
        <v>91.555555555555557</v>
      </c>
      <c r="E6317" s="25">
        <v>24.84</v>
      </c>
      <c r="F6317" s="380">
        <v>22.80914448564809</v>
      </c>
      <c r="G6317" s="25">
        <v>43.56</v>
      </c>
      <c r="H6317" s="380">
        <v>15.132021239672106</v>
      </c>
      <c r="I6317" s="25">
        <v>56.91</v>
      </c>
      <c r="J6317" s="380">
        <v>8.033173793100449</v>
      </c>
    </row>
    <row r="6318" spans="1:10" x14ac:dyDescent="0.35">
      <c r="A6318" s="5">
        <v>6314</v>
      </c>
      <c r="B6318" s="5">
        <v>264</v>
      </c>
      <c r="C6318" s="5">
        <v>9</v>
      </c>
      <c r="D6318" s="380">
        <v>90.739444444444459</v>
      </c>
      <c r="E6318" s="25">
        <v>24.84</v>
      </c>
      <c r="F6318" s="380">
        <v>22.778207238521084</v>
      </c>
      <c r="G6318" s="25">
        <v>43.56</v>
      </c>
      <c r="H6318" s="380">
        <v>15.41588896245489</v>
      </c>
      <c r="I6318" s="25">
        <v>56.15</v>
      </c>
      <c r="J6318" s="380">
        <v>7.9268140581673894</v>
      </c>
    </row>
    <row r="6319" spans="1:10" x14ac:dyDescent="0.35">
      <c r="A6319" s="5">
        <v>6315</v>
      </c>
      <c r="B6319" s="5">
        <v>264</v>
      </c>
      <c r="C6319" s="5">
        <v>9</v>
      </c>
      <c r="D6319" s="380">
        <v>90.404999999999987</v>
      </c>
      <c r="E6319" s="25">
        <v>24.84</v>
      </c>
      <c r="F6319" s="380">
        <v>22.431118861891584</v>
      </c>
      <c r="G6319" s="25">
        <v>42.29</v>
      </c>
      <c r="H6319" s="380">
        <v>14.817111371814647</v>
      </c>
      <c r="I6319" s="25">
        <v>56.15</v>
      </c>
      <c r="J6319" s="380">
        <v>7.9815549990712089</v>
      </c>
    </row>
    <row r="6320" spans="1:10" x14ac:dyDescent="0.35">
      <c r="A6320" s="5">
        <v>6316</v>
      </c>
      <c r="B6320" s="5">
        <v>264</v>
      </c>
      <c r="C6320" s="5">
        <v>9</v>
      </c>
      <c r="D6320" s="380">
        <v>90.069444444444443</v>
      </c>
      <c r="E6320" s="25">
        <v>24.84</v>
      </c>
      <c r="F6320" s="380">
        <v>22.752205591877846</v>
      </c>
      <c r="G6320" s="25">
        <v>43.56</v>
      </c>
      <c r="H6320" s="380">
        <v>15.241593624619517</v>
      </c>
      <c r="I6320" s="25">
        <v>56.15</v>
      </c>
      <c r="J6320" s="380">
        <v>8.011461167929669</v>
      </c>
    </row>
    <row r="6321" spans="1:10" x14ac:dyDescent="0.35">
      <c r="A6321" s="5">
        <v>6317</v>
      </c>
      <c r="B6321" s="5">
        <v>264</v>
      </c>
      <c r="C6321" s="5">
        <v>9</v>
      </c>
      <c r="D6321" s="380">
        <v>98.037222222222212</v>
      </c>
      <c r="E6321" s="25">
        <v>24.84</v>
      </c>
      <c r="F6321" s="380">
        <v>22.63967111314405</v>
      </c>
      <c r="G6321" s="25">
        <v>43.56</v>
      </c>
      <c r="H6321" s="380">
        <v>14.876824144324226</v>
      </c>
      <c r="I6321" s="25">
        <v>57.26</v>
      </c>
      <c r="J6321" s="380">
        <v>7.9056938153426772</v>
      </c>
    </row>
    <row r="6322" spans="1:10" x14ac:dyDescent="0.35">
      <c r="A6322" s="5">
        <v>6318</v>
      </c>
      <c r="B6322" s="5">
        <v>264</v>
      </c>
      <c r="C6322" s="5">
        <v>9</v>
      </c>
      <c r="D6322" s="380">
        <v>110.5938888888889</v>
      </c>
      <c r="E6322" s="25">
        <v>24.84</v>
      </c>
      <c r="F6322" s="380">
        <v>23.310165992161647</v>
      </c>
      <c r="G6322" s="25">
        <v>47.46</v>
      </c>
      <c r="H6322" s="380">
        <v>15.562661805433564</v>
      </c>
      <c r="I6322" s="25">
        <v>66.06</v>
      </c>
      <c r="J6322" s="380">
        <v>7.7228633788057204</v>
      </c>
    </row>
    <row r="6323" spans="1:10" x14ac:dyDescent="0.35">
      <c r="A6323" s="5">
        <v>6319</v>
      </c>
      <c r="B6323" s="5">
        <v>264</v>
      </c>
      <c r="C6323" s="5">
        <v>9</v>
      </c>
      <c r="D6323" s="380">
        <v>136.01222222222219</v>
      </c>
      <c r="E6323" s="25">
        <v>28.12</v>
      </c>
      <c r="F6323" s="380">
        <v>22.612361657248062</v>
      </c>
      <c r="G6323" s="25">
        <v>47.85</v>
      </c>
      <c r="H6323" s="380">
        <v>13.57696494788591</v>
      </c>
      <c r="I6323" s="25">
        <v>70.09</v>
      </c>
      <c r="J6323" s="380">
        <v>7.5928929105048661</v>
      </c>
    </row>
    <row r="6324" spans="1:10" x14ac:dyDescent="0.35">
      <c r="A6324" s="5">
        <v>6320</v>
      </c>
      <c r="B6324" s="5">
        <v>264</v>
      </c>
      <c r="C6324" s="5">
        <v>9</v>
      </c>
      <c r="D6324" s="380">
        <v>135.07333333333332</v>
      </c>
      <c r="E6324" s="25">
        <v>28.12</v>
      </c>
      <c r="F6324" s="380">
        <v>17.698609948928521</v>
      </c>
      <c r="G6324" s="25">
        <v>47.85</v>
      </c>
      <c r="H6324" s="380">
        <v>6.2059513296298139</v>
      </c>
      <c r="I6324" s="25">
        <v>72.19</v>
      </c>
      <c r="J6324" s="380">
        <v>6.3769001249080928</v>
      </c>
    </row>
    <row r="6325" spans="1:10" x14ac:dyDescent="0.35">
      <c r="A6325" s="5">
        <v>6321</v>
      </c>
      <c r="B6325" s="5">
        <v>264</v>
      </c>
      <c r="C6325" s="5">
        <v>9</v>
      </c>
      <c r="D6325" s="380">
        <v>113.62277777777777</v>
      </c>
      <c r="E6325" s="25">
        <v>28.12</v>
      </c>
      <c r="F6325" s="380">
        <v>8.1174834595959595</v>
      </c>
      <c r="G6325" s="25">
        <v>47.85</v>
      </c>
      <c r="H6325" s="380">
        <v>4.799693804694658</v>
      </c>
      <c r="I6325" s="25">
        <v>66.06</v>
      </c>
      <c r="J6325" s="380">
        <v>4.3938706021109049</v>
      </c>
    </row>
    <row r="6326" spans="1:10" x14ac:dyDescent="0.35">
      <c r="A6326" s="5">
        <v>6322</v>
      </c>
      <c r="B6326" s="5">
        <v>264</v>
      </c>
      <c r="C6326" s="5">
        <v>9</v>
      </c>
      <c r="D6326" s="380">
        <v>101.18055555555556</v>
      </c>
      <c r="E6326" s="25">
        <v>26.51</v>
      </c>
      <c r="F6326" s="380">
        <v>11.313929967573973</v>
      </c>
      <c r="G6326" s="25">
        <v>47.85</v>
      </c>
      <c r="H6326" s="380">
        <v>5.8723930445581445</v>
      </c>
      <c r="I6326" s="25">
        <v>64.14</v>
      </c>
      <c r="J6326" s="380">
        <v>1.6871915573891725</v>
      </c>
    </row>
    <row r="6327" spans="1:10" x14ac:dyDescent="0.35">
      <c r="A6327" s="5">
        <v>6323</v>
      </c>
      <c r="B6327" s="5">
        <v>264</v>
      </c>
      <c r="C6327" s="5">
        <v>9</v>
      </c>
      <c r="D6327" s="380">
        <v>94.081111111111113</v>
      </c>
      <c r="E6327" s="25">
        <v>25.48</v>
      </c>
      <c r="F6327" s="380">
        <v>8.1174834595959595</v>
      </c>
      <c r="G6327" s="25">
        <v>47.46</v>
      </c>
      <c r="H6327" s="380">
        <v>8.1255526620749325</v>
      </c>
      <c r="I6327" s="25">
        <v>56.15</v>
      </c>
      <c r="J6327" s="380">
        <v>1.4217432319987948</v>
      </c>
    </row>
    <row r="6328" spans="1:10" x14ac:dyDescent="0.35">
      <c r="A6328" s="5">
        <v>6324</v>
      </c>
      <c r="B6328" s="5">
        <v>264</v>
      </c>
      <c r="C6328" s="5">
        <v>9</v>
      </c>
      <c r="D6328" s="380">
        <v>88.257222222222225</v>
      </c>
      <c r="E6328" s="25">
        <v>24.99</v>
      </c>
      <c r="F6328" s="380">
        <v>8.1174834595959595</v>
      </c>
      <c r="G6328" s="25">
        <v>47.46</v>
      </c>
      <c r="H6328" s="380">
        <v>7.3401089320186985</v>
      </c>
      <c r="I6328" s="25">
        <v>55.59</v>
      </c>
      <c r="J6328" s="380">
        <v>0.27777777777777779</v>
      </c>
    </row>
    <row r="6329" spans="1:10" x14ac:dyDescent="0.35">
      <c r="A6329" s="5">
        <v>6325</v>
      </c>
      <c r="B6329" s="5">
        <v>264</v>
      </c>
      <c r="C6329" s="5">
        <v>9</v>
      </c>
      <c r="D6329" s="380">
        <v>85.53166666666668</v>
      </c>
      <c r="E6329" s="25">
        <v>24.84</v>
      </c>
      <c r="F6329" s="380">
        <v>8.1174834595959595</v>
      </c>
      <c r="G6329" s="25">
        <v>44.74</v>
      </c>
      <c r="H6329" s="380">
        <v>8.1499565306689021</v>
      </c>
      <c r="I6329" s="25">
        <v>55.59</v>
      </c>
      <c r="J6329" s="380">
        <v>4.853883940564895</v>
      </c>
    </row>
    <row r="6330" spans="1:10" x14ac:dyDescent="0.35">
      <c r="A6330" s="5">
        <v>6326</v>
      </c>
      <c r="B6330" s="5">
        <v>264</v>
      </c>
      <c r="C6330" s="5">
        <v>9</v>
      </c>
      <c r="D6330" s="380">
        <v>86.842777777777783</v>
      </c>
      <c r="E6330" s="25">
        <v>24.84</v>
      </c>
      <c r="F6330" s="380">
        <v>8.1174834595959595</v>
      </c>
      <c r="G6330" s="25">
        <v>44.74</v>
      </c>
      <c r="H6330" s="380">
        <v>6.5402483287538917</v>
      </c>
      <c r="I6330" s="25">
        <v>55.59</v>
      </c>
      <c r="J6330" s="380">
        <v>2.0046636118919698</v>
      </c>
    </row>
    <row r="6331" spans="1:10" x14ac:dyDescent="0.35">
      <c r="A6331" s="5">
        <v>6327</v>
      </c>
      <c r="B6331" s="5">
        <v>264</v>
      </c>
      <c r="C6331" s="5">
        <v>9</v>
      </c>
      <c r="D6331" s="380">
        <v>90.774444444444441</v>
      </c>
      <c r="E6331" s="25">
        <v>24.84</v>
      </c>
      <c r="F6331" s="380">
        <v>8.1174834595959595</v>
      </c>
      <c r="G6331" s="25">
        <v>44.74</v>
      </c>
      <c r="H6331" s="380">
        <v>6.2138401068561464</v>
      </c>
      <c r="I6331" s="25">
        <v>55.59</v>
      </c>
      <c r="J6331" s="380">
        <v>3.9361140807449169</v>
      </c>
    </row>
    <row r="6332" spans="1:10" x14ac:dyDescent="0.35">
      <c r="A6332" s="5">
        <v>6328</v>
      </c>
      <c r="B6332" s="5">
        <v>264</v>
      </c>
      <c r="C6332" s="5">
        <v>9</v>
      </c>
      <c r="D6332" s="380">
        <v>100.50166666666668</v>
      </c>
      <c r="E6332" s="25">
        <v>25.48</v>
      </c>
      <c r="F6332" s="380">
        <v>8.9262241580803963</v>
      </c>
      <c r="G6332" s="25">
        <v>47.46</v>
      </c>
      <c r="H6332" s="380">
        <v>8.7888746120550234</v>
      </c>
      <c r="I6332" s="25">
        <v>55.59</v>
      </c>
      <c r="J6332" s="380">
        <v>0.38444444444444448</v>
      </c>
    </row>
    <row r="6333" spans="1:10" x14ac:dyDescent="0.35">
      <c r="A6333" s="5">
        <v>6329</v>
      </c>
      <c r="B6333" s="5">
        <v>264</v>
      </c>
      <c r="C6333" s="5">
        <v>9</v>
      </c>
      <c r="D6333" s="380">
        <v>107.83500000000001</v>
      </c>
      <c r="E6333" s="25">
        <v>26.35</v>
      </c>
      <c r="F6333" s="380">
        <v>10.143614307238495</v>
      </c>
      <c r="G6333" s="25">
        <v>47.46</v>
      </c>
      <c r="H6333" s="380">
        <v>8.7356289056247629</v>
      </c>
      <c r="I6333" s="25">
        <v>55.59</v>
      </c>
      <c r="J6333" s="380">
        <v>5.918460779322479</v>
      </c>
    </row>
    <row r="6334" spans="1:10" x14ac:dyDescent="0.35">
      <c r="A6334" s="5">
        <v>6330</v>
      </c>
      <c r="B6334" s="5">
        <v>264</v>
      </c>
      <c r="C6334" s="5">
        <v>9</v>
      </c>
      <c r="D6334" s="380">
        <v>120.78611111111113</v>
      </c>
      <c r="E6334" s="25">
        <v>26.51</v>
      </c>
      <c r="F6334" s="380">
        <v>20.812493546930657</v>
      </c>
      <c r="G6334" s="25">
        <v>47.85</v>
      </c>
      <c r="H6334" s="380">
        <v>10.998704378805778</v>
      </c>
      <c r="I6334" s="25">
        <v>56.15</v>
      </c>
      <c r="J6334" s="380">
        <v>6.7893722634900566</v>
      </c>
    </row>
    <row r="6335" spans="1:10" x14ac:dyDescent="0.35">
      <c r="A6335" s="5">
        <v>6331</v>
      </c>
      <c r="B6335" s="5">
        <v>264</v>
      </c>
      <c r="C6335" s="5">
        <v>9</v>
      </c>
      <c r="D6335" s="380">
        <v>133.0638888888889</v>
      </c>
      <c r="E6335" s="25">
        <v>26.53</v>
      </c>
      <c r="F6335" s="380">
        <v>21.820309944457819</v>
      </c>
      <c r="G6335" s="25">
        <v>47.85</v>
      </c>
      <c r="H6335" s="380">
        <v>10.740288732752651</v>
      </c>
      <c r="I6335" s="25">
        <v>65.400000000000006</v>
      </c>
      <c r="J6335" s="380">
        <v>7.0143508121538369</v>
      </c>
    </row>
    <row r="6336" spans="1:10" x14ac:dyDescent="0.35">
      <c r="A6336" s="5">
        <v>6332</v>
      </c>
      <c r="B6336" s="5">
        <v>264</v>
      </c>
      <c r="C6336" s="5">
        <v>9</v>
      </c>
      <c r="D6336" s="380">
        <v>116.99055555555555</v>
      </c>
      <c r="E6336" s="25">
        <v>27.3</v>
      </c>
      <c r="F6336" s="380">
        <v>21.090766821352823</v>
      </c>
      <c r="G6336" s="25">
        <v>47.85</v>
      </c>
      <c r="H6336" s="380">
        <v>10.7151325360746</v>
      </c>
      <c r="I6336" s="25">
        <v>65.400000000000006</v>
      </c>
      <c r="J6336" s="380">
        <v>7.0604932204093913</v>
      </c>
    </row>
    <row r="6337" spans="1:10" x14ac:dyDescent="0.35">
      <c r="A6337" s="5">
        <v>6333</v>
      </c>
      <c r="B6337" s="5">
        <v>264</v>
      </c>
      <c r="C6337" s="5">
        <v>9</v>
      </c>
      <c r="D6337" s="380">
        <v>99.292777777777772</v>
      </c>
      <c r="E6337" s="25">
        <v>25.59</v>
      </c>
      <c r="F6337" s="380">
        <v>21.909106346237959</v>
      </c>
      <c r="G6337" s="25">
        <v>44.74</v>
      </c>
      <c r="H6337" s="380">
        <v>10.014662339326911</v>
      </c>
      <c r="I6337" s="25">
        <v>57.49</v>
      </c>
      <c r="J6337" s="380">
        <v>6.7371402269750327</v>
      </c>
    </row>
    <row r="6338" spans="1:10" x14ac:dyDescent="0.35">
      <c r="A6338" s="5">
        <v>6334</v>
      </c>
      <c r="B6338" s="5">
        <v>264</v>
      </c>
      <c r="C6338" s="5">
        <v>9</v>
      </c>
      <c r="D6338" s="380">
        <v>91.070000000000007</v>
      </c>
      <c r="E6338" s="25">
        <v>24.84</v>
      </c>
      <c r="F6338" s="380">
        <v>20.500363258359378</v>
      </c>
      <c r="G6338" s="25">
        <v>44.74</v>
      </c>
      <c r="H6338" s="380">
        <v>9.9071854226340417</v>
      </c>
      <c r="I6338" s="25">
        <v>55.59</v>
      </c>
      <c r="J6338" s="380">
        <v>6.853962935915626</v>
      </c>
    </row>
    <row r="6339" spans="1:10" x14ac:dyDescent="0.35">
      <c r="A6339" s="5">
        <v>6335</v>
      </c>
      <c r="B6339" s="5">
        <v>264</v>
      </c>
      <c r="C6339" s="5">
        <v>9</v>
      </c>
      <c r="D6339" s="380">
        <v>91.69</v>
      </c>
      <c r="E6339" s="25">
        <v>24.84</v>
      </c>
      <c r="F6339" s="380">
        <v>9.8467403642419615</v>
      </c>
      <c r="G6339" s="25">
        <v>43.56</v>
      </c>
      <c r="H6339" s="380">
        <v>9.0875108568059169</v>
      </c>
      <c r="I6339" s="25">
        <v>54.19</v>
      </c>
      <c r="J6339" s="380">
        <v>6.8772853024730374</v>
      </c>
    </row>
    <row r="6340" spans="1:10" x14ac:dyDescent="0.35">
      <c r="A6340" s="5">
        <v>6336</v>
      </c>
      <c r="B6340" s="5">
        <v>264</v>
      </c>
      <c r="C6340" s="5">
        <v>9</v>
      </c>
      <c r="D6340" s="380">
        <v>94.333333333333343</v>
      </c>
      <c r="E6340" s="25">
        <v>24.84</v>
      </c>
      <c r="F6340" s="380">
        <v>8.7832216946134487</v>
      </c>
      <c r="G6340" s="25">
        <v>40.340000000000003</v>
      </c>
      <c r="H6340" s="380">
        <v>9.8202193720794302</v>
      </c>
      <c r="I6340" s="25">
        <v>47.66</v>
      </c>
      <c r="J6340" s="380">
        <v>6.4431918338702596</v>
      </c>
    </row>
    <row r="6341" spans="1:10" x14ac:dyDescent="0.35">
      <c r="A6341" s="5">
        <v>6337</v>
      </c>
      <c r="B6341" s="5">
        <v>265</v>
      </c>
      <c r="C6341" s="5">
        <v>9</v>
      </c>
      <c r="D6341" s="380">
        <v>93.818333333333328</v>
      </c>
      <c r="E6341" s="25">
        <v>24.11</v>
      </c>
      <c r="F6341" s="380">
        <v>8.2278820543229312</v>
      </c>
      <c r="G6341" s="25">
        <v>38.03</v>
      </c>
      <c r="H6341" s="380">
        <v>10.582313569416705</v>
      </c>
      <c r="I6341" s="25">
        <v>44.72</v>
      </c>
      <c r="J6341" s="380">
        <v>6.2967408358635799</v>
      </c>
    </row>
    <row r="6342" spans="1:10" x14ac:dyDescent="0.35">
      <c r="A6342" s="5">
        <v>6338</v>
      </c>
      <c r="B6342" s="5">
        <v>265</v>
      </c>
      <c r="C6342" s="5">
        <v>9</v>
      </c>
      <c r="D6342" s="380">
        <v>92.443333333333328</v>
      </c>
      <c r="E6342" s="25">
        <v>24.11</v>
      </c>
      <c r="F6342" s="380">
        <v>8.2731754176475931</v>
      </c>
      <c r="G6342" s="25">
        <v>37.49</v>
      </c>
      <c r="H6342" s="380">
        <v>10.509490335412938</v>
      </c>
      <c r="I6342" s="25">
        <v>43.41</v>
      </c>
      <c r="J6342" s="380">
        <v>6.4277879314699007</v>
      </c>
    </row>
    <row r="6343" spans="1:10" x14ac:dyDescent="0.35">
      <c r="A6343" s="5">
        <v>6339</v>
      </c>
      <c r="B6343" s="5">
        <v>265</v>
      </c>
      <c r="C6343" s="5">
        <v>9</v>
      </c>
      <c r="D6343" s="380">
        <v>89.24944444444445</v>
      </c>
      <c r="E6343" s="25">
        <v>24.11</v>
      </c>
      <c r="F6343" s="380">
        <v>8.2847280719814389</v>
      </c>
      <c r="G6343" s="25">
        <v>37.49</v>
      </c>
      <c r="H6343" s="380">
        <v>10.509637320551775</v>
      </c>
      <c r="I6343" s="25">
        <v>43.41</v>
      </c>
      <c r="J6343" s="380">
        <v>7.0511042981245557</v>
      </c>
    </row>
    <row r="6344" spans="1:10" x14ac:dyDescent="0.35">
      <c r="A6344" s="5">
        <v>6340</v>
      </c>
      <c r="B6344" s="5">
        <v>265</v>
      </c>
      <c r="C6344" s="5">
        <v>9</v>
      </c>
      <c r="D6344" s="380">
        <v>91.615555555555545</v>
      </c>
      <c r="E6344" s="25">
        <v>24.73</v>
      </c>
      <c r="F6344" s="380">
        <v>8.3096327927286797</v>
      </c>
      <c r="G6344" s="25">
        <v>38.380000000000003</v>
      </c>
      <c r="H6344" s="380">
        <v>10.874396543496001</v>
      </c>
      <c r="I6344" s="25">
        <v>44.72</v>
      </c>
      <c r="J6344" s="380">
        <v>7.2493090389692769</v>
      </c>
    </row>
    <row r="6345" spans="1:10" x14ac:dyDescent="0.35">
      <c r="A6345" s="5">
        <v>6341</v>
      </c>
      <c r="B6345" s="5">
        <v>265</v>
      </c>
      <c r="C6345" s="5">
        <v>9</v>
      </c>
      <c r="D6345" s="380">
        <v>98.231666666666669</v>
      </c>
      <c r="E6345" s="25">
        <v>24.84</v>
      </c>
      <c r="F6345" s="380">
        <v>8.357116660321914</v>
      </c>
      <c r="G6345" s="25">
        <v>40.340000000000003</v>
      </c>
      <c r="H6345" s="380">
        <v>11.558294246179713</v>
      </c>
      <c r="I6345" s="25">
        <v>48.1</v>
      </c>
      <c r="J6345" s="380">
        <v>7.5696234461566512</v>
      </c>
    </row>
    <row r="6346" spans="1:10" x14ac:dyDescent="0.35">
      <c r="A6346" s="5">
        <v>6342</v>
      </c>
      <c r="B6346" s="5">
        <v>265</v>
      </c>
      <c r="C6346" s="5">
        <v>9</v>
      </c>
      <c r="D6346" s="380">
        <v>111.25055555555556</v>
      </c>
      <c r="E6346" s="25">
        <v>24.84</v>
      </c>
      <c r="F6346" s="380">
        <v>8.40330107521625</v>
      </c>
      <c r="G6346" s="25">
        <v>44.45</v>
      </c>
      <c r="H6346" s="380">
        <v>11.576998070211085</v>
      </c>
      <c r="I6346" s="25">
        <v>49.05</v>
      </c>
      <c r="J6346" s="380">
        <v>7.7139597171931467</v>
      </c>
    </row>
    <row r="6347" spans="1:10" x14ac:dyDescent="0.35">
      <c r="A6347" s="5">
        <v>6343</v>
      </c>
      <c r="B6347" s="5">
        <v>265</v>
      </c>
      <c r="C6347" s="5">
        <v>9</v>
      </c>
      <c r="D6347" s="380">
        <v>124.47611111111108</v>
      </c>
      <c r="E6347" s="25">
        <v>26.37</v>
      </c>
      <c r="F6347" s="380">
        <v>8.570638903967561</v>
      </c>
      <c r="G6347" s="25">
        <v>47.85</v>
      </c>
      <c r="H6347" s="380">
        <v>11.464847873610418</v>
      </c>
      <c r="I6347" s="25">
        <v>53.71</v>
      </c>
      <c r="J6347" s="380">
        <v>7.7578594867521922</v>
      </c>
    </row>
    <row r="6348" spans="1:10" x14ac:dyDescent="0.35">
      <c r="A6348" s="5">
        <v>6344</v>
      </c>
      <c r="B6348" s="5">
        <v>265</v>
      </c>
      <c r="C6348" s="5">
        <v>9</v>
      </c>
      <c r="D6348" s="380">
        <v>124.77944444444445</v>
      </c>
      <c r="E6348" s="25">
        <v>27.03</v>
      </c>
      <c r="F6348" s="380">
        <v>8.8578593055385166</v>
      </c>
      <c r="G6348" s="25">
        <v>47.85</v>
      </c>
      <c r="H6348" s="380">
        <v>11.521565724062507</v>
      </c>
      <c r="I6348" s="25">
        <v>56.52</v>
      </c>
      <c r="J6348" s="380">
        <v>7.3388592593122155</v>
      </c>
    </row>
    <row r="6349" spans="1:10" x14ac:dyDescent="0.35">
      <c r="A6349" s="5">
        <v>6345</v>
      </c>
      <c r="B6349" s="5">
        <v>265</v>
      </c>
      <c r="C6349" s="5">
        <v>9</v>
      </c>
      <c r="D6349" s="380">
        <v>106.03388888888888</v>
      </c>
      <c r="E6349" s="25">
        <v>27.3</v>
      </c>
      <c r="F6349" s="380">
        <v>8.1174834595959613</v>
      </c>
      <c r="G6349" s="25">
        <v>47.85</v>
      </c>
      <c r="H6349" s="380">
        <v>10.771925003084547</v>
      </c>
      <c r="I6349" s="25">
        <v>55.81</v>
      </c>
      <c r="J6349" s="380">
        <v>6.6484421809148309</v>
      </c>
    </row>
    <row r="6350" spans="1:10" x14ac:dyDescent="0.35">
      <c r="A6350" s="5">
        <v>6346</v>
      </c>
      <c r="B6350" s="5">
        <v>265</v>
      </c>
      <c r="C6350" s="5">
        <v>9</v>
      </c>
      <c r="D6350" s="380">
        <v>95.614999999999981</v>
      </c>
      <c r="E6350" s="25">
        <v>25.59</v>
      </c>
      <c r="F6350" s="380">
        <v>8.1174834595959577</v>
      </c>
      <c r="G6350" s="25">
        <v>47.85</v>
      </c>
      <c r="H6350" s="380">
        <v>10.80029741480168</v>
      </c>
      <c r="I6350" s="25">
        <v>53.51</v>
      </c>
      <c r="J6350" s="380">
        <v>6.7679882038392813</v>
      </c>
    </row>
    <row r="6351" spans="1:10" x14ac:dyDescent="0.35">
      <c r="A6351" s="5">
        <v>6347</v>
      </c>
      <c r="B6351" s="5">
        <v>265</v>
      </c>
      <c r="C6351" s="5">
        <v>9</v>
      </c>
      <c r="D6351" s="380">
        <v>90.74388888888889</v>
      </c>
      <c r="E6351" s="25">
        <v>25.59</v>
      </c>
      <c r="F6351" s="380">
        <v>8.1174834595959577</v>
      </c>
      <c r="G6351" s="25">
        <v>47.85</v>
      </c>
      <c r="H6351" s="380">
        <v>9.7318156726564471</v>
      </c>
      <c r="I6351" s="25">
        <v>48.86</v>
      </c>
      <c r="J6351" s="380">
        <v>7.0361504018848784</v>
      </c>
    </row>
    <row r="6352" spans="1:10" x14ac:dyDescent="0.35">
      <c r="A6352" s="5">
        <v>6348</v>
      </c>
      <c r="B6352" s="5">
        <v>265</v>
      </c>
      <c r="C6352" s="5">
        <v>9</v>
      </c>
      <c r="D6352" s="380">
        <v>85.757777777777761</v>
      </c>
      <c r="E6352" s="25">
        <v>25.48</v>
      </c>
      <c r="F6352" s="380">
        <v>8.1174834595959613</v>
      </c>
      <c r="G6352" s="25">
        <v>47.46</v>
      </c>
      <c r="H6352" s="380">
        <v>8.7094798121205557</v>
      </c>
      <c r="I6352" s="25">
        <v>48.1</v>
      </c>
      <c r="J6352" s="380">
        <v>5.998469379613832</v>
      </c>
    </row>
    <row r="6353" spans="1:10" x14ac:dyDescent="0.35">
      <c r="A6353" s="5">
        <v>6349</v>
      </c>
      <c r="B6353" s="5">
        <v>265</v>
      </c>
      <c r="C6353" s="5">
        <v>9</v>
      </c>
      <c r="D6353" s="380">
        <v>80.118333333333325</v>
      </c>
      <c r="E6353" s="25">
        <v>25.29</v>
      </c>
      <c r="F6353" s="380">
        <v>8.1174834595959613</v>
      </c>
      <c r="G6353" s="25">
        <v>47.85</v>
      </c>
      <c r="H6353" s="380">
        <v>9.0725885618896651</v>
      </c>
      <c r="I6353" s="25">
        <v>48.1</v>
      </c>
      <c r="J6353" s="380">
        <v>6.515218485832591</v>
      </c>
    </row>
    <row r="6354" spans="1:10" x14ac:dyDescent="0.35">
      <c r="A6354" s="5">
        <v>6350</v>
      </c>
      <c r="B6354" s="5">
        <v>265</v>
      </c>
      <c r="C6354" s="5">
        <v>9</v>
      </c>
      <c r="D6354" s="380">
        <v>88.180555555555557</v>
      </c>
      <c r="E6354" s="25">
        <v>25.59</v>
      </c>
      <c r="F6354" s="380">
        <v>8.1174834595959613</v>
      </c>
      <c r="G6354" s="25">
        <v>47.85</v>
      </c>
      <c r="H6354" s="380">
        <v>8.7094798121205557</v>
      </c>
      <c r="I6354" s="25">
        <v>48.1</v>
      </c>
      <c r="J6354" s="380">
        <v>6.8662693566988233</v>
      </c>
    </row>
    <row r="6355" spans="1:10" x14ac:dyDescent="0.35">
      <c r="A6355" s="5">
        <v>6351</v>
      </c>
      <c r="B6355" s="5">
        <v>265</v>
      </c>
      <c r="C6355" s="5">
        <v>9</v>
      </c>
      <c r="D6355" s="380">
        <v>90.761111111111092</v>
      </c>
      <c r="E6355" s="25">
        <v>25.59</v>
      </c>
      <c r="F6355" s="380">
        <v>8.5018573481406676</v>
      </c>
      <c r="G6355" s="25">
        <v>47.85</v>
      </c>
      <c r="H6355" s="380">
        <v>10.354610522170889</v>
      </c>
      <c r="I6355" s="25">
        <v>50.44</v>
      </c>
      <c r="J6355" s="380">
        <v>7.3075601144680746</v>
      </c>
    </row>
    <row r="6356" spans="1:10" x14ac:dyDescent="0.35">
      <c r="A6356" s="5">
        <v>6352</v>
      </c>
      <c r="B6356" s="5">
        <v>265</v>
      </c>
      <c r="C6356" s="5">
        <v>9</v>
      </c>
      <c r="D6356" s="380">
        <v>105.85000000000001</v>
      </c>
      <c r="E6356" s="25">
        <v>26.24</v>
      </c>
      <c r="F6356" s="380">
        <v>8.7129118032444897</v>
      </c>
      <c r="G6356" s="25">
        <v>47.85</v>
      </c>
      <c r="H6356" s="380">
        <v>10.553281212527217</v>
      </c>
      <c r="I6356" s="25">
        <v>51.72</v>
      </c>
      <c r="J6356" s="380">
        <v>7.3280891345080947</v>
      </c>
    </row>
    <row r="6357" spans="1:10" x14ac:dyDescent="0.35">
      <c r="A6357" s="5">
        <v>6353</v>
      </c>
      <c r="B6357" s="5">
        <v>265</v>
      </c>
      <c r="C6357" s="5">
        <v>9</v>
      </c>
      <c r="D6357" s="380">
        <v>117.90777777777778</v>
      </c>
      <c r="E6357" s="25">
        <v>27.3</v>
      </c>
      <c r="F6357" s="380">
        <v>11.961606102611848</v>
      </c>
      <c r="G6357" s="25">
        <v>47.85</v>
      </c>
      <c r="H6357" s="380">
        <v>10.217113082811377</v>
      </c>
      <c r="I6357" s="25">
        <v>53.71</v>
      </c>
      <c r="J6357" s="380">
        <v>7.536332313235703</v>
      </c>
    </row>
    <row r="6358" spans="1:10" x14ac:dyDescent="0.35">
      <c r="A6358" s="5">
        <v>6354</v>
      </c>
      <c r="B6358" s="5">
        <v>265</v>
      </c>
      <c r="C6358" s="5">
        <v>9</v>
      </c>
      <c r="D6358" s="380">
        <v>124.06166666666667</v>
      </c>
      <c r="E6358" s="25">
        <v>28.12</v>
      </c>
      <c r="F6358" s="380">
        <v>18.895274314029212</v>
      </c>
      <c r="G6358" s="25">
        <v>47.85</v>
      </c>
      <c r="H6358" s="380">
        <v>10.553281212527217</v>
      </c>
      <c r="I6358" s="25">
        <v>54.19</v>
      </c>
      <c r="J6358" s="380">
        <v>7.7909281368304066</v>
      </c>
    </row>
    <row r="6359" spans="1:10" x14ac:dyDescent="0.35">
      <c r="A6359" s="5">
        <v>6355</v>
      </c>
      <c r="B6359" s="5">
        <v>265</v>
      </c>
      <c r="C6359" s="5">
        <v>9</v>
      </c>
      <c r="D6359" s="380">
        <v>135.94277777777779</v>
      </c>
      <c r="E6359" s="25">
        <v>28.12</v>
      </c>
      <c r="F6359" s="380">
        <v>17.469875063434362</v>
      </c>
      <c r="G6359" s="25">
        <v>52.2</v>
      </c>
      <c r="H6359" s="380">
        <v>10.666041089657226</v>
      </c>
      <c r="I6359" s="25">
        <v>59.44</v>
      </c>
      <c r="J6359" s="380">
        <v>7.9895778501725312</v>
      </c>
    </row>
    <row r="6360" spans="1:10" x14ac:dyDescent="0.35">
      <c r="A6360" s="5">
        <v>6356</v>
      </c>
      <c r="B6360" s="5">
        <v>265</v>
      </c>
      <c r="C6360" s="5">
        <v>9</v>
      </c>
      <c r="D6360" s="380">
        <v>122.86500000000001</v>
      </c>
      <c r="E6360" s="25">
        <v>28.12</v>
      </c>
      <c r="F6360" s="380">
        <v>18.958828039990543</v>
      </c>
      <c r="G6360" s="25">
        <v>48.39</v>
      </c>
      <c r="H6360" s="380">
        <v>10.66407602023423</v>
      </c>
      <c r="I6360" s="25">
        <v>55.81</v>
      </c>
      <c r="J6360" s="380">
        <v>7.9076785983495075</v>
      </c>
    </row>
    <row r="6361" spans="1:10" x14ac:dyDescent="0.35">
      <c r="A6361" s="5">
        <v>6357</v>
      </c>
      <c r="B6361" s="5">
        <v>265</v>
      </c>
      <c r="C6361" s="5">
        <v>9</v>
      </c>
      <c r="D6361" s="380">
        <v>110.00722222222221</v>
      </c>
      <c r="E6361" s="25">
        <v>25.59</v>
      </c>
      <c r="F6361" s="380">
        <v>13.599415524929361</v>
      </c>
      <c r="G6361" s="25">
        <v>47.85</v>
      </c>
      <c r="H6361" s="380">
        <v>10.182197198985836</v>
      </c>
      <c r="I6361" s="25">
        <v>53.71</v>
      </c>
      <c r="J6361" s="380">
        <v>7.7301173190881833</v>
      </c>
    </row>
    <row r="6362" spans="1:10" x14ac:dyDescent="0.35">
      <c r="A6362" s="5">
        <v>6358</v>
      </c>
      <c r="B6362" s="5">
        <v>265</v>
      </c>
      <c r="C6362" s="5">
        <v>9</v>
      </c>
      <c r="D6362" s="380">
        <v>102.67833333333333</v>
      </c>
      <c r="E6362" s="25">
        <v>25.29</v>
      </c>
      <c r="F6362" s="380">
        <v>14.181565310588656</v>
      </c>
      <c r="G6362" s="25">
        <v>46.79</v>
      </c>
      <c r="H6362" s="380">
        <v>10.634714571377096</v>
      </c>
      <c r="I6362" s="25">
        <v>53.51</v>
      </c>
      <c r="J6362" s="380">
        <v>5.520494643218198</v>
      </c>
    </row>
    <row r="6363" spans="1:10" x14ac:dyDescent="0.35">
      <c r="A6363" s="5">
        <v>6359</v>
      </c>
      <c r="B6363" s="5">
        <v>265</v>
      </c>
      <c r="C6363" s="5">
        <v>9</v>
      </c>
      <c r="D6363" s="380">
        <v>101.50444444444446</v>
      </c>
      <c r="E6363" s="25">
        <v>24.84</v>
      </c>
      <c r="F6363" s="380">
        <v>14.504616914314559</v>
      </c>
      <c r="G6363" s="25">
        <v>43.56</v>
      </c>
      <c r="H6363" s="380">
        <v>10.44707233351695</v>
      </c>
      <c r="I6363" s="25">
        <v>51.03</v>
      </c>
      <c r="J6363" s="380">
        <v>5.4703814414255421</v>
      </c>
    </row>
    <row r="6364" spans="1:10" x14ac:dyDescent="0.35">
      <c r="A6364" s="5">
        <v>6360</v>
      </c>
      <c r="B6364" s="5">
        <v>265</v>
      </c>
      <c r="C6364" s="5">
        <v>9</v>
      </c>
      <c r="D6364" s="380">
        <v>95.812222222222218</v>
      </c>
      <c r="E6364" s="25">
        <v>24.84</v>
      </c>
      <c r="F6364" s="380">
        <v>12.901605672724816</v>
      </c>
      <c r="G6364" s="25">
        <v>43.56</v>
      </c>
      <c r="H6364" s="380">
        <v>9.5627127151853433</v>
      </c>
      <c r="I6364" s="25">
        <v>50.52</v>
      </c>
      <c r="J6364" s="380">
        <v>5.0957249098927031</v>
      </c>
    </row>
    <row r="6365" spans="1:10" x14ac:dyDescent="0.35">
      <c r="A6365" s="5">
        <v>6361</v>
      </c>
      <c r="B6365" s="5">
        <v>266</v>
      </c>
      <c r="C6365" s="5">
        <v>9</v>
      </c>
      <c r="D6365" s="380">
        <v>99.23333333333332</v>
      </c>
      <c r="E6365" s="25">
        <v>24.84</v>
      </c>
      <c r="F6365" s="380">
        <v>12.744053732983671</v>
      </c>
      <c r="G6365" s="25">
        <v>42.36</v>
      </c>
      <c r="H6365" s="380">
        <v>9.7806451988241907</v>
      </c>
      <c r="I6365" s="25">
        <v>51.64</v>
      </c>
      <c r="J6365" s="380">
        <v>5.2212614483173683</v>
      </c>
    </row>
    <row r="6366" spans="1:10" x14ac:dyDescent="0.35">
      <c r="A6366" s="5">
        <v>6362</v>
      </c>
      <c r="B6366" s="5">
        <v>266</v>
      </c>
      <c r="C6366" s="5">
        <v>9</v>
      </c>
      <c r="D6366" s="380">
        <v>98.102222222222224</v>
      </c>
      <c r="E6366" s="25">
        <v>24.84</v>
      </c>
      <c r="F6366" s="380">
        <v>10.914969876486499</v>
      </c>
      <c r="G6366" s="25">
        <v>40.67</v>
      </c>
      <c r="H6366" s="380">
        <v>9.703115882314858</v>
      </c>
      <c r="I6366" s="25">
        <v>51.64</v>
      </c>
      <c r="J6366" s="380">
        <v>5.2212614483173683</v>
      </c>
    </row>
    <row r="6367" spans="1:10" x14ac:dyDescent="0.35">
      <c r="A6367" s="5">
        <v>6363</v>
      </c>
      <c r="B6367" s="5">
        <v>266</v>
      </c>
      <c r="C6367" s="5">
        <v>9</v>
      </c>
      <c r="D6367" s="380">
        <v>95.73888888888888</v>
      </c>
      <c r="E6367" s="25">
        <v>24.84</v>
      </c>
      <c r="F6367" s="380">
        <v>10.170901201921803</v>
      </c>
      <c r="G6367" s="25">
        <v>40.67</v>
      </c>
      <c r="H6367" s="380">
        <v>9.8909660020754178</v>
      </c>
      <c r="I6367" s="25">
        <v>51.64</v>
      </c>
      <c r="J6367" s="380">
        <v>5.2207773917020841</v>
      </c>
    </row>
    <row r="6368" spans="1:10" x14ac:dyDescent="0.35">
      <c r="A6368" s="5">
        <v>6364</v>
      </c>
      <c r="B6368" s="5">
        <v>266</v>
      </c>
      <c r="C6368" s="5">
        <v>9</v>
      </c>
      <c r="D6368" s="380">
        <v>97.247222222222234</v>
      </c>
      <c r="E6368" s="25">
        <v>24.84</v>
      </c>
      <c r="F6368" s="380">
        <v>9.4503287385540844</v>
      </c>
      <c r="G6368" s="25">
        <v>40.67</v>
      </c>
      <c r="H6368" s="380">
        <v>9.7616891732872482</v>
      </c>
      <c r="I6368" s="25">
        <v>51.64</v>
      </c>
      <c r="J6368" s="380">
        <v>5.3694694670306209</v>
      </c>
    </row>
    <row r="6369" spans="1:10" x14ac:dyDescent="0.35">
      <c r="A6369" s="5">
        <v>6365</v>
      </c>
      <c r="B6369" s="5">
        <v>266</v>
      </c>
      <c r="C6369" s="5">
        <v>9</v>
      </c>
      <c r="D6369" s="380">
        <v>105.72</v>
      </c>
      <c r="E6369" s="25">
        <v>24.84</v>
      </c>
      <c r="F6369" s="380">
        <v>10.170901201921803</v>
      </c>
      <c r="G6369" s="25">
        <v>40.67</v>
      </c>
      <c r="H6369" s="380">
        <v>9.301341166525761</v>
      </c>
      <c r="I6369" s="25">
        <v>51.64</v>
      </c>
      <c r="J6369" s="380">
        <v>5.3288166869763911</v>
      </c>
    </row>
    <row r="6370" spans="1:10" x14ac:dyDescent="0.35">
      <c r="A6370" s="5">
        <v>6366</v>
      </c>
      <c r="B6370" s="5">
        <v>266</v>
      </c>
      <c r="C6370" s="5">
        <v>9</v>
      </c>
      <c r="D6370" s="380">
        <v>121.06055555555557</v>
      </c>
      <c r="E6370" s="25">
        <v>24.84</v>
      </c>
      <c r="F6370" s="380">
        <v>10.683153196470867</v>
      </c>
      <c r="G6370" s="25">
        <v>43.56</v>
      </c>
      <c r="H6370" s="380">
        <v>9.1610001823458109</v>
      </c>
      <c r="I6370" s="25">
        <v>53.51</v>
      </c>
      <c r="J6370" s="380">
        <v>5.3850329334506437</v>
      </c>
    </row>
    <row r="6371" spans="1:10" x14ac:dyDescent="0.35">
      <c r="A6371" s="5">
        <v>6367</v>
      </c>
      <c r="B6371" s="5">
        <v>266</v>
      </c>
      <c r="C6371" s="5">
        <v>9</v>
      </c>
      <c r="D6371" s="380">
        <v>130.67777777777778</v>
      </c>
      <c r="E6371" s="25">
        <v>25.74</v>
      </c>
      <c r="F6371" s="380">
        <v>11.064007566341262</v>
      </c>
      <c r="G6371" s="25">
        <v>47.85</v>
      </c>
      <c r="H6371" s="380">
        <v>8.4115372345980077</v>
      </c>
      <c r="I6371" s="25">
        <v>60.75</v>
      </c>
      <c r="J6371" s="380">
        <v>7.1600626545940109</v>
      </c>
    </row>
    <row r="6372" spans="1:10" x14ac:dyDescent="0.35">
      <c r="A6372" s="5">
        <v>6368</v>
      </c>
      <c r="B6372" s="5">
        <v>266</v>
      </c>
      <c r="C6372" s="5">
        <v>9</v>
      </c>
      <c r="D6372" s="380">
        <v>129.36277777777775</v>
      </c>
      <c r="E6372" s="25">
        <v>26.51</v>
      </c>
      <c r="F6372" s="380">
        <v>9.7368086866282244</v>
      </c>
      <c r="G6372" s="25">
        <v>47.85</v>
      </c>
      <c r="H6372" s="380">
        <v>7.9563393362904087</v>
      </c>
      <c r="I6372" s="25">
        <v>62.27</v>
      </c>
      <c r="J6372" s="380">
        <v>6.0181913800855664</v>
      </c>
    </row>
    <row r="6373" spans="1:10" x14ac:dyDescent="0.35">
      <c r="A6373" s="5">
        <v>6369</v>
      </c>
      <c r="B6373" s="5">
        <v>266</v>
      </c>
      <c r="C6373" s="5">
        <v>9</v>
      </c>
      <c r="D6373" s="380">
        <v>116.15333333333331</v>
      </c>
      <c r="E6373" s="25">
        <v>26.51</v>
      </c>
      <c r="F6373" s="380">
        <v>8.9590640160524906</v>
      </c>
      <c r="G6373" s="25">
        <v>47.85</v>
      </c>
      <c r="H6373" s="380">
        <v>7.8473526666772555</v>
      </c>
      <c r="I6373" s="25">
        <v>62.27</v>
      </c>
      <c r="J6373" s="380">
        <v>5.3504429305388079</v>
      </c>
    </row>
    <row r="6374" spans="1:10" x14ac:dyDescent="0.35">
      <c r="A6374" s="5">
        <v>6370</v>
      </c>
      <c r="B6374" s="5">
        <v>266</v>
      </c>
      <c r="C6374" s="5">
        <v>9</v>
      </c>
      <c r="D6374" s="380">
        <v>115.11166666666665</v>
      </c>
      <c r="E6374" s="25">
        <v>25.74</v>
      </c>
      <c r="F6374" s="380">
        <v>9.0124072384010958</v>
      </c>
      <c r="G6374" s="25">
        <v>47.85</v>
      </c>
      <c r="H6374" s="380">
        <v>8.2567253851154998</v>
      </c>
      <c r="I6374" s="25">
        <v>57.26</v>
      </c>
      <c r="J6374" s="380">
        <v>6.3671745228785301</v>
      </c>
    </row>
    <row r="6375" spans="1:10" x14ac:dyDescent="0.35">
      <c r="A6375" s="5">
        <v>6371</v>
      </c>
      <c r="B6375" s="5">
        <v>266</v>
      </c>
      <c r="C6375" s="5">
        <v>9</v>
      </c>
      <c r="D6375" s="380">
        <v>110.79166666666667</v>
      </c>
      <c r="E6375" s="25">
        <v>25.74</v>
      </c>
      <c r="F6375" s="380">
        <v>8.6078676662768192</v>
      </c>
      <c r="G6375" s="25">
        <v>47.85</v>
      </c>
      <c r="H6375" s="380">
        <v>8.3613509318374994</v>
      </c>
      <c r="I6375" s="25">
        <v>53.51</v>
      </c>
      <c r="J6375" s="380">
        <v>6.0430692237331645</v>
      </c>
    </row>
    <row r="6376" spans="1:10" x14ac:dyDescent="0.35">
      <c r="A6376" s="5">
        <v>6372</v>
      </c>
      <c r="B6376" s="5">
        <v>266</v>
      </c>
      <c r="C6376" s="5">
        <v>9</v>
      </c>
      <c r="D6376" s="380">
        <v>106.28777777777776</v>
      </c>
      <c r="E6376" s="25">
        <v>25.73</v>
      </c>
      <c r="F6376" s="380">
        <v>9.2107184925828438</v>
      </c>
      <c r="G6376" s="25">
        <v>47.85</v>
      </c>
      <c r="H6376" s="380">
        <v>9.3629336149118494</v>
      </c>
      <c r="I6376" s="25">
        <v>52.16</v>
      </c>
      <c r="J6376" s="380">
        <v>6.8955705443921476</v>
      </c>
    </row>
    <row r="6377" spans="1:10" x14ac:dyDescent="0.35">
      <c r="A6377" s="5">
        <v>6373</v>
      </c>
      <c r="B6377" s="5">
        <v>266</v>
      </c>
      <c r="C6377" s="5">
        <v>9</v>
      </c>
      <c r="D6377" s="380">
        <v>96.196111111111122</v>
      </c>
      <c r="E6377" s="25">
        <v>25.73</v>
      </c>
      <c r="F6377" s="380">
        <v>9.0548934041974452</v>
      </c>
      <c r="G6377" s="25">
        <v>47.85</v>
      </c>
      <c r="H6377" s="380">
        <v>9.2020403752838522</v>
      </c>
      <c r="I6377" s="25">
        <v>51.64</v>
      </c>
      <c r="J6377" s="380">
        <v>6.532243681990777</v>
      </c>
    </row>
    <row r="6378" spans="1:10" x14ac:dyDescent="0.35">
      <c r="A6378" s="5">
        <v>6374</v>
      </c>
      <c r="B6378" s="5">
        <v>266</v>
      </c>
      <c r="C6378" s="5">
        <v>9</v>
      </c>
      <c r="D6378" s="380">
        <v>99.646666666666647</v>
      </c>
      <c r="E6378" s="25">
        <v>25.59</v>
      </c>
      <c r="F6378" s="380">
        <v>9.3277329850744781</v>
      </c>
      <c r="G6378" s="25">
        <v>47.85</v>
      </c>
      <c r="H6378" s="380">
        <v>9.8355972901466373</v>
      </c>
      <c r="I6378" s="25">
        <v>51.64</v>
      </c>
      <c r="J6378" s="380">
        <v>6.8955705443921476</v>
      </c>
    </row>
    <row r="6379" spans="1:10" x14ac:dyDescent="0.35">
      <c r="A6379" s="5">
        <v>6375</v>
      </c>
      <c r="B6379" s="5">
        <v>266</v>
      </c>
      <c r="C6379" s="5">
        <v>9</v>
      </c>
      <c r="D6379" s="380">
        <v>99.920555555555538</v>
      </c>
      <c r="E6379" s="25">
        <v>25.74</v>
      </c>
      <c r="F6379" s="380">
        <v>9.6387676018668937</v>
      </c>
      <c r="G6379" s="25">
        <v>47.85</v>
      </c>
      <c r="H6379" s="380">
        <v>9.8193495136368973</v>
      </c>
      <c r="I6379" s="25">
        <v>51.64</v>
      </c>
      <c r="J6379" s="380">
        <v>6.7061577164096908</v>
      </c>
    </row>
    <row r="6380" spans="1:10" x14ac:dyDescent="0.35">
      <c r="A6380" s="5">
        <v>6376</v>
      </c>
      <c r="B6380" s="5">
        <v>266</v>
      </c>
      <c r="C6380" s="5">
        <v>9</v>
      </c>
      <c r="D6380" s="380">
        <v>110.42722222222223</v>
      </c>
      <c r="E6380" s="25">
        <v>25.74</v>
      </c>
      <c r="F6380" s="380">
        <v>9.1853386296617821</v>
      </c>
      <c r="G6380" s="25">
        <v>47.85</v>
      </c>
      <c r="H6380" s="380">
        <v>8.8863608106987435</v>
      </c>
      <c r="I6380" s="25">
        <v>51.64</v>
      </c>
      <c r="J6380" s="380">
        <v>7.0572466870079928</v>
      </c>
    </row>
    <row r="6381" spans="1:10" x14ac:dyDescent="0.35">
      <c r="A6381" s="5">
        <v>6377</v>
      </c>
      <c r="B6381" s="5">
        <v>266</v>
      </c>
      <c r="C6381" s="5">
        <v>9</v>
      </c>
      <c r="D6381" s="380">
        <v>107.97777777777776</v>
      </c>
      <c r="E6381" s="25">
        <v>27.3</v>
      </c>
      <c r="F6381" s="380">
        <v>9.5083866024813464</v>
      </c>
      <c r="G6381" s="25">
        <v>47.85</v>
      </c>
      <c r="H6381" s="380">
        <v>8.7489000599952362</v>
      </c>
      <c r="I6381" s="25">
        <v>53.71</v>
      </c>
      <c r="J6381" s="380">
        <v>6.9982024359546022</v>
      </c>
    </row>
    <row r="6382" spans="1:10" x14ac:dyDescent="0.35">
      <c r="A6382" s="5">
        <v>6378</v>
      </c>
      <c r="B6382" s="5">
        <v>266</v>
      </c>
      <c r="C6382" s="5">
        <v>9</v>
      </c>
      <c r="D6382" s="380">
        <v>114.11111111111111</v>
      </c>
      <c r="E6382" s="25">
        <v>27.54</v>
      </c>
      <c r="F6382" s="380">
        <v>18.631881871385065</v>
      </c>
      <c r="G6382" s="25">
        <v>47.85</v>
      </c>
      <c r="H6382" s="380">
        <v>9.5133713205537713</v>
      </c>
      <c r="I6382" s="25">
        <v>56.77</v>
      </c>
      <c r="J6382" s="380">
        <v>7.9459557068488156</v>
      </c>
    </row>
    <row r="6383" spans="1:10" x14ac:dyDescent="0.35">
      <c r="A6383" s="5">
        <v>6379</v>
      </c>
      <c r="B6383" s="5">
        <v>266</v>
      </c>
      <c r="C6383" s="5">
        <v>9</v>
      </c>
      <c r="D6383" s="380">
        <v>115.93333333333334</v>
      </c>
      <c r="E6383" s="25">
        <v>28.37</v>
      </c>
      <c r="F6383" s="380">
        <v>16.599913833405875</v>
      </c>
      <c r="G6383" s="25">
        <v>47.85</v>
      </c>
      <c r="H6383" s="380">
        <v>10.326089933915425</v>
      </c>
      <c r="I6383" s="25">
        <v>66.06</v>
      </c>
      <c r="J6383" s="380">
        <v>7.9164151964173373</v>
      </c>
    </row>
    <row r="6384" spans="1:10" x14ac:dyDescent="0.35">
      <c r="A6384" s="5">
        <v>6380</v>
      </c>
      <c r="B6384" s="5">
        <v>266</v>
      </c>
      <c r="C6384" s="5">
        <v>9</v>
      </c>
      <c r="D6384" s="380">
        <v>108.32055555555556</v>
      </c>
      <c r="E6384" s="25">
        <v>28.37</v>
      </c>
      <c r="F6384" s="380">
        <v>17.436534131152513</v>
      </c>
      <c r="G6384" s="25">
        <v>47.85</v>
      </c>
      <c r="H6384" s="380">
        <v>9.7388758501899719</v>
      </c>
      <c r="I6384" s="25">
        <v>66.06</v>
      </c>
      <c r="J6384" s="380">
        <v>7.8814868921435668</v>
      </c>
    </row>
    <row r="6385" spans="1:10" x14ac:dyDescent="0.35">
      <c r="A6385" s="5">
        <v>6381</v>
      </c>
      <c r="B6385" s="5">
        <v>266</v>
      </c>
      <c r="C6385" s="5">
        <v>9</v>
      </c>
      <c r="D6385" s="380">
        <v>98.124444444444421</v>
      </c>
      <c r="E6385" s="25">
        <v>27.15</v>
      </c>
      <c r="F6385" s="380">
        <v>17.893972417615977</v>
      </c>
      <c r="G6385" s="25">
        <v>47.85</v>
      </c>
      <c r="H6385" s="380">
        <v>9.8832900549354168</v>
      </c>
      <c r="I6385" s="25">
        <v>62.27</v>
      </c>
      <c r="J6385" s="380">
        <v>7.9491866038412393</v>
      </c>
    </row>
    <row r="6386" spans="1:10" x14ac:dyDescent="0.35">
      <c r="A6386" s="5">
        <v>6382</v>
      </c>
      <c r="B6386" s="5">
        <v>266</v>
      </c>
      <c r="C6386" s="5">
        <v>9</v>
      </c>
      <c r="D6386" s="380">
        <v>95.643333333333331</v>
      </c>
      <c r="E6386" s="25">
        <v>25.59</v>
      </c>
      <c r="F6386" s="380">
        <v>17.986599908399754</v>
      </c>
      <c r="G6386" s="25">
        <v>47.46</v>
      </c>
      <c r="H6386" s="380">
        <v>8.8224583846627436</v>
      </c>
      <c r="I6386" s="25">
        <v>55.81</v>
      </c>
      <c r="J6386" s="380">
        <v>7.7137121207704977</v>
      </c>
    </row>
    <row r="6387" spans="1:10" x14ac:dyDescent="0.35">
      <c r="A6387" s="5">
        <v>6383</v>
      </c>
      <c r="B6387" s="5">
        <v>266</v>
      </c>
      <c r="C6387" s="5">
        <v>9</v>
      </c>
      <c r="D6387" s="380">
        <v>95.323333333333338</v>
      </c>
      <c r="E6387" s="25">
        <v>24.84</v>
      </c>
      <c r="F6387" s="380">
        <v>17.792049107604655</v>
      </c>
      <c r="G6387" s="25">
        <v>46.98</v>
      </c>
      <c r="H6387" s="380">
        <v>8.6506493783131084</v>
      </c>
      <c r="I6387" s="25">
        <v>54.19</v>
      </c>
      <c r="J6387" s="380">
        <v>7.6825218521405096</v>
      </c>
    </row>
    <row r="6388" spans="1:10" x14ac:dyDescent="0.35">
      <c r="A6388" s="5">
        <v>6384</v>
      </c>
      <c r="B6388" s="5">
        <v>266</v>
      </c>
      <c r="C6388" s="5">
        <v>9</v>
      </c>
      <c r="D6388" s="380">
        <v>96.463888888888874</v>
      </c>
      <c r="E6388" s="25">
        <v>24.84</v>
      </c>
      <c r="F6388" s="380">
        <v>12.223303544023935</v>
      </c>
      <c r="G6388" s="25">
        <v>43.56</v>
      </c>
      <c r="H6388" s="380">
        <v>9.9285492052629625</v>
      </c>
      <c r="I6388" s="25">
        <v>53.64</v>
      </c>
      <c r="J6388" s="380">
        <v>7.3436089865251581</v>
      </c>
    </row>
    <row r="6389" spans="1:10" x14ac:dyDescent="0.35">
      <c r="A6389" s="5">
        <v>6385</v>
      </c>
      <c r="B6389" s="5">
        <v>267</v>
      </c>
      <c r="C6389" s="5">
        <v>9</v>
      </c>
      <c r="D6389" s="380">
        <v>90.107222222222234</v>
      </c>
      <c r="E6389" s="25">
        <v>24.84</v>
      </c>
      <c r="F6389" s="380">
        <v>11.243410798932599</v>
      </c>
      <c r="G6389" s="25">
        <v>41.34</v>
      </c>
      <c r="H6389" s="380">
        <v>9.0424027467466725</v>
      </c>
      <c r="I6389" s="25">
        <v>46.06</v>
      </c>
      <c r="J6389" s="380">
        <v>7.2093048610232611</v>
      </c>
    </row>
    <row r="6390" spans="1:10" x14ac:dyDescent="0.35">
      <c r="A6390" s="5">
        <v>6386</v>
      </c>
      <c r="B6390" s="5">
        <v>267</v>
      </c>
      <c r="C6390" s="5">
        <v>9</v>
      </c>
      <c r="D6390" s="380">
        <v>81.317777777777778</v>
      </c>
      <c r="E6390" s="25">
        <v>24.73</v>
      </c>
      <c r="F6390" s="380">
        <v>9.1296435889136607</v>
      </c>
      <c r="G6390" s="25">
        <v>40.340000000000003</v>
      </c>
      <c r="H6390" s="380">
        <v>7.2866139193300672</v>
      </c>
      <c r="I6390" s="25">
        <v>46.06</v>
      </c>
      <c r="J6390" s="380">
        <v>6.7146663477110575</v>
      </c>
    </row>
    <row r="6391" spans="1:10" x14ac:dyDescent="0.35">
      <c r="A6391" s="5">
        <v>6387</v>
      </c>
      <c r="B6391" s="5">
        <v>267</v>
      </c>
      <c r="C6391" s="5">
        <v>9</v>
      </c>
      <c r="D6391" s="380">
        <v>79.966666666666669</v>
      </c>
      <c r="E6391" s="25">
        <v>24.73</v>
      </c>
      <c r="F6391" s="380">
        <v>9.082894411234399</v>
      </c>
      <c r="G6391" s="25">
        <v>40.340000000000003</v>
      </c>
      <c r="H6391" s="380">
        <v>7.2757087304363868</v>
      </c>
      <c r="I6391" s="25">
        <v>46.06</v>
      </c>
      <c r="J6391" s="380">
        <v>6.2750953444804907</v>
      </c>
    </row>
    <row r="6392" spans="1:10" x14ac:dyDescent="0.35">
      <c r="A6392" s="5">
        <v>6388</v>
      </c>
      <c r="B6392" s="5">
        <v>267</v>
      </c>
      <c r="C6392" s="5">
        <v>9</v>
      </c>
      <c r="D6392" s="380">
        <v>79.754444444444445</v>
      </c>
      <c r="E6392" s="25">
        <v>24.73</v>
      </c>
      <c r="F6392" s="380">
        <v>8.9669457910417538</v>
      </c>
      <c r="G6392" s="25">
        <v>40.340000000000003</v>
      </c>
      <c r="H6392" s="380">
        <v>7.7164600559355172</v>
      </c>
      <c r="I6392" s="25">
        <v>46.06</v>
      </c>
      <c r="J6392" s="380">
        <v>5.2026531242895491</v>
      </c>
    </row>
    <row r="6393" spans="1:10" x14ac:dyDescent="0.35">
      <c r="A6393" s="5">
        <v>6389</v>
      </c>
      <c r="B6393" s="5">
        <v>267</v>
      </c>
      <c r="C6393" s="5">
        <v>9</v>
      </c>
      <c r="D6393" s="380">
        <v>79.897777777777762</v>
      </c>
      <c r="E6393" s="25">
        <v>24.84</v>
      </c>
      <c r="F6393" s="380">
        <v>8.7791508930794357</v>
      </c>
      <c r="G6393" s="25">
        <v>40.340000000000003</v>
      </c>
      <c r="H6393" s="380">
        <v>8.2869407089796336</v>
      </c>
      <c r="I6393" s="25">
        <v>46.06</v>
      </c>
      <c r="J6393" s="380">
        <v>3.7825359486280412</v>
      </c>
    </row>
    <row r="6394" spans="1:10" x14ac:dyDescent="0.35">
      <c r="A6394" s="5">
        <v>6390</v>
      </c>
      <c r="B6394" s="5">
        <v>267</v>
      </c>
      <c r="C6394" s="5">
        <v>9</v>
      </c>
      <c r="D6394" s="380">
        <v>86.63666666666667</v>
      </c>
      <c r="E6394" s="25">
        <v>24.84</v>
      </c>
      <c r="F6394" s="380">
        <v>9.0063237425135814</v>
      </c>
      <c r="G6394" s="25">
        <v>42.17</v>
      </c>
      <c r="H6394" s="380">
        <v>8.3008517015735617</v>
      </c>
      <c r="I6394" s="25">
        <v>51.72</v>
      </c>
      <c r="J6394" s="380">
        <v>2.9965463376427532</v>
      </c>
    </row>
    <row r="6395" spans="1:10" x14ac:dyDescent="0.35">
      <c r="A6395" s="5">
        <v>6391</v>
      </c>
      <c r="B6395" s="5">
        <v>267</v>
      </c>
      <c r="C6395" s="5">
        <v>9</v>
      </c>
      <c r="D6395" s="380">
        <v>90.320555555555558</v>
      </c>
      <c r="E6395" s="25">
        <v>24.84</v>
      </c>
      <c r="F6395" s="380">
        <v>8.9791196571966267</v>
      </c>
      <c r="G6395" s="25">
        <v>47.46</v>
      </c>
      <c r="H6395" s="380">
        <v>8.3172193292564067</v>
      </c>
      <c r="I6395" s="25">
        <v>54.19</v>
      </c>
      <c r="J6395" s="380">
        <v>1.227030732762473</v>
      </c>
    </row>
    <row r="6396" spans="1:10" x14ac:dyDescent="0.35">
      <c r="A6396" s="5">
        <v>6392</v>
      </c>
      <c r="B6396" s="5">
        <v>267</v>
      </c>
      <c r="C6396" s="5">
        <v>9</v>
      </c>
      <c r="D6396" s="380">
        <v>96.151111111111106</v>
      </c>
      <c r="E6396" s="25">
        <v>25.48</v>
      </c>
      <c r="F6396" s="380">
        <v>8.7519950417916217</v>
      </c>
      <c r="G6396" s="25">
        <v>47.46</v>
      </c>
      <c r="H6396" s="380">
        <v>6.5828847553597596</v>
      </c>
      <c r="I6396" s="25">
        <v>56.41</v>
      </c>
      <c r="J6396" s="380">
        <v>0.27777777777777779</v>
      </c>
    </row>
    <row r="6397" spans="1:10" x14ac:dyDescent="0.35">
      <c r="A6397" s="5">
        <v>6393</v>
      </c>
      <c r="B6397" s="5">
        <v>267</v>
      </c>
      <c r="C6397" s="5">
        <v>9</v>
      </c>
      <c r="D6397" s="380">
        <v>97.309999999999988</v>
      </c>
      <c r="E6397" s="25">
        <v>24.99</v>
      </c>
      <c r="F6397" s="380">
        <v>8.1174834595959577</v>
      </c>
      <c r="G6397" s="25">
        <v>47.46</v>
      </c>
      <c r="H6397" s="380">
        <v>5.9839590503154145</v>
      </c>
      <c r="I6397" s="25">
        <v>54.19</v>
      </c>
      <c r="J6397" s="380">
        <v>0.27777777777777779</v>
      </c>
    </row>
    <row r="6398" spans="1:10" x14ac:dyDescent="0.35">
      <c r="A6398" s="5">
        <v>6394</v>
      </c>
      <c r="B6398" s="5">
        <v>267</v>
      </c>
      <c r="C6398" s="5">
        <v>9</v>
      </c>
      <c r="D6398" s="380">
        <v>95.460555555555558</v>
      </c>
      <c r="E6398" s="25">
        <v>24.84</v>
      </c>
      <c r="F6398" s="380">
        <v>8.1174834595959613</v>
      </c>
      <c r="G6398" s="25">
        <v>46.98</v>
      </c>
      <c r="H6398" s="380">
        <v>6.942402640395442</v>
      </c>
      <c r="I6398" s="25">
        <v>52.73</v>
      </c>
      <c r="J6398" s="380">
        <v>3.6594795367812876</v>
      </c>
    </row>
    <row r="6399" spans="1:10" x14ac:dyDescent="0.35">
      <c r="A6399" s="5">
        <v>6395</v>
      </c>
      <c r="B6399" s="5">
        <v>267</v>
      </c>
      <c r="C6399" s="5">
        <v>9</v>
      </c>
      <c r="D6399" s="380">
        <v>93.026111111111106</v>
      </c>
      <c r="E6399" s="25">
        <v>24.84</v>
      </c>
      <c r="F6399" s="380">
        <v>4.0963031585100076</v>
      </c>
      <c r="G6399" s="25">
        <v>44.76</v>
      </c>
      <c r="H6399" s="380">
        <v>6.8349516998872852</v>
      </c>
      <c r="I6399" s="25">
        <v>48.86</v>
      </c>
      <c r="J6399" s="380">
        <v>1.6412367881861583</v>
      </c>
    </row>
    <row r="6400" spans="1:10" x14ac:dyDescent="0.35">
      <c r="A6400" s="5">
        <v>6396</v>
      </c>
      <c r="B6400" s="5">
        <v>267</v>
      </c>
      <c r="C6400" s="5">
        <v>9</v>
      </c>
      <c r="D6400" s="380">
        <v>87.88555555555557</v>
      </c>
      <c r="E6400" s="25">
        <v>24.84</v>
      </c>
      <c r="F6400" s="380">
        <v>4.1727888394186206</v>
      </c>
      <c r="G6400" s="25">
        <v>42.35</v>
      </c>
      <c r="H6400" s="380">
        <v>7.0377007980465383</v>
      </c>
      <c r="I6400" s="25">
        <v>47.44</v>
      </c>
      <c r="J6400" s="380">
        <v>0.88843288605290571</v>
      </c>
    </row>
    <row r="6401" spans="1:10" x14ac:dyDescent="0.35">
      <c r="A6401" s="5">
        <v>6397</v>
      </c>
      <c r="B6401" s="5">
        <v>267</v>
      </c>
      <c r="C6401" s="5">
        <v>9</v>
      </c>
      <c r="D6401" s="380">
        <v>83.853333333333339</v>
      </c>
      <c r="E6401" s="25">
        <v>24.84</v>
      </c>
      <c r="F6401" s="380">
        <v>4.2517929912980321</v>
      </c>
      <c r="G6401" s="25">
        <v>42.29</v>
      </c>
      <c r="H6401" s="380">
        <v>7.0673250516712498</v>
      </c>
      <c r="I6401" s="25">
        <v>47.44</v>
      </c>
      <c r="J6401" s="380">
        <v>1.7312308040376498</v>
      </c>
    </row>
    <row r="6402" spans="1:10" x14ac:dyDescent="0.35">
      <c r="A6402" s="5">
        <v>6398</v>
      </c>
      <c r="B6402" s="5">
        <v>267</v>
      </c>
      <c r="C6402" s="5">
        <v>9</v>
      </c>
      <c r="D6402" s="380">
        <v>82.157222222222217</v>
      </c>
      <c r="E6402" s="25">
        <v>24.84</v>
      </c>
      <c r="F6402" s="380">
        <v>7.915899475973931</v>
      </c>
      <c r="G6402" s="25">
        <v>42.29</v>
      </c>
      <c r="H6402" s="380">
        <v>7.3525626026424646</v>
      </c>
      <c r="I6402" s="25">
        <v>46.52</v>
      </c>
      <c r="J6402" s="380">
        <v>2.1580311021544714</v>
      </c>
    </row>
    <row r="6403" spans="1:10" x14ac:dyDescent="0.35">
      <c r="A6403" s="5">
        <v>6399</v>
      </c>
      <c r="B6403" s="5">
        <v>267</v>
      </c>
      <c r="C6403" s="5">
        <v>9</v>
      </c>
      <c r="D6403" s="380">
        <v>85.328333333333333</v>
      </c>
      <c r="E6403" s="25">
        <v>24.84</v>
      </c>
      <c r="F6403" s="380">
        <v>7.9122884446239263</v>
      </c>
      <c r="G6403" s="25">
        <v>42.29</v>
      </c>
      <c r="H6403" s="380">
        <v>7.7828459856456202</v>
      </c>
      <c r="I6403" s="25">
        <v>46.06</v>
      </c>
      <c r="J6403" s="380">
        <v>1.6874237021016525</v>
      </c>
    </row>
    <row r="6404" spans="1:10" x14ac:dyDescent="0.35">
      <c r="A6404" s="5">
        <v>6400</v>
      </c>
      <c r="B6404" s="5">
        <v>267</v>
      </c>
      <c r="C6404" s="5">
        <v>9</v>
      </c>
      <c r="D6404" s="380">
        <v>91.215555555555568</v>
      </c>
      <c r="E6404" s="25">
        <v>24.84</v>
      </c>
      <c r="F6404" s="380">
        <v>8.3719189885830456</v>
      </c>
      <c r="G6404" s="25">
        <v>42.29</v>
      </c>
      <c r="H6404" s="380">
        <v>7.7395721561372568</v>
      </c>
      <c r="I6404" s="25">
        <v>46.06</v>
      </c>
      <c r="J6404" s="380">
        <v>0.57022291053647367</v>
      </c>
    </row>
    <row r="6405" spans="1:10" x14ac:dyDescent="0.35">
      <c r="A6405" s="5">
        <v>6401</v>
      </c>
      <c r="B6405" s="5">
        <v>267</v>
      </c>
      <c r="C6405" s="5">
        <v>9</v>
      </c>
      <c r="D6405" s="380">
        <v>107.75444444444445</v>
      </c>
      <c r="E6405" s="25">
        <v>24.84</v>
      </c>
      <c r="F6405" s="380">
        <v>8.9432186481165754</v>
      </c>
      <c r="G6405" s="25">
        <v>45.43</v>
      </c>
      <c r="H6405" s="380">
        <v>9.4050677120103519</v>
      </c>
      <c r="I6405" s="25">
        <v>47.92</v>
      </c>
      <c r="J6405" s="380">
        <v>5.1247867942112686</v>
      </c>
    </row>
    <row r="6406" spans="1:10" x14ac:dyDescent="0.35">
      <c r="A6406" s="5">
        <v>6402</v>
      </c>
      <c r="B6406" s="5">
        <v>267</v>
      </c>
      <c r="C6406" s="5">
        <v>9</v>
      </c>
      <c r="D6406" s="380">
        <v>114.06277777777778</v>
      </c>
      <c r="E6406" s="25">
        <v>24.84</v>
      </c>
      <c r="F6406" s="380">
        <v>9.0369342397055945</v>
      </c>
      <c r="G6406" s="25">
        <v>46.98</v>
      </c>
      <c r="H6406" s="380">
        <v>9.319400790093848</v>
      </c>
      <c r="I6406" s="25">
        <v>51.96</v>
      </c>
      <c r="J6406" s="380">
        <v>6.8194584630346284</v>
      </c>
    </row>
    <row r="6407" spans="1:10" x14ac:dyDescent="0.35">
      <c r="A6407" s="5">
        <v>6403</v>
      </c>
      <c r="B6407" s="5">
        <v>267</v>
      </c>
      <c r="C6407" s="5">
        <v>9</v>
      </c>
      <c r="D6407" s="380">
        <v>117.59944444444444</v>
      </c>
      <c r="E6407" s="25">
        <v>24.99</v>
      </c>
      <c r="F6407" s="380">
        <v>13.777683559190827</v>
      </c>
      <c r="G6407" s="25">
        <v>47.46</v>
      </c>
      <c r="H6407" s="380">
        <v>10.258682370934478</v>
      </c>
      <c r="I6407" s="25">
        <v>54.19</v>
      </c>
      <c r="J6407" s="380">
        <v>6.4374676526421517</v>
      </c>
    </row>
    <row r="6408" spans="1:10" x14ac:dyDescent="0.35">
      <c r="A6408" s="5">
        <v>6404</v>
      </c>
      <c r="B6408" s="5">
        <v>267</v>
      </c>
      <c r="C6408" s="5">
        <v>9</v>
      </c>
      <c r="D6408" s="380">
        <v>113.25999999999999</v>
      </c>
      <c r="E6408" s="25">
        <v>25.59</v>
      </c>
      <c r="F6408" s="380">
        <v>14.973005125637915</v>
      </c>
      <c r="G6408" s="25">
        <v>47.46</v>
      </c>
      <c r="H6408" s="380">
        <v>10.563292498993729</v>
      </c>
      <c r="I6408" s="25">
        <v>54.87</v>
      </c>
      <c r="J6408" s="380">
        <v>6.6886731491772036</v>
      </c>
    </row>
    <row r="6409" spans="1:10" x14ac:dyDescent="0.35">
      <c r="A6409" s="5">
        <v>6405</v>
      </c>
      <c r="B6409" s="5">
        <v>267</v>
      </c>
      <c r="C6409" s="5">
        <v>9</v>
      </c>
      <c r="D6409" s="380">
        <v>110.17277777777778</v>
      </c>
      <c r="E6409" s="25">
        <v>24.84</v>
      </c>
      <c r="F6409" s="380">
        <v>11.966610000258866</v>
      </c>
      <c r="G6409" s="25">
        <v>44.28</v>
      </c>
      <c r="H6409" s="380">
        <v>10.511680988843764</v>
      </c>
      <c r="I6409" s="25">
        <v>50.44</v>
      </c>
      <c r="J6409" s="380">
        <v>6.7727471724005328</v>
      </c>
    </row>
    <row r="6410" spans="1:10" x14ac:dyDescent="0.35">
      <c r="A6410" s="5">
        <v>6406</v>
      </c>
      <c r="B6410" s="5">
        <v>267</v>
      </c>
      <c r="C6410" s="5">
        <v>9</v>
      </c>
      <c r="D6410" s="380">
        <v>107.80833333333334</v>
      </c>
      <c r="E6410" s="25">
        <v>24.84</v>
      </c>
      <c r="F6410" s="380">
        <v>12.609164703440985</v>
      </c>
      <c r="G6410" s="25">
        <v>42.58</v>
      </c>
      <c r="H6410" s="380">
        <v>9.9768585469723838</v>
      </c>
      <c r="I6410" s="25">
        <v>48.86</v>
      </c>
      <c r="J6410" s="380">
        <v>6.615408311150766</v>
      </c>
    </row>
    <row r="6411" spans="1:10" x14ac:dyDescent="0.35">
      <c r="A6411" s="5">
        <v>6407</v>
      </c>
      <c r="B6411" s="5">
        <v>267</v>
      </c>
      <c r="C6411" s="5">
        <v>9</v>
      </c>
      <c r="D6411" s="380">
        <v>103.3261111111111</v>
      </c>
      <c r="E6411" s="25">
        <v>24.84</v>
      </c>
      <c r="F6411" s="380">
        <v>12.80340128916739</v>
      </c>
      <c r="G6411" s="25">
        <v>41.34</v>
      </c>
      <c r="H6411" s="380">
        <v>10.354127720976253</v>
      </c>
      <c r="I6411" s="25">
        <v>47.44</v>
      </c>
      <c r="J6411" s="380">
        <v>6.3997363727702306</v>
      </c>
    </row>
    <row r="6412" spans="1:10" x14ac:dyDescent="0.35">
      <c r="A6412" s="5">
        <v>6408</v>
      </c>
      <c r="B6412" s="5">
        <v>267</v>
      </c>
      <c r="C6412" s="5">
        <v>9</v>
      </c>
      <c r="D6412" s="380">
        <v>96.058333333333337</v>
      </c>
      <c r="E6412" s="25">
        <v>24.84</v>
      </c>
      <c r="F6412" s="380">
        <v>12.785511258811104</v>
      </c>
      <c r="G6412" s="25">
        <v>37.49</v>
      </c>
      <c r="H6412" s="380">
        <v>9.033079004202083</v>
      </c>
      <c r="I6412" s="25">
        <v>46.06</v>
      </c>
      <c r="J6412" s="380">
        <v>6.4111317141600237</v>
      </c>
    </row>
    <row r="6413" spans="1:10" x14ac:dyDescent="0.35">
      <c r="A6413" s="5">
        <v>6409</v>
      </c>
      <c r="B6413" s="5">
        <v>268</v>
      </c>
      <c r="C6413" s="5">
        <v>9</v>
      </c>
      <c r="D6413" s="380">
        <v>94.47166666666665</v>
      </c>
      <c r="E6413" s="25">
        <v>24.11</v>
      </c>
      <c r="F6413" s="380">
        <v>12.384419031418187</v>
      </c>
      <c r="G6413" s="25">
        <v>37.49</v>
      </c>
      <c r="H6413" s="380">
        <v>9.3508301510587923</v>
      </c>
      <c r="I6413" s="25">
        <v>35.369999999999997</v>
      </c>
      <c r="J6413" s="380">
        <v>5.4949159006552089</v>
      </c>
    </row>
    <row r="6414" spans="1:10" x14ac:dyDescent="0.35">
      <c r="A6414" s="5">
        <v>6410</v>
      </c>
      <c r="B6414" s="5">
        <v>268</v>
      </c>
      <c r="C6414" s="5">
        <v>9</v>
      </c>
      <c r="D6414" s="380">
        <v>90.058888888888887</v>
      </c>
      <c r="E6414" s="25">
        <v>24.11</v>
      </c>
      <c r="F6414" s="380">
        <v>11.878882915140847</v>
      </c>
      <c r="G6414" s="25">
        <v>37.49</v>
      </c>
      <c r="H6414" s="380">
        <v>8.8422449870244293</v>
      </c>
      <c r="I6414" s="25">
        <v>35.369999999999997</v>
      </c>
      <c r="J6414" s="380">
        <v>4.8984540459922048</v>
      </c>
    </row>
    <row r="6415" spans="1:10" x14ac:dyDescent="0.35">
      <c r="A6415" s="5">
        <v>6411</v>
      </c>
      <c r="B6415" s="5">
        <v>268</v>
      </c>
      <c r="C6415" s="5">
        <v>9</v>
      </c>
      <c r="D6415" s="380">
        <v>87.424999999999997</v>
      </c>
      <c r="E6415" s="25">
        <v>24.11</v>
      </c>
      <c r="F6415" s="380">
        <v>11.900122943951786</v>
      </c>
      <c r="G6415" s="25">
        <v>37.49</v>
      </c>
      <c r="H6415" s="380">
        <v>9.1755066266955776</v>
      </c>
      <c r="I6415" s="25">
        <v>35.72</v>
      </c>
      <c r="J6415" s="380">
        <v>5.5853436504041474</v>
      </c>
    </row>
    <row r="6416" spans="1:10" x14ac:dyDescent="0.35">
      <c r="A6416" s="5">
        <v>6412</v>
      </c>
      <c r="B6416" s="5">
        <v>268</v>
      </c>
      <c r="C6416" s="5">
        <v>9</v>
      </c>
      <c r="D6416" s="380">
        <v>81.127222222222215</v>
      </c>
      <c r="E6416" s="25">
        <v>24.11</v>
      </c>
      <c r="F6416" s="380">
        <v>11.636473536579372</v>
      </c>
      <c r="G6416" s="25">
        <v>37.49</v>
      </c>
      <c r="H6416" s="380">
        <v>9.3505602245773769</v>
      </c>
      <c r="I6416" s="25">
        <v>35.72</v>
      </c>
      <c r="J6416" s="380">
        <v>6.5875883262663653</v>
      </c>
    </row>
    <row r="6417" spans="1:10" x14ac:dyDescent="0.35">
      <c r="A6417" s="5">
        <v>6413</v>
      </c>
      <c r="B6417" s="5">
        <v>268</v>
      </c>
      <c r="C6417" s="5">
        <v>9</v>
      </c>
      <c r="D6417" s="380">
        <v>82.710555555555558</v>
      </c>
      <c r="E6417" s="25">
        <v>24.34</v>
      </c>
      <c r="F6417" s="380">
        <v>14.068123336612404</v>
      </c>
      <c r="G6417" s="25">
        <v>37.49</v>
      </c>
      <c r="H6417" s="380">
        <v>9.1672910127501233</v>
      </c>
      <c r="I6417" s="25">
        <v>35.72</v>
      </c>
      <c r="J6417" s="380">
        <v>5.9845754340597113</v>
      </c>
    </row>
    <row r="6418" spans="1:10" x14ac:dyDescent="0.35">
      <c r="A6418" s="5">
        <v>6414</v>
      </c>
      <c r="B6418" s="5">
        <v>268</v>
      </c>
      <c r="C6418" s="5">
        <v>9</v>
      </c>
      <c r="D6418" s="380">
        <v>90.206666666666663</v>
      </c>
      <c r="E6418" s="25">
        <v>24.84</v>
      </c>
      <c r="F6418" s="380">
        <v>13.150009275959784</v>
      </c>
      <c r="G6418" s="25">
        <v>37.49</v>
      </c>
      <c r="H6418" s="380">
        <v>8.602905858600181</v>
      </c>
      <c r="I6418" s="25">
        <v>36.549999999999997</v>
      </c>
      <c r="J6418" s="380">
        <v>7.4831316977152706</v>
      </c>
    </row>
    <row r="6419" spans="1:10" x14ac:dyDescent="0.35">
      <c r="A6419" s="5">
        <v>6415</v>
      </c>
      <c r="B6419" s="5">
        <v>268</v>
      </c>
      <c r="C6419" s="5">
        <v>9</v>
      </c>
      <c r="D6419" s="380">
        <v>93.829444444444434</v>
      </c>
      <c r="E6419" s="25">
        <v>24.84</v>
      </c>
      <c r="F6419" s="380">
        <v>12.793466624022136</v>
      </c>
      <c r="G6419" s="25">
        <v>39.159999999999997</v>
      </c>
      <c r="H6419" s="380">
        <v>9.0203858675361168</v>
      </c>
      <c r="I6419" s="25">
        <v>43</v>
      </c>
      <c r="J6419" s="380">
        <v>7.3242345557067239</v>
      </c>
    </row>
    <row r="6420" spans="1:10" x14ac:dyDescent="0.35">
      <c r="A6420" s="5">
        <v>6416</v>
      </c>
      <c r="B6420" s="5">
        <v>268</v>
      </c>
      <c r="C6420" s="5">
        <v>9</v>
      </c>
      <c r="D6420" s="380">
        <v>101.13055555555556</v>
      </c>
      <c r="E6420" s="25">
        <v>24.84</v>
      </c>
      <c r="F6420" s="380">
        <v>12.159407117259306</v>
      </c>
      <c r="G6420" s="25">
        <v>42.29</v>
      </c>
      <c r="H6420" s="380">
        <v>8.7609537834886169</v>
      </c>
      <c r="I6420" s="25">
        <v>46.06</v>
      </c>
      <c r="J6420" s="380">
        <v>7.8897403468544702</v>
      </c>
    </row>
    <row r="6421" spans="1:10" x14ac:dyDescent="0.35">
      <c r="A6421" s="5">
        <v>6417</v>
      </c>
      <c r="B6421" s="5">
        <v>268</v>
      </c>
      <c r="C6421" s="5">
        <v>9</v>
      </c>
      <c r="D6421" s="380">
        <v>98.290555555555557</v>
      </c>
      <c r="E6421" s="25">
        <v>24.84</v>
      </c>
      <c r="F6421" s="380">
        <v>13.460315770118497</v>
      </c>
      <c r="G6421" s="25">
        <v>41.05</v>
      </c>
      <c r="H6421" s="380">
        <v>9.7403077734114412</v>
      </c>
      <c r="I6421" s="25">
        <v>46.06</v>
      </c>
      <c r="J6421" s="380">
        <v>7.6495144625817524</v>
      </c>
    </row>
    <row r="6422" spans="1:10" x14ac:dyDescent="0.35">
      <c r="A6422" s="5">
        <v>6418</v>
      </c>
      <c r="B6422" s="5">
        <v>268</v>
      </c>
      <c r="C6422" s="5">
        <v>9</v>
      </c>
      <c r="D6422" s="380">
        <v>94.555000000000007</v>
      </c>
      <c r="E6422" s="25">
        <v>24.84</v>
      </c>
      <c r="F6422" s="380">
        <v>10.746382555431046</v>
      </c>
      <c r="G6422" s="25">
        <v>39.159999999999997</v>
      </c>
      <c r="H6422" s="380">
        <v>8.9318180552341868</v>
      </c>
      <c r="I6422" s="25">
        <v>41.33</v>
      </c>
      <c r="J6422" s="380">
        <v>4.4024673132731422</v>
      </c>
    </row>
    <row r="6423" spans="1:10" x14ac:dyDescent="0.35">
      <c r="A6423" s="5">
        <v>6419</v>
      </c>
      <c r="B6423" s="5">
        <v>268</v>
      </c>
      <c r="C6423" s="5">
        <v>9</v>
      </c>
      <c r="D6423" s="380">
        <v>93.393888888888881</v>
      </c>
      <c r="E6423" s="25">
        <v>24.84</v>
      </c>
      <c r="F6423" s="380">
        <v>8.6647101332370902</v>
      </c>
      <c r="G6423" s="25">
        <v>39.159999999999997</v>
      </c>
      <c r="H6423" s="380">
        <v>10.110627242482256</v>
      </c>
      <c r="I6423" s="25">
        <v>35.72</v>
      </c>
      <c r="J6423" s="380">
        <v>7.224097446798007</v>
      </c>
    </row>
    <row r="6424" spans="1:10" x14ac:dyDescent="0.35">
      <c r="A6424" s="5">
        <v>6420</v>
      </c>
      <c r="B6424" s="5">
        <v>268</v>
      </c>
      <c r="C6424" s="5">
        <v>9</v>
      </c>
      <c r="D6424" s="380">
        <v>87.048888888888897</v>
      </c>
      <c r="E6424" s="25">
        <v>24.84</v>
      </c>
      <c r="F6424" s="380">
        <v>8.1174834595959577</v>
      </c>
      <c r="G6424" s="25">
        <v>37.49</v>
      </c>
      <c r="H6424" s="380">
        <v>10.141677025747889</v>
      </c>
      <c r="I6424" s="25">
        <v>35.369999999999997</v>
      </c>
      <c r="J6424" s="380">
        <v>6.9630451519225129</v>
      </c>
    </row>
    <row r="6425" spans="1:10" x14ac:dyDescent="0.35">
      <c r="A6425" s="5">
        <v>6421</v>
      </c>
      <c r="B6425" s="5">
        <v>268</v>
      </c>
      <c r="C6425" s="5">
        <v>9</v>
      </c>
      <c r="D6425" s="380">
        <v>77.572222222222223</v>
      </c>
      <c r="E6425" s="25">
        <v>24.84</v>
      </c>
      <c r="F6425" s="380">
        <v>8.1174834595959613</v>
      </c>
      <c r="G6425" s="25">
        <v>37.49</v>
      </c>
      <c r="H6425" s="380">
        <v>7.7666907817367017</v>
      </c>
      <c r="I6425" s="25">
        <v>34.68</v>
      </c>
      <c r="J6425" s="380">
        <v>6.2506149524208796</v>
      </c>
    </row>
    <row r="6426" spans="1:10" x14ac:dyDescent="0.35">
      <c r="A6426" s="5">
        <v>6422</v>
      </c>
      <c r="B6426" s="5">
        <v>268</v>
      </c>
      <c r="C6426" s="5">
        <v>9</v>
      </c>
      <c r="D6426" s="380">
        <v>74.48</v>
      </c>
      <c r="E6426" s="25">
        <v>24.84</v>
      </c>
      <c r="F6426" s="380">
        <v>8.1174834595959577</v>
      </c>
      <c r="G6426" s="25">
        <v>37.49</v>
      </c>
      <c r="H6426" s="380">
        <v>7.7751252208879986</v>
      </c>
      <c r="I6426" s="25">
        <v>34.68</v>
      </c>
      <c r="J6426" s="380">
        <v>5.963567090711293</v>
      </c>
    </row>
    <row r="6427" spans="1:10" x14ac:dyDescent="0.35">
      <c r="A6427" s="5">
        <v>6423</v>
      </c>
      <c r="B6427" s="5">
        <v>268</v>
      </c>
      <c r="C6427" s="5">
        <v>9</v>
      </c>
      <c r="D6427" s="380">
        <v>77.810555555555553</v>
      </c>
      <c r="E6427" s="25">
        <v>24.84</v>
      </c>
      <c r="F6427" s="380">
        <v>12.261524598617072</v>
      </c>
      <c r="G6427" s="25">
        <v>37.49</v>
      </c>
      <c r="H6427" s="380">
        <v>9.9611299579440242</v>
      </c>
      <c r="I6427" s="25">
        <v>35.369999999999997</v>
      </c>
      <c r="J6427" s="380">
        <v>7.1395532614006125</v>
      </c>
    </row>
    <row r="6428" spans="1:10" x14ac:dyDescent="0.35">
      <c r="A6428" s="5">
        <v>6424</v>
      </c>
      <c r="B6428" s="5">
        <v>268</v>
      </c>
      <c r="C6428" s="5">
        <v>9</v>
      </c>
      <c r="D6428" s="380">
        <v>86.158888888888882</v>
      </c>
      <c r="E6428" s="25">
        <v>24.84</v>
      </c>
      <c r="F6428" s="380">
        <v>12.468312467345102</v>
      </c>
      <c r="G6428" s="25">
        <v>39.159999999999997</v>
      </c>
      <c r="H6428" s="380">
        <v>11.092568405965546</v>
      </c>
      <c r="I6428" s="25">
        <v>35.72</v>
      </c>
      <c r="J6428" s="380">
        <v>7.7714867731565631</v>
      </c>
    </row>
    <row r="6429" spans="1:10" x14ac:dyDescent="0.35">
      <c r="A6429" s="5">
        <v>6425</v>
      </c>
      <c r="B6429" s="5">
        <v>268</v>
      </c>
      <c r="C6429" s="5">
        <v>9</v>
      </c>
      <c r="D6429" s="380">
        <v>98.201666666666654</v>
      </c>
      <c r="E6429" s="25">
        <v>24.84</v>
      </c>
      <c r="F6429" s="380">
        <v>16.561656962770687</v>
      </c>
      <c r="G6429" s="25">
        <v>43.01</v>
      </c>
      <c r="H6429" s="380">
        <v>12.78781507369372</v>
      </c>
      <c r="I6429" s="25">
        <v>39.159999999999997</v>
      </c>
      <c r="J6429" s="380">
        <v>7.8583042522529238</v>
      </c>
    </row>
    <row r="6430" spans="1:10" x14ac:dyDescent="0.35">
      <c r="A6430" s="5">
        <v>6426</v>
      </c>
      <c r="B6430" s="5">
        <v>268</v>
      </c>
      <c r="C6430" s="5">
        <v>9</v>
      </c>
      <c r="D6430" s="380">
        <v>104.42777777777776</v>
      </c>
      <c r="E6430" s="25">
        <v>24.84</v>
      </c>
      <c r="F6430" s="380">
        <v>17.701306814924468</v>
      </c>
      <c r="G6430" s="25">
        <v>44.1</v>
      </c>
      <c r="H6430" s="380">
        <v>23.218311705433052</v>
      </c>
      <c r="I6430" s="25">
        <v>48.86</v>
      </c>
      <c r="J6430" s="380">
        <v>7.8013568332931342</v>
      </c>
    </row>
    <row r="6431" spans="1:10" x14ac:dyDescent="0.35">
      <c r="A6431" s="5">
        <v>6427</v>
      </c>
      <c r="B6431" s="5">
        <v>268</v>
      </c>
      <c r="C6431" s="5">
        <v>9</v>
      </c>
      <c r="D6431" s="380">
        <v>107.06499999999998</v>
      </c>
      <c r="E6431" s="25">
        <v>25.74</v>
      </c>
      <c r="F6431" s="380">
        <v>17.180269368113564</v>
      </c>
      <c r="G6431" s="25">
        <v>47.46</v>
      </c>
      <c r="H6431" s="380">
        <v>23.256170145528753</v>
      </c>
      <c r="I6431" s="25">
        <v>53.71</v>
      </c>
      <c r="J6431" s="380">
        <v>7.7757477422140839</v>
      </c>
    </row>
    <row r="6432" spans="1:10" x14ac:dyDescent="0.35">
      <c r="A6432" s="5">
        <v>6428</v>
      </c>
      <c r="B6432" s="5">
        <v>268</v>
      </c>
      <c r="C6432" s="5">
        <v>9</v>
      </c>
      <c r="D6432" s="380">
        <v>102.75777777777778</v>
      </c>
      <c r="E6432" s="25">
        <v>26.51</v>
      </c>
      <c r="F6432" s="380">
        <v>18.9979081870258</v>
      </c>
      <c r="G6432" s="25">
        <v>47.46</v>
      </c>
      <c r="H6432" s="380">
        <v>23.328536515671232</v>
      </c>
      <c r="I6432" s="25">
        <v>57.49</v>
      </c>
      <c r="J6432" s="380">
        <v>7.4935931305788595</v>
      </c>
    </row>
    <row r="6433" spans="1:10" x14ac:dyDescent="0.35">
      <c r="A6433" s="5">
        <v>6429</v>
      </c>
      <c r="B6433" s="5">
        <v>268</v>
      </c>
      <c r="C6433" s="5">
        <v>9</v>
      </c>
      <c r="D6433" s="380">
        <v>94.663888888888906</v>
      </c>
      <c r="E6433" s="25">
        <v>24.99</v>
      </c>
      <c r="F6433" s="380">
        <v>18.38662520893763</v>
      </c>
      <c r="G6433" s="25">
        <v>44.86</v>
      </c>
      <c r="H6433" s="380">
        <v>23.806272425621607</v>
      </c>
      <c r="I6433" s="25">
        <v>53.27</v>
      </c>
      <c r="J6433" s="380">
        <v>7.9056828671026977</v>
      </c>
    </row>
    <row r="6434" spans="1:10" x14ac:dyDescent="0.35">
      <c r="A6434" s="5">
        <v>6430</v>
      </c>
      <c r="B6434" s="5">
        <v>268</v>
      </c>
      <c r="C6434" s="5">
        <v>9</v>
      </c>
      <c r="D6434" s="380">
        <v>90.027777777777786</v>
      </c>
      <c r="E6434" s="25">
        <v>24.99</v>
      </c>
      <c r="F6434" s="380">
        <v>18.942176913433926</v>
      </c>
      <c r="G6434" s="25">
        <v>43.56</v>
      </c>
      <c r="H6434" s="380">
        <v>23.649878092375737</v>
      </c>
      <c r="I6434" s="25">
        <v>52.73</v>
      </c>
      <c r="J6434" s="380">
        <v>7.7901988917915093</v>
      </c>
    </row>
    <row r="6435" spans="1:10" x14ac:dyDescent="0.35">
      <c r="A6435" s="5">
        <v>6431</v>
      </c>
      <c r="B6435" s="5">
        <v>268</v>
      </c>
      <c r="C6435" s="5">
        <v>9</v>
      </c>
      <c r="D6435" s="380">
        <v>83.092222222222219</v>
      </c>
      <c r="E6435" s="25">
        <v>24.84</v>
      </c>
      <c r="F6435" s="380">
        <v>17.638105114596435</v>
      </c>
      <c r="G6435" s="25">
        <v>41.55</v>
      </c>
      <c r="H6435" s="380">
        <v>23.315857644973306</v>
      </c>
      <c r="I6435" s="25">
        <v>48.86</v>
      </c>
      <c r="J6435" s="380">
        <v>8.0304818892509537</v>
      </c>
    </row>
    <row r="6436" spans="1:10" x14ac:dyDescent="0.35">
      <c r="A6436" s="5">
        <v>6432</v>
      </c>
      <c r="B6436" s="5">
        <v>268</v>
      </c>
      <c r="C6436" s="5">
        <v>9</v>
      </c>
      <c r="D6436" s="380">
        <v>73.607222222222219</v>
      </c>
      <c r="E6436" s="25">
        <v>24.84</v>
      </c>
      <c r="F6436" s="380">
        <v>18.33542742325945</v>
      </c>
      <c r="G6436" s="25">
        <v>40.340000000000003</v>
      </c>
      <c r="H6436" s="380">
        <v>23.849860791688016</v>
      </c>
      <c r="I6436" s="25">
        <v>47.44</v>
      </c>
      <c r="J6436" s="380">
        <v>8.0555366858589839</v>
      </c>
    </row>
    <row r="6437" spans="1:10" x14ac:dyDescent="0.35">
      <c r="A6437" s="5">
        <v>6433</v>
      </c>
      <c r="B6437" s="5">
        <v>269</v>
      </c>
      <c r="C6437" s="5">
        <v>9</v>
      </c>
      <c r="D6437" s="380">
        <v>61.875555555555557</v>
      </c>
      <c r="E6437" s="25">
        <v>24.84</v>
      </c>
      <c r="F6437" s="380">
        <v>19.395938226483956</v>
      </c>
      <c r="G6437" s="25">
        <v>38.61</v>
      </c>
      <c r="H6437" s="380">
        <v>24.510110460917687</v>
      </c>
      <c r="I6437" s="25">
        <v>46.06</v>
      </c>
      <c r="J6437" s="380">
        <v>7.9721827891797536</v>
      </c>
    </row>
    <row r="6438" spans="1:10" x14ac:dyDescent="0.35">
      <c r="A6438" s="5">
        <v>6434</v>
      </c>
      <c r="B6438" s="5">
        <v>269</v>
      </c>
      <c r="C6438" s="5">
        <v>9</v>
      </c>
      <c r="D6438" s="380">
        <v>56.556111111111107</v>
      </c>
      <c r="E6438" s="25">
        <v>24.84</v>
      </c>
      <c r="F6438" s="380">
        <v>19.302089407407632</v>
      </c>
      <c r="G6438" s="25">
        <v>38.61</v>
      </c>
      <c r="H6438" s="380">
        <v>24.052213824481299</v>
      </c>
      <c r="I6438" s="25">
        <v>46.06</v>
      </c>
      <c r="J6438" s="380">
        <v>8.0891300394613239</v>
      </c>
    </row>
    <row r="6439" spans="1:10" x14ac:dyDescent="0.35">
      <c r="A6439" s="5">
        <v>6435</v>
      </c>
      <c r="B6439" s="5">
        <v>269</v>
      </c>
      <c r="C6439" s="5">
        <v>9</v>
      </c>
      <c r="D6439" s="380">
        <v>50.335555555555551</v>
      </c>
      <c r="E6439" s="25">
        <v>24.84</v>
      </c>
      <c r="F6439" s="380">
        <v>17.610671955793773</v>
      </c>
      <c r="G6439" s="25">
        <v>38.61</v>
      </c>
      <c r="H6439" s="380">
        <v>24.341802698625706</v>
      </c>
      <c r="I6439" s="25">
        <v>46.06</v>
      </c>
      <c r="J6439" s="380">
        <v>8.0535769624856606</v>
      </c>
    </row>
    <row r="6440" spans="1:10" x14ac:dyDescent="0.35">
      <c r="A6440" s="5">
        <v>6436</v>
      </c>
      <c r="B6440" s="5">
        <v>269</v>
      </c>
      <c r="C6440" s="5">
        <v>9</v>
      </c>
      <c r="D6440" s="380">
        <v>47.68</v>
      </c>
      <c r="E6440" s="25">
        <v>24.84</v>
      </c>
      <c r="F6440" s="380">
        <v>17.481042330984376</v>
      </c>
      <c r="G6440" s="25">
        <v>37.869999999999997</v>
      </c>
      <c r="H6440" s="380">
        <v>23.661860586355502</v>
      </c>
      <c r="I6440" s="25">
        <v>46.06</v>
      </c>
      <c r="J6440" s="380">
        <v>8.0480914904096323</v>
      </c>
    </row>
    <row r="6441" spans="1:10" x14ac:dyDescent="0.35">
      <c r="A6441" s="5">
        <v>6437</v>
      </c>
      <c r="B6441" s="5">
        <v>269</v>
      </c>
      <c r="C6441" s="5">
        <v>9</v>
      </c>
      <c r="D6441" s="380">
        <v>57.989999999999995</v>
      </c>
      <c r="E6441" s="25">
        <v>24.84</v>
      </c>
      <c r="F6441" s="380">
        <v>16.881525478278448</v>
      </c>
      <c r="G6441" s="25">
        <v>38.61</v>
      </c>
      <c r="H6441" s="380">
        <v>20.760587624998561</v>
      </c>
      <c r="I6441" s="25">
        <v>46.06</v>
      </c>
      <c r="J6441" s="380">
        <v>8.0580750480855823</v>
      </c>
    </row>
    <row r="6442" spans="1:10" x14ac:dyDescent="0.35">
      <c r="A6442" s="5">
        <v>6438</v>
      </c>
      <c r="B6442" s="5">
        <v>269</v>
      </c>
      <c r="C6442" s="5">
        <v>9</v>
      </c>
      <c r="D6442" s="380">
        <v>76.327222222222204</v>
      </c>
      <c r="E6442" s="25">
        <v>24.84</v>
      </c>
      <c r="F6442" s="380">
        <v>20.412674269361244</v>
      </c>
      <c r="G6442" s="25">
        <v>40.020000000000003</v>
      </c>
      <c r="H6442" s="380">
        <v>21.897063504903794</v>
      </c>
      <c r="I6442" s="25">
        <v>46.06</v>
      </c>
      <c r="J6442" s="380">
        <v>7.8647316448637863</v>
      </c>
    </row>
    <row r="6443" spans="1:10" x14ac:dyDescent="0.35">
      <c r="A6443" s="5">
        <v>6439</v>
      </c>
      <c r="B6443" s="5">
        <v>269</v>
      </c>
      <c r="C6443" s="5">
        <v>9</v>
      </c>
      <c r="D6443" s="380">
        <v>85.555555555555557</v>
      </c>
      <c r="E6443" s="25">
        <v>24.84</v>
      </c>
      <c r="F6443" s="380">
        <v>19.843814781875469</v>
      </c>
      <c r="G6443" s="25">
        <v>39.159999999999997</v>
      </c>
      <c r="H6443" s="380">
        <v>22.144400717156209</v>
      </c>
      <c r="I6443" s="25">
        <v>35.770000000000003</v>
      </c>
      <c r="J6443" s="380">
        <v>7.8627342544651793</v>
      </c>
    </row>
    <row r="6444" spans="1:10" x14ac:dyDescent="0.35">
      <c r="A6444" s="5">
        <v>6440</v>
      </c>
      <c r="B6444" s="5">
        <v>269</v>
      </c>
      <c r="C6444" s="5">
        <v>9</v>
      </c>
      <c r="D6444" s="380">
        <v>88.762222222222221</v>
      </c>
      <c r="E6444" s="25">
        <v>24.84</v>
      </c>
      <c r="F6444" s="380">
        <v>17.700529186946472</v>
      </c>
      <c r="G6444" s="25">
        <v>39.159999999999997</v>
      </c>
      <c r="H6444" s="380">
        <v>17.700847443331551</v>
      </c>
      <c r="I6444" s="25">
        <v>37.57</v>
      </c>
      <c r="J6444" s="380">
        <v>6.5824324521285895</v>
      </c>
    </row>
    <row r="6445" spans="1:10" x14ac:dyDescent="0.35">
      <c r="A6445" s="5">
        <v>6441</v>
      </c>
      <c r="B6445" s="5">
        <v>269</v>
      </c>
      <c r="C6445" s="5">
        <v>9</v>
      </c>
      <c r="D6445" s="380">
        <v>84.671111111111102</v>
      </c>
      <c r="E6445" s="25">
        <v>24.84</v>
      </c>
      <c r="F6445" s="380">
        <v>14.316559531632402</v>
      </c>
      <c r="G6445" s="25">
        <v>38.61</v>
      </c>
      <c r="H6445" s="380">
        <v>9.4692653379469025</v>
      </c>
      <c r="I6445" s="25">
        <v>37.17</v>
      </c>
      <c r="J6445" s="380">
        <v>4.5171531914630867</v>
      </c>
    </row>
    <row r="6446" spans="1:10" x14ac:dyDescent="0.35">
      <c r="A6446" s="5">
        <v>6442</v>
      </c>
      <c r="B6446" s="5">
        <v>269</v>
      </c>
      <c r="C6446" s="5">
        <v>9</v>
      </c>
      <c r="D6446" s="380">
        <v>78.061111111111103</v>
      </c>
      <c r="E6446" s="25">
        <v>24.84</v>
      </c>
      <c r="F6446" s="380">
        <v>13.369060918586467</v>
      </c>
      <c r="G6446" s="25">
        <v>37.49</v>
      </c>
      <c r="H6446" s="380">
        <v>10.748870833794596</v>
      </c>
      <c r="I6446" s="25">
        <v>34.729999999999997</v>
      </c>
      <c r="J6446" s="380">
        <v>4.3938706021109049</v>
      </c>
    </row>
    <row r="6447" spans="1:10" x14ac:dyDescent="0.35">
      <c r="A6447" s="5">
        <v>6443</v>
      </c>
      <c r="B6447" s="5">
        <v>269</v>
      </c>
      <c r="C6447" s="5">
        <v>9</v>
      </c>
      <c r="D6447" s="380">
        <v>71.49111111111111</v>
      </c>
      <c r="E6447" s="25">
        <v>24.84</v>
      </c>
      <c r="F6447" s="380">
        <v>9.9167346654946886</v>
      </c>
      <c r="G6447" s="25">
        <v>37.49</v>
      </c>
      <c r="H6447" s="380">
        <v>11.587685526475617</v>
      </c>
      <c r="I6447" s="25">
        <v>34.68</v>
      </c>
      <c r="J6447" s="380">
        <v>7.1286939700482641</v>
      </c>
    </row>
    <row r="6448" spans="1:10" x14ac:dyDescent="0.35">
      <c r="A6448" s="5">
        <v>6444</v>
      </c>
      <c r="B6448" s="5">
        <v>269</v>
      </c>
      <c r="C6448" s="5">
        <v>9</v>
      </c>
      <c r="D6448" s="380">
        <v>65.576111111111103</v>
      </c>
      <c r="E6448" s="25">
        <v>24.84</v>
      </c>
      <c r="F6448" s="380">
        <v>11.051905435301597</v>
      </c>
      <c r="G6448" s="25">
        <v>37.11</v>
      </c>
      <c r="H6448" s="380">
        <v>11.506834383657274</v>
      </c>
      <c r="I6448" s="25">
        <v>34.68</v>
      </c>
      <c r="J6448" s="380">
        <v>7.1517679867558819</v>
      </c>
    </row>
    <row r="6449" spans="1:10" x14ac:dyDescent="0.35">
      <c r="A6449" s="5">
        <v>6445</v>
      </c>
      <c r="B6449" s="5">
        <v>269</v>
      </c>
      <c r="C6449" s="5">
        <v>9</v>
      </c>
      <c r="D6449" s="380">
        <v>63.617777777777768</v>
      </c>
      <c r="E6449" s="25">
        <v>24.84</v>
      </c>
      <c r="F6449" s="380">
        <v>10.838478964676598</v>
      </c>
      <c r="G6449" s="25">
        <v>35.340000000000003</v>
      </c>
      <c r="H6449" s="380">
        <v>10.961696527035484</v>
      </c>
      <c r="I6449" s="25">
        <v>34.25</v>
      </c>
      <c r="J6449" s="380">
        <v>7.1000631892660664</v>
      </c>
    </row>
    <row r="6450" spans="1:10" x14ac:dyDescent="0.35">
      <c r="A6450" s="5">
        <v>6446</v>
      </c>
      <c r="B6450" s="5">
        <v>269</v>
      </c>
      <c r="C6450" s="5">
        <v>9</v>
      </c>
      <c r="D6450" s="380">
        <v>59.751111111111108</v>
      </c>
      <c r="E6450" s="25">
        <v>24.84</v>
      </c>
      <c r="F6450" s="380">
        <v>10.065281455480978</v>
      </c>
      <c r="G6450" s="25">
        <v>32.130000000000003</v>
      </c>
      <c r="H6450" s="380">
        <v>10.901322572260078</v>
      </c>
      <c r="I6450" s="25">
        <v>33.67</v>
      </c>
      <c r="J6450" s="380">
        <v>6.2890521483433401</v>
      </c>
    </row>
    <row r="6451" spans="1:10" x14ac:dyDescent="0.35">
      <c r="A6451" s="5">
        <v>6447</v>
      </c>
      <c r="B6451" s="5">
        <v>269</v>
      </c>
      <c r="C6451" s="5">
        <v>9</v>
      </c>
      <c r="D6451" s="380">
        <v>64.285555555555547</v>
      </c>
      <c r="E6451" s="25">
        <v>24.84</v>
      </c>
      <c r="F6451" s="380">
        <v>12.584625875645088</v>
      </c>
      <c r="G6451" s="25">
        <v>37.11</v>
      </c>
      <c r="H6451" s="380">
        <v>11.359716975269739</v>
      </c>
      <c r="I6451" s="25">
        <v>34.25</v>
      </c>
      <c r="J6451" s="380">
        <v>7.2154147020606842</v>
      </c>
    </row>
    <row r="6452" spans="1:10" x14ac:dyDescent="0.35">
      <c r="A6452" s="5">
        <v>6448</v>
      </c>
      <c r="B6452" s="5">
        <v>269</v>
      </c>
      <c r="C6452" s="5">
        <v>9</v>
      </c>
      <c r="D6452" s="380">
        <v>71.936111111111117</v>
      </c>
      <c r="E6452" s="25">
        <v>24.84</v>
      </c>
      <c r="F6452" s="380">
        <v>16.397712387735602</v>
      </c>
      <c r="G6452" s="25">
        <v>37.49</v>
      </c>
      <c r="H6452" s="380">
        <v>12.073007133214011</v>
      </c>
      <c r="I6452" s="25">
        <v>34.68</v>
      </c>
      <c r="J6452" s="380">
        <v>7.9643637951486621</v>
      </c>
    </row>
    <row r="6453" spans="1:10" x14ac:dyDescent="0.35">
      <c r="A6453" s="5">
        <v>6449</v>
      </c>
      <c r="B6453" s="5">
        <v>269</v>
      </c>
      <c r="C6453" s="5">
        <v>9</v>
      </c>
      <c r="D6453" s="380">
        <v>88.392777777777781</v>
      </c>
      <c r="E6453" s="25">
        <v>24.84</v>
      </c>
      <c r="F6453" s="380">
        <v>19.601853500467968</v>
      </c>
      <c r="G6453" s="25">
        <v>39.159999999999997</v>
      </c>
      <c r="H6453" s="380">
        <v>11.32419424517202</v>
      </c>
      <c r="I6453" s="25">
        <v>35.03</v>
      </c>
      <c r="J6453" s="380">
        <v>7.3694210493035417</v>
      </c>
    </row>
    <row r="6454" spans="1:10" x14ac:dyDescent="0.35">
      <c r="A6454" s="5">
        <v>6450</v>
      </c>
      <c r="B6454" s="5">
        <v>269</v>
      </c>
      <c r="C6454" s="5">
        <v>9</v>
      </c>
      <c r="D6454" s="380">
        <v>101.44166666666665</v>
      </c>
      <c r="E6454" s="25">
        <v>24.84</v>
      </c>
      <c r="F6454" s="380">
        <v>19.5344047444236</v>
      </c>
      <c r="G6454" s="25">
        <v>42.29</v>
      </c>
      <c r="H6454" s="380">
        <v>14.463433532954936</v>
      </c>
      <c r="I6454" s="25">
        <v>46.69</v>
      </c>
      <c r="J6454" s="380">
        <v>7.7750979064922037</v>
      </c>
    </row>
    <row r="6455" spans="1:10" x14ac:dyDescent="0.35">
      <c r="A6455" s="5">
        <v>6451</v>
      </c>
      <c r="B6455" s="5">
        <v>269</v>
      </c>
      <c r="C6455" s="5">
        <v>9</v>
      </c>
      <c r="D6455" s="380">
        <v>105.30500000000001</v>
      </c>
      <c r="E6455" s="25">
        <v>25.29</v>
      </c>
      <c r="F6455" s="380">
        <v>20.253247502474188</v>
      </c>
      <c r="G6455" s="25">
        <v>46.07</v>
      </c>
      <c r="H6455" s="380">
        <v>14.241483630712843</v>
      </c>
      <c r="I6455" s="25">
        <v>54.32</v>
      </c>
      <c r="J6455" s="380">
        <v>7.6216387631201492</v>
      </c>
    </row>
    <row r="6456" spans="1:10" x14ac:dyDescent="0.35">
      <c r="A6456" s="5">
        <v>6452</v>
      </c>
      <c r="B6456" s="5">
        <v>269</v>
      </c>
      <c r="C6456" s="5">
        <v>9</v>
      </c>
      <c r="D6456" s="380">
        <v>99.85777777777777</v>
      </c>
      <c r="E6456" s="25">
        <v>25.29</v>
      </c>
      <c r="F6456" s="380">
        <v>20.004198356889027</v>
      </c>
      <c r="G6456" s="25">
        <v>46.07</v>
      </c>
      <c r="H6456" s="380">
        <v>14.231373470548561</v>
      </c>
      <c r="I6456" s="25">
        <v>55.81</v>
      </c>
      <c r="J6456" s="380">
        <v>7.6216387631201492</v>
      </c>
    </row>
    <row r="6457" spans="1:10" x14ac:dyDescent="0.35">
      <c r="A6457" s="5">
        <v>6453</v>
      </c>
      <c r="B6457" s="5">
        <v>269</v>
      </c>
      <c r="C6457" s="5">
        <v>9</v>
      </c>
      <c r="D6457" s="380">
        <v>90.407777777777781</v>
      </c>
      <c r="E6457" s="25">
        <v>24.84</v>
      </c>
      <c r="F6457" s="380">
        <v>20.30455148753515</v>
      </c>
      <c r="G6457" s="25">
        <v>43.56</v>
      </c>
      <c r="H6457" s="380">
        <v>14.223636424498675</v>
      </c>
      <c r="I6457" s="25">
        <v>53.27</v>
      </c>
      <c r="J6457" s="380">
        <v>7.5928929105048661</v>
      </c>
    </row>
    <row r="6458" spans="1:10" x14ac:dyDescent="0.35">
      <c r="A6458" s="5">
        <v>6454</v>
      </c>
      <c r="B6458" s="5">
        <v>269</v>
      </c>
      <c r="C6458" s="5">
        <v>9</v>
      </c>
      <c r="D6458" s="380">
        <v>84.387222222222221</v>
      </c>
      <c r="E6458" s="25">
        <v>24.84</v>
      </c>
      <c r="F6458" s="380">
        <v>19.47719633326135</v>
      </c>
      <c r="G6458" s="25">
        <v>42.29</v>
      </c>
      <c r="H6458" s="380">
        <v>14.295167098913511</v>
      </c>
      <c r="I6458" s="25">
        <v>48.86</v>
      </c>
      <c r="J6458" s="380">
        <v>7.9337297554680273</v>
      </c>
    </row>
    <row r="6459" spans="1:10" x14ac:dyDescent="0.35">
      <c r="A6459" s="5">
        <v>6455</v>
      </c>
      <c r="B6459" s="5">
        <v>269</v>
      </c>
      <c r="C6459" s="5">
        <v>9</v>
      </c>
      <c r="D6459" s="380">
        <v>80.99388888888889</v>
      </c>
      <c r="E6459" s="25">
        <v>24.84</v>
      </c>
      <c r="F6459" s="380">
        <v>18.608138869706785</v>
      </c>
      <c r="G6459" s="25">
        <v>40.340000000000003</v>
      </c>
      <c r="H6459" s="380">
        <v>14.181044246527403</v>
      </c>
      <c r="I6459" s="25">
        <v>47.44</v>
      </c>
      <c r="J6459" s="380">
        <v>8.0087576448228326</v>
      </c>
    </row>
    <row r="6460" spans="1:10" x14ac:dyDescent="0.35">
      <c r="A6460" s="5">
        <v>6456</v>
      </c>
      <c r="B6460" s="5">
        <v>269</v>
      </c>
      <c r="C6460" s="5">
        <v>9</v>
      </c>
      <c r="D6460" s="380">
        <v>72.035000000000011</v>
      </c>
      <c r="E6460" s="25">
        <v>24.84</v>
      </c>
      <c r="F6460" s="380">
        <v>17.504940349194225</v>
      </c>
      <c r="G6460" s="25">
        <v>39.159999999999997</v>
      </c>
      <c r="H6460" s="380">
        <v>13.378380822163985</v>
      </c>
      <c r="I6460" s="25">
        <v>47.44</v>
      </c>
      <c r="J6460" s="380">
        <v>7.8568854833436177</v>
      </c>
    </row>
    <row r="6461" spans="1:10" x14ac:dyDescent="0.35">
      <c r="A6461" s="5">
        <v>6457</v>
      </c>
      <c r="B6461" s="5">
        <v>270</v>
      </c>
      <c r="C6461" s="5">
        <v>9</v>
      </c>
      <c r="D6461" s="380">
        <v>71.560555555555553</v>
      </c>
      <c r="E6461" s="25">
        <v>24.84</v>
      </c>
      <c r="F6461" s="380">
        <v>16.789773145881146</v>
      </c>
      <c r="G6461" s="25">
        <v>42.29</v>
      </c>
      <c r="H6461" s="380">
        <v>13.946583998102563</v>
      </c>
      <c r="I6461" s="25">
        <v>49.53</v>
      </c>
      <c r="J6461" s="380">
        <v>7.9100296770301988</v>
      </c>
    </row>
    <row r="6462" spans="1:10" x14ac:dyDescent="0.35">
      <c r="A6462" s="5">
        <v>6458</v>
      </c>
      <c r="B6462" s="5">
        <v>270</v>
      </c>
      <c r="C6462" s="5">
        <v>9</v>
      </c>
      <c r="D6462" s="380">
        <v>66.319444444444443</v>
      </c>
      <c r="E6462" s="25">
        <v>24.84</v>
      </c>
      <c r="F6462" s="380">
        <v>17.208405627074995</v>
      </c>
      <c r="G6462" s="25">
        <v>39.159999999999997</v>
      </c>
      <c r="H6462" s="380">
        <v>13.503178685450855</v>
      </c>
      <c r="I6462" s="25">
        <v>49.53</v>
      </c>
      <c r="J6462" s="380">
        <v>7.9382993720378963</v>
      </c>
    </row>
    <row r="6463" spans="1:10" x14ac:dyDescent="0.35">
      <c r="A6463" s="5">
        <v>6459</v>
      </c>
      <c r="B6463" s="5">
        <v>270</v>
      </c>
      <c r="C6463" s="5">
        <v>9</v>
      </c>
      <c r="D6463" s="380">
        <v>62.706666666666663</v>
      </c>
      <c r="E6463" s="25">
        <v>24.84</v>
      </c>
      <c r="F6463" s="380">
        <v>17.414682832813188</v>
      </c>
      <c r="G6463" s="25">
        <v>39.159999999999997</v>
      </c>
      <c r="H6463" s="380">
        <v>12.555961887260013</v>
      </c>
      <c r="I6463" s="25">
        <v>49.53</v>
      </c>
      <c r="J6463" s="380">
        <v>7.9382993720378963</v>
      </c>
    </row>
    <row r="6464" spans="1:10" x14ac:dyDescent="0.35">
      <c r="A6464" s="5">
        <v>6460</v>
      </c>
      <c r="B6464" s="5">
        <v>270</v>
      </c>
      <c r="C6464" s="5">
        <v>9</v>
      </c>
      <c r="D6464" s="380">
        <v>68.994444444444454</v>
      </c>
      <c r="E6464" s="25">
        <v>24.84</v>
      </c>
      <c r="F6464" s="380">
        <v>18.771994152255044</v>
      </c>
      <c r="G6464" s="25">
        <v>42.29</v>
      </c>
      <c r="H6464" s="380">
        <v>13.800672886044545</v>
      </c>
      <c r="I6464" s="25">
        <v>49.53</v>
      </c>
      <c r="J6464" s="380">
        <v>7.8747430076441924</v>
      </c>
    </row>
    <row r="6465" spans="1:10" x14ac:dyDescent="0.35">
      <c r="A6465" s="5">
        <v>6461</v>
      </c>
      <c r="B6465" s="5">
        <v>270</v>
      </c>
      <c r="C6465" s="5">
        <v>9</v>
      </c>
      <c r="D6465" s="380">
        <v>81.725555555555545</v>
      </c>
      <c r="E6465" s="25">
        <v>24.84</v>
      </c>
      <c r="F6465" s="380">
        <v>16.854785787763884</v>
      </c>
      <c r="G6465" s="25">
        <v>43.56</v>
      </c>
      <c r="H6465" s="380">
        <v>12.598329194828414</v>
      </c>
      <c r="I6465" s="25">
        <v>49.53</v>
      </c>
      <c r="J6465" s="380">
        <v>7.9436021058476332</v>
      </c>
    </row>
    <row r="6466" spans="1:10" x14ac:dyDescent="0.35">
      <c r="A6466" s="5">
        <v>6462</v>
      </c>
      <c r="B6466" s="5">
        <v>270</v>
      </c>
      <c r="C6466" s="5">
        <v>9</v>
      </c>
      <c r="D6466" s="380">
        <v>94.456666666666663</v>
      </c>
      <c r="E6466" s="25">
        <v>24.84</v>
      </c>
      <c r="F6466" s="380">
        <v>17.105833388619534</v>
      </c>
      <c r="G6466" s="25">
        <v>47.85</v>
      </c>
      <c r="H6466" s="380">
        <v>14.181077462085428</v>
      </c>
      <c r="I6466" s="25">
        <v>62.27</v>
      </c>
      <c r="J6466" s="380">
        <v>7.9955424509891948</v>
      </c>
    </row>
    <row r="6467" spans="1:10" x14ac:dyDescent="0.35">
      <c r="A6467" s="5">
        <v>6463</v>
      </c>
      <c r="B6467" s="5">
        <v>270</v>
      </c>
      <c r="C6467" s="5">
        <v>9</v>
      </c>
      <c r="D6467" s="380">
        <v>106.09611111111111</v>
      </c>
      <c r="E6467" s="25">
        <v>28.12</v>
      </c>
      <c r="F6467" s="380">
        <v>16.757798991410866</v>
      </c>
      <c r="G6467" s="25">
        <v>49.82</v>
      </c>
      <c r="H6467" s="380">
        <v>13.330882798724311</v>
      </c>
      <c r="I6467" s="25">
        <v>66.06</v>
      </c>
      <c r="J6467" s="380">
        <v>8.052324641151678</v>
      </c>
    </row>
    <row r="6468" spans="1:10" x14ac:dyDescent="0.35">
      <c r="A6468" s="5">
        <v>6464</v>
      </c>
      <c r="B6468" s="5">
        <v>270</v>
      </c>
      <c r="C6468" s="5">
        <v>9</v>
      </c>
      <c r="D6468" s="380">
        <v>109.83944444444447</v>
      </c>
      <c r="E6468" s="25">
        <v>28.12</v>
      </c>
      <c r="F6468" s="380">
        <v>13.706329367172755</v>
      </c>
      <c r="G6468" s="25">
        <v>49.82</v>
      </c>
      <c r="H6468" s="380">
        <v>11.031662838317361</v>
      </c>
      <c r="I6468" s="25">
        <v>68.05</v>
      </c>
      <c r="J6468" s="380">
        <v>7.623985872700743</v>
      </c>
    </row>
    <row r="6469" spans="1:10" x14ac:dyDescent="0.35">
      <c r="A6469" s="5">
        <v>6465</v>
      </c>
      <c r="B6469" s="5">
        <v>270</v>
      </c>
      <c r="C6469" s="5">
        <v>9</v>
      </c>
      <c r="D6469" s="380">
        <v>92.341666666666654</v>
      </c>
      <c r="E6469" s="25">
        <v>28.11</v>
      </c>
      <c r="F6469" s="380">
        <v>9.4651889139433028</v>
      </c>
      <c r="G6469" s="25">
        <v>49.82</v>
      </c>
      <c r="H6469" s="380">
        <v>8.9537297990649751</v>
      </c>
      <c r="I6469" s="25">
        <v>66.06</v>
      </c>
      <c r="J6469" s="380">
        <v>5.5835497389295821</v>
      </c>
    </row>
    <row r="6470" spans="1:10" x14ac:dyDescent="0.35">
      <c r="A6470" s="5">
        <v>6466</v>
      </c>
      <c r="B6470" s="5">
        <v>270</v>
      </c>
      <c r="C6470" s="5">
        <v>9</v>
      </c>
      <c r="D6470" s="380">
        <v>88.44</v>
      </c>
      <c r="E6470" s="25">
        <v>26.24</v>
      </c>
      <c r="F6470" s="380">
        <v>8.1174834595959595</v>
      </c>
      <c r="G6470" s="25">
        <v>48.39</v>
      </c>
      <c r="H6470" s="380">
        <v>10.937773065865288</v>
      </c>
      <c r="I6470" s="25">
        <v>58.7</v>
      </c>
      <c r="J6470" s="380">
        <v>5.4676733117977561</v>
      </c>
    </row>
    <row r="6471" spans="1:10" x14ac:dyDescent="0.35">
      <c r="A6471" s="5">
        <v>6467</v>
      </c>
      <c r="B6471" s="5">
        <v>270</v>
      </c>
      <c r="C6471" s="5">
        <v>9</v>
      </c>
      <c r="D6471" s="380">
        <v>87.51166666666667</v>
      </c>
      <c r="E6471" s="25">
        <v>24.99</v>
      </c>
      <c r="F6471" s="380">
        <v>8.1174834595959595</v>
      </c>
      <c r="G6471" s="25">
        <v>47.46</v>
      </c>
      <c r="H6471" s="380">
        <v>8.0757784664958745</v>
      </c>
      <c r="I6471" s="25">
        <v>53.51</v>
      </c>
      <c r="J6471" s="380">
        <v>2.9915210592657986</v>
      </c>
    </row>
    <row r="6472" spans="1:10" x14ac:dyDescent="0.35">
      <c r="A6472" s="5">
        <v>6468</v>
      </c>
      <c r="B6472" s="5">
        <v>270</v>
      </c>
      <c r="C6472" s="5">
        <v>9</v>
      </c>
      <c r="D6472" s="380">
        <v>86.526111111111121</v>
      </c>
      <c r="E6472" s="25">
        <v>24.84</v>
      </c>
      <c r="F6472" s="380">
        <v>3.6577477377946126</v>
      </c>
      <c r="G6472" s="25">
        <v>46.98</v>
      </c>
      <c r="H6472" s="380">
        <v>7.4952497484183525</v>
      </c>
      <c r="I6472" s="25">
        <v>50.03</v>
      </c>
      <c r="J6472" s="380">
        <v>2.9919392377254281</v>
      </c>
    </row>
    <row r="6473" spans="1:10" x14ac:dyDescent="0.35">
      <c r="A6473" s="5">
        <v>6469</v>
      </c>
      <c r="B6473" s="5">
        <v>270</v>
      </c>
      <c r="C6473" s="5">
        <v>9</v>
      </c>
      <c r="D6473" s="380">
        <v>80.747222222222206</v>
      </c>
      <c r="E6473" s="25">
        <v>24.84</v>
      </c>
      <c r="F6473" s="380">
        <v>4.6611095852118822</v>
      </c>
      <c r="G6473" s="25">
        <v>44.69</v>
      </c>
      <c r="H6473" s="380">
        <v>8.7727589275388986</v>
      </c>
      <c r="I6473" s="25">
        <v>49.53</v>
      </c>
      <c r="J6473" s="380">
        <v>5.1533392898158707</v>
      </c>
    </row>
    <row r="6474" spans="1:10" x14ac:dyDescent="0.35">
      <c r="A6474" s="5">
        <v>6470</v>
      </c>
      <c r="B6474" s="5">
        <v>270</v>
      </c>
      <c r="C6474" s="5">
        <v>9</v>
      </c>
      <c r="D6474" s="380">
        <v>83.426666666666648</v>
      </c>
      <c r="E6474" s="25">
        <v>24.84</v>
      </c>
      <c r="F6474" s="380">
        <v>8.1174834595959577</v>
      </c>
      <c r="G6474" s="25">
        <v>44.69</v>
      </c>
      <c r="H6474" s="380">
        <v>8.624637955392263</v>
      </c>
      <c r="I6474" s="25">
        <v>49.53</v>
      </c>
      <c r="J6474" s="380">
        <v>5.1880580726489463</v>
      </c>
    </row>
    <row r="6475" spans="1:10" x14ac:dyDescent="0.35">
      <c r="A6475" s="5">
        <v>6471</v>
      </c>
      <c r="B6475" s="5">
        <v>270</v>
      </c>
      <c r="C6475" s="5">
        <v>9</v>
      </c>
      <c r="D6475" s="380">
        <v>84.63388888888889</v>
      </c>
      <c r="E6475" s="25">
        <v>24.84</v>
      </c>
      <c r="F6475" s="380">
        <v>8.1174834595959577</v>
      </c>
      <c r="G6475" s="25">
        <v>44.69</v>
      </c>
      <c r="H6475" s="380">
        <v>9.2025827642994731</v>
      </c>
      <c r="I6475" s="25">
        <v>49.53</v>
      </c>
      <c r="J6475" s="380">
        <v>5.1993700509372012</v>
      </c>
    </row>
    <row r="6476" spans="1:10" x14ac:dyDescent="0.35">
      <c r="A6476" s="5">
        <v>6472</v>
      </c>
      <c r="B6476" s="5">
        <v>270</v>
      </c>
      <c r="C6476" s="5">
        <v>9</v>
      </c>
      <c r="D6476" s="380">
        <v>89.089444444444439</v>
      </c>
      <c r="E6476" s="25">
        <v>24.99</v>
      </c>
      <c r="F6476" s="380">
        <v>8.607182240295657</v>
      </c>
      <c r="G6476" s="25">
        <v>44.69</v>
      </c>
      <c r="H6476" s="380">
        <v>8.1668334682134027</v>
      </c>
      <c r="I6476" s="25">
        <v>49.89</v>
      </c>
      <c r="J6476" s="380">
        <v>3.5662884157926862</v>
      </c>
    </row>
    <row r="6477" spans="1:10" x14ac:dyDescent="0.35">
      <c r="A6477" s="5">
        <v>6473</v>
      </c>
      <c r="B6477" s="5">
        <v>270</v>
      </c>
      <c r="C6477" s="5">
        <v>9</v>
      </c>
      <c r="D6477" s="380">
        <v>96.539999999999992</v>
      </c>
      <c r="E6477" s="25">
        <v>26.05</v>
      </c>
      <c r="F6477" s="380">
        <v>16.230761363099937</v>
      </c>
      <c r="G6477" s="25">
        <v>47.85</v>
      </c>
      <c r="H6477" s="380">
        <v>9.668004660637731</v>
      </c>
      <c r="I6477" s="25">
        <v>50.03</v>
      </c>
      <c r="J6477" s="380">
        <v>6.3559315604097497</v>
      </c>
    </row>
    <row r="6478" spans="1:10" x14ac:dyDescent="0.35">
      <c r="A6478" s="5">
        <v>6474</v>
      </c>
      <c r="B6478" s="5">
        <v>270</v>
      </c>
      <c r="C6478" s="5">
        <v>9</v>
      </c>
      <c r="D6478" s="380">
        <v>101.18444444444444</v>
      </c>
      <c r="E6478" s="25">
        <v>27.3</v>
      </c>
      <c r="F6478" s="380">
        <v>18.996447212130128</v>
      </c>
      <c r="G6478" s="25">
        <v>47.85</v>
      </c>
      <c r="H6478" s="380">
        <v>12.271333953015166</v>
      </c>
      <c r="I6478" s="25">
        <v>53.51</v>
      </c>
      <c r="J6478" s="380">
        <v>7.9072190967345479</v>
      </c>
    </row>
    <row r="6479" spans="1:10" x14ac:dyDescent="0.35">
      <c r="A6479" s="5">
        <v>6475</v>
      </c>
      <c r="B6479" s="5">
        <v>270</v>
      </c>
      <c r="C6479" s="5">
        <v>9</v>
      </c>
      <c r="D6479" s="380">
        <v>107.11999999999998</v>
      </c>
      <c r="E6479" s="25">
        <v>27.54</v>
      </c>
      <c r="F6479" s="380">
        <v>17.579299573358963</v>
      </c>
      <c r="G6479" s="25">
        <v>49.82</v>
      </c>
      <c r="H6479" s="380">
        <v>13.157596623484453</v>
      </c>
      <c r="I6479" s="25">
        <v>62.27</v>
      </c>
      <c r="J6479" s="380">
        <v>7.7811896639551872</v>
      </c>
    </row>
    <row r="6480" spans="1:10" x14ac:dyDescent="0.35">
      <c r="A6480" s="5">
        <v>6476</v>
      </c>
      <c r="B6480" s="5">
        <v>270</v>
      </c>
      <c r="C6480" s="5">
        <v>9</v>
      </c>
      <c r="D6480" s="380">
        <v>101.88555555555556</v>
      </c>
      <c r="E6480" s="25">
        <v>28.12</v>
      </c>
      <c r="F6480" s="380">
        <v>18.456006905474066</v>
      </c>
      <c r="G6480" s="25">
        <v>49.82</v>
      </c>
      <c r="H6480" s="380">
        <v>12.916490947521439</v>
      </c>
      <c r="I6480" s="25">
        <v>62.27</v>
      </c>
      <c r="J6480" s="380">
        <v>7.7811896639551872</v>
      </c>
    </row>
    <row r="6481" spans="1:10" x14ac:dyDescent="0.35">
      <c r="A6481" s="5">
        <v>6477</v>
      </c>
      <c r="B6481" s="5">
        <v>270</v>
      </c>
      <c r="C6481" s="5">
        <v>9</v>
      </c>
      <c r="D6481" s="380">
        <v>90.86333333333333</v>
      </c>
      <c r="E6481" s="25">
        <v>26.51</v>
      </c>
      <c r="F6481" s="380">
        <v>19.070468253072015</v>
      </c>
      <c r="G6481" s="25">
        <v>47.85</v>
      </c>
      <c r="H6481" s="380">
        <v>11.102125995277063</v>
      </c>
      <c r="I6481" s="25">
        <v>58.7</v>
      </c>
      <c r="J6481" s="380">
        <v>7.7450465933148056</v>
      </c>
    </row>
    <row r="6482" spans="1:10" x14ac:dyDescent="0.35">
      <c r="A6482" s="5">
        <v>6478</v>
      </c>
      <c r="B6482" s="5">
        <v>270</v>
      </c>
      <c r="C6482" s="5">
        <v>9</v>
      </c>
      <c r="D6482" s="380">
        <v>84.492777777777789</v>
      </c>
      <c r="E6482" s="25">
        <v>24.84</v>
      </c>
      <c r="F6482" s="380">
        <v>19.49815290899739</v>
      </c>
      <c r="G6482" s="25">
        <v>47.46</v>
      </c>
      <c r="H6482" s="380">
        <v>10.25662605701236</v>
      </c>
      <c r="I6482" s="25">
        <v>58.7</v>
      </c>
      <c r="J6482" s="380">
        <v>7.7549665268349042</v>
      </c>
    </row>
    <row r="6483" spans="1:10" x14ac:dyDescent="0.35">
      <c r="A6483" s="5">
        <v>6479</v>
      </c>
      <c r="B6483" s="5">
        <v>270</v>
      </c>
      <c r="C6483" s="5">
        <v>9</v>
      </c>
      <c r="D6483" s="380">
        <v>82.058333333333337</v>
      </c>
      <c r="E6483" s="25">
        <v>24.84</v>
      </c>
      <c r="F6483" s="380">
        <v>18.574710391821476</v>
      </c>
      <c r="G6483" s="25">
        <v>43.56</v>
      </c>
      <c r="H6483" s="380">
        <v>10.579270580108714</v>
      </c>
      <c r="I6483" s="25">
        <v>53.17</v>
      </c>
      <c r="J6483" s="380">
        <v>7.6187326399424613</v>
      </c>
    </row>
    <row r="6484" spans="1:10" x14ac:dyDescent="0.35">
      <c r="A6484" s="5">
        <v>6480</v>
      </c>
      <c r="B6484" s="5">
        <v>270</v>
      </c>
      <c r="C6484" s="5">
        <v>9</v>
      </c>
      <c r="D6484" s="380">
        <v>79.312777777777782</v>
      </c>
      <c r="E6484" s="25">
        <v>24.84</v>
      </c>
      <c r="F6484" s="380">
        <v>17.018894749541165</v>
      </c>
      <c r="G6484" s="25">
        <v>43.56</v>
      </c>
      <c r="H6484" s="380">
        <v>11.340591484563594</v>
      </c>
      <c r="I6484" s="25">
        <v>49.89</v>
      </c>
      <c r="J6484" s="380">
        <v>7.6089106993690034</v>
      </c>
    </row>
    <row r="6485" spans="1:10" x14ac:dyDescent="0.35">
      <c r="A6485" s="5">
        <v>6481</v>
      </c>
      <c r="B6485" s="5">
        <v>271</v>
      </c>
      <c r="C6485" s="5">
        <v>9</v>
      </c>
      <c r="D6485" s="380">
        <v>71.913888888888877</v>
      </c>
      <c r="E6485" s="25">
        <v>24.84</v>
      </c>
      <c r="F6485" s="380">
        <v>18.503991156508715</v>
      </c>
      <c r="G6485" s="25">
        <v>43.56</v>
      </c>
      <c r="H6485" s="380">
        <v>11.44375450378395</v>
      </c>
      <c r="I6485" s="25">
        <v>49.89</v>
      </c>
      <c r="J6485" s="380">
        <v>7.6089106993690034</v>
      </c>
    </row>
    <row r="6486" spans="1:10" x14ac:dyDescent="0.35">
      <c r="A6486" s="5">
        <v>6482</v>
      </c>
      <c r="B6486" s="5">
        <v>271</v>
      </c>
      <c r="C6486" s="5">
        <v>9</v>
      </c>
      <c r="D6486" s="380">
        <v>67.161111111111097</v>
      </c>
      <c r="E6486" s="25">
        <v>24.84</v>
      </c>
      <c r="F6486" s="380">
        <v>19.060293062380541</v>
      </c>
      <c r="G6486" s="25">
        <v>43.56</v>
      </c>
      <c r="H6486" s="380">
        <v>11.119214209857496</v>
      </c>
      <c r="I6486" s="25">
        <v>49.75</v>
      </c>
      <c r="J6486" s="380">
        <v>7.6149737551041197</v>
      </c>
    </row>
    <row r="6487" spans="1:10" x14ac:dyDescent="0.35">
      <c r="A6487" s="5">
        <v>6483</v>
      </c>
      <c r="B6487" s="5">
        <v>271</v>
      </c>
      <c r="C6487" s="5">
        <v>9</v>
      </c>
      <c r="D6487" s="380">
        <v>66.326666666666668</v>
      </c>
      <c r="E6487" s="25">
        <v>24.84</v>
      </c>
      <c r="F6487" s="380">
        <v>18.462939551027741</v>
      </c>
      <c r="G6487" s="25">
        <v>43.56</v>
      </c>
      <c r="H6487" s="380">
        <v>12.401985203756638</v>
      </c>
      <c r="I6487" s="25">
        <v>49.89</v>
      </c>
      <c r="J6487" s="380">
        <v>7.8250899166595049</v>
      </c>
    </row>
    <row r="6488" spans="1:10" x14ac:dyDescent="0.35">
      <c r="A6488" s="5">
        <v>6484</v>
      </c>
      <c r="B6488" s="5">
        <v>271</v>
      </c>
      <c r="C6488" s="5">
        <v>9</v>
      </c>
      <c r="D6488" s="380">
        <v>71.508888888888876</v>
      </c>
      <c r="E6488" s="25">
        <v>24.84</v>
      </c>
      <c r="F6488" s="380">
        <v>17.736866868213891</v>
      </c>
      <c r="G6488" s="25">
        <v>43.56</v>
      </c>
      <c r="H6488" s="380">
        <v>10.839258563040069</v>
      </c>
      <c r="I6488" s="25">
        <v>49.89</v>
      </c>
      <c r="J6488" s="380">
        <v>7.7904661097873138</v>
      </c>
    </row>
    <row r="6489" spans="1:10" x14ac:dyDescent="0.35">
      <c r="A6489" s="5">
        <v>6485</v>
      </c>
      <c r="B6489" s="5">
        <v>271</v>
      </c>
      <c r="C6489" s="5">
        <v>9</v>
      </c>
      <c r="D6489" s="380">
        <v>77.561666666666653</v>
      </c>
      <c r="E6489" s="25">
        <v>24.84</v>
      </c>
      <c r="F6489" s="380">
        <v>17.397101938222416</v>
      </c>
      <c r="G6489" s="25">
        <v>43.56</v>
      </c>
      <c r="H6489" s="380">
        <v>11.988445804338822</v>
      </c>
      <c r="I6489" s="25">
        <v>51.02</v>
      </c>
      <c r="J6489" s="380">
        <v>7.8245665873911587</v>
      </c>
    </row>
    <row r="6490" spans="1:10" x14ac:dyDescent="0.35">
      <c r="A6490" s="5">
        <v>6486</v>
      </c>
      <c r="B6490" s="5">
        <v>271</v>
      </c>
      <c r="C6490" s="5">
        <v>9</v>
      </c>
      <c r="D6490" s="380">
        <v>91.256111111111125</v>
      </c>
      <c r="E6490" s="25">
        <v>24.99</v>
      </c>
      <c r="F6490" s="380">
        <v>18.634181967730466</v>
      </c>
      <c r="G6490" s="25">
        <v>47.85</v>
      </c>
      <c r="H6490" s="380">
        <v>12.24119783971927</v>
      </c>
      <c r="I6490" s="25">
        <v>58.7</v>
      </c>
      <c r="J6490" s="380">
        <v>7.7991538288950943</v>
      </c>
    </row>
    <row r="6491" spans="1:10" x14ac:dyDescent="0.35">
      <c r="A6491" s="5">
        <v>6487</v>
      </c>
      <c r="B6491" s="5">
        <v>271</v>
      </c>
      <c r="C6491" s="5">
        <v>9</v>
      </c>
      <c r="D6491" s="380">
        <v>104.29333333333334</v>
      </c>
      <c r="E6491" s="25">
        <v>27.3</v>
      </c>
      <c r="F6491" s="380">
        <v>18.484066079817723</v>
      </c>
      <c r="G6491" s="25">
        <v>49.82</v>
      </c>
      <c r="H6491" s="380">
        <v>10.138899619052735</v>
      </c>
      <c r="I6491" s="25">
        <v>66.06</v>
      </c>
      <c r="J6491" s="380">
        <v>8.0085993622163976</v>
      </c>
    </row>
    <row r="6492" spans="1:10" x14ac:dyDescent="0.35">
      <c r="A6492" s="5">
        <v>6488</v>
      </c>
      <c r="B6492" s="5">
        <v>271</v>
      </c>
      <c r="C6492" s="5">
        <v>9</v>
      </c>
      <c r="D6492" s="380">
        <v>108.72055555555553</v>
      </c>
      <c r="E6492" s="25">
        <v>28.12</v>
      </c>
      <c r="F6492" s="380">
        <v>17.714315722104633</v>
      </c>
      <c r="G6492" s="25">
        <v>53.77</v>
      </c>
      <c r="H6492" s="380">
        <v>10.308862828869549</v>
      </c>
      <c r="I6492" s="25">
        <v>70.09</v>
      </c>
      <c r="J6492" s="380">
        <v>7.9749860468619707</v>
      </c>
    </row>
    <row r="6493" spans="1:10" x14ac:dyDescent="0.35">
      <c r="A6493" s="5">
        <v>6489</v>
      </c>
      <c r="B6493" s="5">
        <v>271</v>
      </c>
      <c r="C6493" s="5">
        <v>9</v>
      </c>
      <c r="D6493" s="380">
        <v>100.12722222222222</v>
      </c>
      <c r="E6493" s="25">
        <v>27.29</v>
      </c>
      <c r="F6493" s="380">
        <v>14.80872116966005</v>
      </c>
      <c r="G6493" s="25">
        <v>49.82</v>
      </c>
      <c r="H6493" s="380">
        <v>9.3360120462169114</v>
      </c>
      <c r="I6493" s="25">
        <v>66.28</v>
      </c>
      <c r="J6493" s="380">
        <v>7.4450374237242345</v>
      </c>
    </row>
    <row r="6494" spans="1:10" x14ac:dyDescent="0.35">
      <c r="A6494" s="5">
        <v>6490</v>
      </c>
      <c r="B6494" s="5">
        <v>271</v>
      </c>
      <c r="C6494" s="5">
        <v>9</v>
      </c>
      <c r="D6494" s="380">
        <v>95.786111111111126</v>
      </c>
      <c r="E6494" s="25">
        <v>25.59</v>
      </c>
      <c r="F6494" s="380">
        <v>8.8357144509294852</v>
      </c>
      <c r="G6494" s="25">
        <v>49.82</v>
      </c>
      <c r="H6494" s="380">
        <v>7.9297088681170314</v>
      </c>
      <c r="I6494" s="25">
        <v>58.7</v>
      </c>
      <c r="J6494" s="380">
        <v>7.1967491951554416</v>
      </c>
    </row>
    <row r="6495" spans="1:10" x14ac:dyDescent="0.35">
      <c r="A6495" s="5">
        <v>6491</v>
      </c>
      <c r="B6495" s="5">
        <v>271</v>
      </c>
      <c r="C6495" s="5">
        <v>9</v>
      </c>
      <c r="D6495" s="380">
        <v>93.696111111111122</v>
      </c>
      <c r="E6495" s="25">
        <v>25.59</v>
      </c>
      <c r="F6495" s="380">
        <v>8.6469548436354948</v>
      </c>
      <c r="G6495" s="25">
        <v>47.85</v>
      </c>
      <c r="H6495" s="380">
        <v>7.9478487407685563</v>
      </c>
      <c r="I6495" s="25">
        <v>53.51</v>
      </c>
      <c r="J6495" s="380">
        <v>5.1268302720395464</v>
      </c>
    </row>
    <row r="6496" spans="1:10" x14ac:dyDescent="0.35">
      <c r="A6496" s="5">
        <v>6492</v>
      </c>
      <c r="B6496" s="5">
        <v>271</v>
      </c>
      <c r="C6496" s="5">
        <v>9</v>
      </c>
      <c r="D6496" s="380">
        <v>87.348888888888894</v>
      </c>
      <c r="E6496" s="25">
        <v>24.84</v>
      </c>
      <c r="F6496" s="380">
        <v>5.8165569964352537</v>
      </c>
      <c r="G6496" s="25">
        <v>47.45</v>
      </c>
      <c r="H6496" s="380">
        <v>7.737967193443489</v>
      </c>
      <c r="I6496" s="25">
        <v>49.39</v>
      </c>
      <c r="J6496" s="380">
        <v>4.8451989028630056</v>
      </c>
    </row>
    <row r="6497" spans="1:10" x14ac:dyDescent="0.35">
      <c r="A6497" s="5">
        <v>6493</v>
      </c>
      <c r="B6497" s="5">
        <v>271</v>
      </c>
      <c r="C6497" s="5">
        <v>9</v>
      </c>
      <c r="D6497" s="380">
        <v>88.259444444444455</v>
      </c>
      <c r="E6497" s="25">
        <v>24.84</v>
      </c>
      <c r="F6497" s="380">
        <v>4.9078329979658086</v>
      </c>
      <c r="G6497" s="25">
        <v>43.99</v>
      </c>
      <c r="H6497" s="380">
        <v>7.7555147673774885</v>
      </c>
      <c r="I6497" s="25">
        <v>48.86</v>
      </c>
      <c r="J6497" s="380">
        <v>5.0245430308566812</v>
      </c>
    </row>
    <row r="6498" spans="1:10" x14ac:dyDescent="0.35">
      <c r="A6498" s="5">
        <v>6494</v>
      </c>
      <c r="B6498" s="5">
        <v>271</v>
      </c>
      <c r="C6498" s="5">
        <v>9</v>
      </c>
      <c r="D6498" s="380">
        <v>83.737777777777779</v>
      </c>
      <c r="E6498" s="25">
        <v>24.84</v>
      </c>
      <c r="F6498" s="380">
        <v>5.0945495192980266</v>
      </c>
      <c r="G6498" s="25">
        <v>43.56</v>
      </c>
      <c r="H6498" s="380">
        <v>7.7149089690878112</v>
      </c>
      <c r="I6498" s="25">
        <v>48.86</v>
      </c>
      <c r="J6498" s="380">
        <v>5.0682180947694979</v>
      </c>
    </row>
    <row r="6499" spans="1:10" x14ac:dyDescent="0.35">
      <c r="A6499" s="5">
        <v>6495</v>
      </c>
      <c r="B6499" s="5">
        <v>271</v>
      </c>
      <c r="C6499" s="5">
        <v>9</v>
      </c>
      <c r="D6499" s="380">
        <v>89.223333333333329</v>
      </c>
      <c r="E6499" s="25">
        <v>24.84</v>
      </c>
      <c r="F6499" s="380">
        <v>9.1713801516121123</v>
      </c>
      <c r="G6499" s="25">
        <v>43.56</v>
      </c>
      <c r="H6499" s="380">
        <v>7.9525255077175121</v>
      </c>
      <c r="I6499" s="25">
        <v>48.86</v>
      </c>
      <c r="J6499" s="380">
        <v>5.0682180947694979</v>
      </c>
    </row>
    <row r="6500" spans="1:10" x14ac:dyDescent="0.35">
      <c r="A6500" s="5">
        <v>6496</v>
      </c>
      <c r="B6500" s="5">
        <v>271</v>
      </c>
      <c r="C6500" s="5">
        <v>9</v>
      </c>
      <c r="D6500" s="380">
        <v>96.51166666666667</v>
      </c>
      <c r="E6500" s="25">
        <v>24.99</v>
      </c>
      <c r="F6500" s="380">
        <v>8.6687410869096837</v>
      </c>
      <c r="G6500" s="25">
        <v>43.62</v>
      </c>
      <c r="H6500" s="380">
        <v>7.9202262454448817</v>
      </c>
      <c r="I6500" s="25">
        <v>48.86</v>
      </c>
      <c r="J6500" s="380">
        <v>6.276782339327954</v>
      </c>
    </row>
    <row r="6501" spans="1:10" x14ac:dyDescent="0.35">
      <c r="A6501" s="5">
        <v>6497</v>
      </c>
      <c r="B6501" s="5">
        <v>271</v>
      </c>
      <c r="C6501" s="5">
        <v>9</v>
      </c>
      <c r="D6501" s="380">
        <v>106.02444444444444</v>
      </c>
      <c r="E6501" s="25">
        <v>25.74</v>
      </c>
      <c r="F6501" s="380">
        <v>8.9964893902321368</v>
      </c>
      <c r="G6501" s="25">
        <v>47.85</v>
      </c>
      <c r="H6501" s="380">
        <v>9.1503024068785912</v>
      </c>
      <c r="I6501" s="25">
        <v>49.39</v>
      </c>
      <c r="J6501" s="380">
        <v>7.1478411323279234</v>
      </c>
    </row>
    <row r="6502" spans="1:10" x14ac:dyDescent="0.35">
      <c r="A6502" s="5">
        <v>6498</v>
      </c>
      <c r="B6502" s="5">
        <v>271</v>
      </c>
      <c r="C6502" s="5">
        <v>9</v>
      </c>
      <c r="D6502" s="380">
        <v>115.41277777777778</v>
      </c>
      <c r="E6502" s="25">
        <v>27.3</v>
      </c>
      <c r="F6502" s="380">
        <v>16.930398166298357</v>
      </c>
      <c r="G6502" s="25">
        <v>47.85</v>
      </c>
      <c r="H6502" s="380">
        <v>10.431490041045246</v>
      </c>
      <c r="I6502" s="25">
        <v>53.71</v>
      </c>
      <c r="J6502" s="380">
        <v>7.5632572767781934</v>
      </c>
    </row>
    <row r="6503" spans="1:10" x14ac:dyDescent="0.35">
      <c r="A6503" s="5">
        <v>6499</v>
      </c>
      <c r="B6503" s="5">
        <v>271</v>
      </c>
      <c r="C6503" s="5">
        <v>9</v>
      </c>
      <c r="D6503" s="380">
        <v>131.51444444444442</v>
      </c>
      <c r="E6503" s="25">
        <v>27.54</v>
      </c>
      <c r="F6503" s="380">
        <v>18.041356787054763</v>
      </c>
      <c r="G6503" s="25">
        <v>49.82</v>
      </c>
      <c r="H6503" s="380">
        <v>10.371033827298589</v>
      </c>
      <c r="I6503" s="25">
        <v>62.27</v>
      </c>
      <c r="J6503" s="380">
        <v>6.9794604901815926</v>
      </c>
    </row>
    <row r="6504" spans="1:10" x14ac:dyDescent="0.35">
      <c r="A6504" s="5">
        <v>6500</v>
      </c>
      <c r="B6504" s="5">
        <v>271</v>
      </c>
      <c r="C6504" s="5">
        <v>9</v>
      </c>
      <c r="D6504" s="380">
        <v>111.87833333333333</v>
      </c>
      <c r="E6504" s="25">
        <v>27.3</v>
      </c>
      <c r="F6504" s="380">
        <v>17.320009681690408</v>
      </c>
      <c r="G6504" s="25">
        <v>49.82</v>
      </c>
      <c r="H6504" s="380">
        <v>10.23918222983689</v>
      </c>
      <c r="I6504" s="25">
        <v>62.27</v>
      </c>
      <c r="J6504" s="380">
        <v>6.7927324727370051</v>
      </c>
    </row>
    <row r="6505" spans="1:10" x14ac:dyDescent="0.35">
      <c r="A6505" s="5">
        <v>6501</v>
      </c>
      <c r="B6505" s="5">
        <v>271</v>
      </c>
      <c r="C6505" s="5">
        <v>9</v>
      </c>
      <c r="D6505" s="380">
        <v>104.68999999999998</v>
      </c>
      <c r="E6505" s="25">
        <v>25.48</v>
      </c>
      <c r="F6505" s="380">
        <v>17.314084388163892</v>
      </c>
      <c r="G6505" s="25">
        <v>47.85</v>
      </c>
      <c r="H6505" s="380">
        <v>10.298799572875044</v>
      </c>
      <c r="I6505" s="25">
        <v>56.77</v>
      </c>
      <c r="J6505" s="380">
        <v>7.2405859691642087</v>
      </c>
    </row>
    <row r="6506" spans="1:10" x14ac:dyDescent="0.35">
      <c r="A6506" s="5">
        <v>6502</v>
      </c>
      <c r="B6506" s="5">
        <v>271</v>
      </c>
      <c r="C6506" s="5">
        <v>9</v>
      </c>
      <c r="D6506" s="380">
        <v>95.896111111111111</v>
      </c>
      <c r="E6506" s="25">
        <v>24.84</v>
      </c>
      <c r="F6506" s="380">
        <v>11.112142040940556</v>
      </c>
      <c r="G6506" s="25">
        <v>43.99</v>
      </c>
      <c r="H6506" s="380">
        <v>9.7703280540965221</v>
      </c>
      <c r="I6506" s="25">
        <v>56.77</v>
      </c>
      <c r="J6506" s="380">
        <v>7.279891299981621</v>
      </c>
    </row>
    <row r="6507" spans="1:10" x14ac:dyDescent="0.35">
      <c r="A6507" s="5">
        <v>6503</v>
      </c>
      <c r="B6507" s="5">
        <v>271</v>
      </c>
      <c r="C6507" s="5">
        <v>9</v>
      </c>
      <c r="D6507" s="380">
        <v>96.197222222222223</v>
      </c>
      <c r="E6507" s="25">
        <v>24.84</v>
      </c>
      <c r="F6507" s="380">
        <v>10.344571947761382</v>
      </c>
      <c r="G6507" s="25">
        <v>43.56</v>
      </c>
      <c r="H6507" s="380">
        <v>9.3455591567922127</v>
      </c>
      <c r="I6507" s="25">
        <v>53.17</v>
      </c>
      <c r="J6507" s="380">
        <v>7.1953572870870852</v>
      </c>
    </row>
    <row r="6508" spans="1:10" x14ac:dyDescent="0.35">
      <c r="A6508" s="5">
        <v>6504</v>
      </c>
      <c r="B6508" s="5">
        <v>271</v>
      </c>
      <c r="C6508" s="5">
        <v>9</v>
      </c>
      <c r="D6508" s="380">
        <v>95.787777777777762</v>
      </c>
      <c r="E6508" s="25">
        <v>24.84</v>
      </c>
      <c r="F6508" s="380">
        <v>9.1544602493887837</v>
      </c>
      <c r="G6508" s="25">
        <v>41.11</v>
      </c>
      <c r="H6508" s="380">
        <v>9.5816116087350842</v>
      </c>
      <c r="I6508" s="25">
        <v>48.86</v>
      </c>
      <c r="J6508" s="380">
        <v>7.156867306288313</v>
      </c>
    </row>
    <row r="6509" spans="1:10" x14ac:dyDescent="0.35">
      <c r="A6509" s="5">
        <v>6505</v>
      </c>
      <c r="B6509" s="5">
        <v>272</v>
      </c>
      <c r="C6509" s="5">
        <v>9</v>
      </c>
      <c r="D6509" s="380">
        <v>96.382777777777761</v>
      </c>
      <c r="E6509" s="25">
        <v>24.84</v>
      </c>
      <c r="F6509" s="380">
        <v>9.1306544942886703</v>
      </c>
      <c r="G6509" s="25">
        <v>41.11</v>
      </c>
      <c r="H6509" s="380">
        <v>9.5831354891924594</v>
      </c>
      <c r="I6509" s="25">
        <v>38.75</v>
      </c>
      <c r="J6509" s="380">
        <v>7.1751575672357077</v>
      </c>
    </row>
    <row r="6510" spans="1:10" x14ac:dyDescent="0.35">
      <c r="A6510" s="5">
        <v>6506</v>
      </c>
      <c r="B6510" s="5">
        <v>272</v>
      </c>
      <c r="C6510" s="5">
        <v>9</v>
      </c>
      <c r="D6510" s="380">
        <v>95.376111111111101</v>
      </c>
      <c r="E6510" s="25">
        <v>24.84</v>
      </c>
      <c r="F6510" s="380">
        <v>9.1544602493887837</v>
      </c>
      <c r="G6510" s="25">
        <v>41.11</v>
      </c>
      <c r="H6510" s="380">
        <v>9.77181784103845</v>
      </c>
      <c r="I6510" s="25">
        <v>38.36</v>
      </c>
      <c r="J6510" s="380">
        <v>7.2892805609668008</v>
      </c>
    </row>
    <row r="6511" spans="1:10" x14ac:dyDescent="0.35">
      <c r="A6511" s="5">
        <v>6507</v>
      </c>
      <c r="B6511" s="5">
        <v>272</v>
      </c>
      <c r="C6511" s="5">
        <v>9</v>
      </c>
      <c r="D6511" s="380">
        <v>93.996111111111119</v>
      </c>
      <c r="E6511" s="25">
        <v>24.84</v>
      </c>
      <c r="F6511" s="380">
        <v>9.4087373921038502</v>
      </c>
      <c r="G6511" s="25">
        <v>41.11</v>
      </c>
      <c r="H6511" s="380">
        <v>9.7114769152407199</v>
      </c>
      <c r="I6511" s="25">
        <v>38.36</v>
      </c>
      <c r="J6511" s="380">
        <v>7.3126793726061692</v>
      </c>
    </row>
    <row r="6512" spans="1:10" x14ac:dyDescent="0.35">
      <c r="A6512" s="5">
        <v>6508</v>
      </c>
      <c r="B6512" s="5">
        <v>272</v>
      </c>
      <c r="C6512" s="5">
        <v>9</v>
      </c>
      <c r="D6512" s="380">
        <v>94.822222222222209</v>
      </c>
      <c r="E6512" s="25">
        <v>24.84</v>
      </c>
      <c r="F6512" s="380">
        <v>9.4595475226684673</v>
      </c>
      <c r="G6512" s="25">
        <v>41.75</v>
      </c>
      <c r="H6512" s="380">
        <v>9.7281477019033087</v>
      </c>
      <c r="I6512" s="25">
        <v>38.75</v>
      </c>
      <c r="J6512" s="380">
        <v>7.3207514450010667</v>
      </c>
    </row>
    <row r="6513" spans="1:10" x14ac:dyDescent="0.35">
      <c r="A6513" s="5">
        <v>6509</v>
      </c>
      <c r="B6513" s="5">
        <v>272</v>
      </c>
      <c r="C6513" s="5">
        <v>9</v>
      </c>
      <c r="D6513" s="380">
        <v>101.49777777777776</v>
      </c>
      <c r="E6513" s="25">
        <v>24.84</v>
      </c>
      <c r="F6513" s="380">
        <v>9.5403470849173857</v>
      </c>
      <c r="G6513" s="25">
        <v>41.75</v>
      </c>
      <c r="H6513" s="380">
        <v>9.429826499915249</v>
      </c>
      <c r="I6513" s="25">
        <v>49.94</v>
      </c>
      <c r="J6513" s="380">
        <v>7.338574059086806</v>
      </c>
    </row>
    <row r="6514" spans="1:10" x14ac:dyDescent="0.35">
      <c r="A6514" s="5">
        <v>6510</v>
      </c>
      <c r="B6514" s="5">
        <v>272</v>
      </c>
      <c r="C6514" s="5">
        <v>9</v>
      </c>
      <c r="D6514" s="380">
        <v>114.81888888888888</v>
      </c>
      <c r="E6514" s="25">
        <v>24.84</v>
      </c>
      <c r="F6514" s="380">
        <v>9.6247582306925281</v>
      </c>
      <c r="G6514" s="25">
        <v>47.85</v>
      </c>
      <c r="H6514" s="380">
        <v>9.8747602109527044</v>
      </c>
      <c r="I6514" s="25">
        <v>56.77</v>
      </c>
      <c r="J6514" s="380">
        <v>7.3386745582965487</v>
      </c>
    </row>
    <row r="6515" spans="1:10" x14ac:dyDescent="0.35">
      <c r="A6515" s="5">
        <v>6511</v>
      </c>
      <c r="B6515" s="5">
        <v>272</v>
      </c>
      <c r="C6515" s="5">
        <v>9</v>
      </c>
      <c r="D6515" s="380">
        <v>134.59333333333333</v>
      </c>
      <c r="E6515" s="25">
        <v>27.3</v>
      </c>
      <c r="F6515" s="380">
        <v>9.2608347231991512</v>
      </c>
      <c r="G6515" s="25">
        <v>48.37</v>
      </c>
      <c r="H6515" s="380">
        <v>9.1213322133184427</v>
      </c>
      <c r="I6515" s="25">
        <v>62.27</v>
      </c>
      <c r="J6515" s="380">
        <v>7.2350570773992233</v>
      </c>
    </row>
    <row r="6516" spans="1:10" x14ac:dyDescent="0.35">
      <c r="A6516" s="5">
        <v>6512</v>
      </c>
      <c r="B6516" s="5">
        <v>272</v>
      </c>
      <c r="C6516" s="5">
        <v>9</v>
      </c>
      <c r="D6516" s="380">
        <v>138.75333333333333</v>
      </c>
      <c r="E6516" s="25">
        <v>27.3</v>
      </c>
      <c r="F6516" s="380">
        <v>8.463944323065185</v>
      </c>
      <c r="G6516" s="25">
        <v>48.37</v>
      </c>
      <c r="H6516" s="380">
        <v>9.9549080432258599</v>
      </c>
      <c r="I6516" s="25">
        <v>62.27</v>
      </c>
      <c r="J6516" s="380">
        <v>6.6573086219461928</v>
      </c>
    </row>
    <row r="6517" spans="1:10" x14ac:dyDescent="0.35">
      <c r="A6517" s="5">
        <v>6513</v>
      </c>
      <c r="B6517" s="5">
        <v>272</v>
      </c>
      <c r="C6517" s="5">
        <v>9</v>
      </c>
      <c r="D6517" s="380">
        <v>112.4861111111111</v>
      </c>
      <c r="E6517" s="25">
        <v>25.74</v>
      </c>
      <c r="F6517" s="380">
        <v>8.1174834595959595</v>
      </c>
      <c r="G6517" s="25">
        <v>48.37</v>
      </c>
      <c r="H6517" s="380">
        <v>5.6851175738335309</v>
      </c>
      <c r="I6517" s="25">
        <v>62.27</v>
      </c>
      <c r="J6517" s="380">
        <v>4.0540036346273736</v>
      </c>
    </row>
    <row r="6518" spans="1:10" x14ac:dyDescent="0.35">
      <c r="A6518" s="5">
        <v>6514</v>
      </c>
      <c r="B6518" s="5">
        <v>272</v>
      </c>
      <c r="C6518" s="5">
        <v>9</v>
      </c>
      <c r="D6518" s="380">
        <v>107.2511111111111</v>
      </c>
      <c r="E6518" s="25">
        <v>25.59</v>
      </c>
      <c r="F6518" s="380">
        <v>5.3632186488773064</v>
      </c>
      <c r="G6518" s="25">
        <v>47.85</v>
      </c>
      <c r="H6518" s="380">
        <v>1.9319847852756511</v>
      </c>
      <c r="I6518" s="25">
        <v>53.51</v>
      </c>
      <c r="J6518" s="380">
        <v>9.4852984875031882E-2</v>
      </c>
    </row>
    <row r="6519" spans="1:10" x14ac:dyDescent="0.35">
      <c r="A6519" s="5">
        <v>6515</v>
      </c>
      <c r="B6519" s="5">
        <v>272</v>
      </c>
      <c r="C6519" s="5">
        <v>9</v>
      </c>
      <c r="D6519" s="380">
        <v>105.91222222222221</v>
      </c>
      <c r="E6519" s="25">
        <v>24.84</v>
      </c>
      <c r="F6519" s="380">
        <v>4.7387901372035897</v>
      </c>
      <c r="G6519" s="25">
        <v>46.98</v>
      </c>
      <c r="H6519" s="380">
        <v>0.9197777149557731</v>
      </c>
      <c r="I6519" s="25">
        <v>38.36</v>
      </c>
      <c r="J6519" s="380">
        <v>0.17087026143195785</v>
      </c>
    </row>
    <row r="6520" spans="1:10" x14ac:dyDescent="0.35">
      <c r="A6520" s="5">
        <v>6516</v>
      </c>
      <c r="B6520" s="5">
        <v>272</v>
      </c>
      <c r="C6520" s="5">
        <v>9</v>
      </c>
      <c r="D6520" s="380">
        <v>100.13888888888889</v>
      </c>
      <c r="E6520" s="25">
        <v>24.84</v>
      </c>
      <c r="F6520" s="380">
        <v>3.57127355527631</v>
      </c>
      <c r="G6520" s="25">
        <v>43.93</v>
      </c>
      <c r="H6520" s="380">
        <v>1.2712929043789072</v>
      </c>
      <c r="I6520" s="25">
        <v>38.36</v>
      </c>
      <c r="J6520" s="380">
        <v>0.14659736544405813</v>
      </c>
    </row>
    <row r="6521" spans="1:10" x14ac:dyDescent="0.35">
      <c r="A6521" s="5">
        <v>6517</v>
      </c>
      <c r="B6521" s="5">
        <v>272</v>
      </c>
      <c r="C6521" s="5">
        <v>9</v>
      </c>
      <c r="D6521" s="380">
        <v>99.528333333333322</v>
      </c>
      <c r="E6521" s="25">
        <v>24.84</v>
      </c>
      <c r="F6521" s="380">
        <v>3.57127355527631</v>
      </c>
      <c r="G6521" s="25">
        <v>43.18</v>
      </c>
      <c r="H6521" s="380">
        <v>1.0228316280223224</v>
      </c>
      <c r="I6521" s="25">
        <v>37.979999999999997</v>
      </c>
      <c r="J6521" s="380">
        <v>0.12851167068759561</v>
      </c>
    </row>
    <row r="6522" spans="1:10" x14ac:dyDescent="0.35">
      <c r="A6522" s="5">
        <v>6518</v>
      </c>
      <c r="B6522" s="5">
        <v>272</v>
      </c>
      <c r="C6522" s="5">
        <v>9</v>
      </c>
      <c r="D6522" s="380">
        <v>97.847777777777779</v>
      </c>
      <c r="E6522" s="25">
        <v>24.84</v>
      </c>
      <c r="F6522" s="380">
        <v>3.57127355527631</v>
      </c>
      <c r="G6522" s="25">
        <v>43.18</v>
      </c>
      <c r="H6522" s="380">
        <v>1.8240026210447737</v>
      </c>
      <c r="I6522" s="25">
        <v>36.869999999999997</v>
      </c>
      <c r="J6522" s="380">
        <v>0.13568359726631801</v>
      </c>
    </row>
    <row r="6523" spans="1:10" x14ac:dyDescent="0.35">
      <c r="A6523" s="5">
        <v>6519</v>
      </c>
      <c r="B6523" s="5">
        <v>272</v>
      </c>
      <c r="C6523" s="5">
        <v>9</v>
      </c>
      <c r="D6523" s="380">
        <v>100.07777777777777</v>
      </c>
      <c r="E6523" s="25">
        <v>24.84</v>
      </c>
      <c r="F6523" s="380">
        <v>3.57127355527631</v>
      </c>
      <c r="G6523" s="25">
        <v>43.44</v>
      </c>
      <c r="H6523" s="380">
        <v>1.0134639769940879</v>
      </c>
      <c r="I6523" s="25">
        <v>34.89</v>
      </c>
      <c r="J6523" s="380">
        <v>0.1038169538491982</v>
      </c>
    </row>
    <row r="6524" spans="1:10" x14ac:dyDescent="0.35">
      <c r="A6524" s="5">
        <v>6520</v>
      </c>
      <c r="B6524" s="5">
        <v>272</v>
      </c>
      <c r="C6524" s="5">
        <v>9</v>
      </c>
      <c r="D6524" s="380">
        <v>106.54833333333332</v>
      </c>
      <c r="E6524" s="25">
        <v>24.84</v>
      </c>
      <c r="F6524" s="380">
        <v>3.57127355527631</v>
      </c>
      <c r="G6524" s="25">
        <v>43.56</v>
      </c>
      <c r="H6524" s="380">
        <v>1.7209012109863604</v>
      </c>
      <c r="I6524" s="25">
        <v>36.869999999999997</v>
      </c>
      <c r="J6524" s="380">
        <v>0.11425689267738086</v>
      </c>
    </row>
    <row r="6525" spans="1:10" x14ac:dyDescent="0.35">
      <c r="A6525" s="5">
        <v>6521</v>
      </c>
      <c r="B6525" s="5">
        <v>272</v>
      </c>
      <c r="C6525" s="5">
        <v>9</v>
      </c>
      <c r="D6525" s="380">
        <v>121.44499999999998</v>
      </c>
      <c r="E6525" s="25">
        <v>24.84</v>
      </c>
      <c r="F6525" s="380">
        <v>6.8053723584447887</v>
      </c>
      <c r="G6525" s="25">
        <v>43.56</v>
      </c>
      <c r="H6525" s="380">
        <v>3.7472734460578176</v>
      </c>
      <c r="I6525" s="25">
        <v>38.36</v>
      </c>
      <c r="J6525" s="380">
        <v>0.72090871058154249</v>
      </c>
    </row>
    <row r="6526" spans="1:10" x14ac:dyDescent="0.35">
      <c r="A6526" s="5">
        <v>6522</v>
      </c>
      <c r="B6526" s="5">
        <v>272</v>
      </c>
      <c r="C6526" s="5">
        <v>9</v>
      </c>
      <c r="D6526" s="380">
        <v>133.3127777777778</v>
      </c>
      <c r="E6526" s="25">
        <v>25.74</v>
      </c>
      <c r="F6526" s="380">
        <v>8.1174834595959577</v>
      </c>
      <c r="G6526" s="25">
        <v>44.69</v>
      </c>
      <c r="H6526" s="380">
        <v>4.8764297908994116</v>
      </c>
      <c r="I6526" s="25">
        <v>51.64</v>
      </c>
      <c r="J6526" s="380">
        <v>6.1810887155196559</v>
      </c>
    </row>
    <row r="6527" spans="1:10" x14ac:dyDescent="0.35">
      <c r="A6527" s="5">
        <v>6523</v>
      </c>
      <c r="B6527" s="5">
        <v>272</v>
      </c>
      <c r="C6527" s="5">
        <v>9</v>
      </c>
      <c r="D6527" s="380">
        <v>138.88888888888889</v>
      </c>
      <c r="E6527" s="25">
        <v>26.51</v>
      </c>
      <c r="F6527" s="380">
        <v>8.1174834595959613</v>
      </c>
      <c r="G6527" s="25">
        <v>44.69</v>
      </c>
      <c r="H6527" s="380">
        <v>4.8472286937286029</v>
      </c>
      <c r="I6527" s="25">
        <v>56.99</v>
      </c>
      <c r="J6527" s="380">
        <v>6.0536829636044782</v>
      </c>
    </row>
    <row r="6528" spans="1:10" x14ac:dyDescent="0.35">
      <c r="A6528" s="5">
        <v>6524</v>
      </c>
      <c r="B6528" s="5">
        <v>272</v>
      </c>
      <c r="C6528" s="5">
        <v>9</v>
      </c>
      <c r="D6528" s="380">
        <v>124.61166666666668</v>
      </c>
      <c r="E6528" s="25">
        <v>26.35</v>
      </c>
      <c r="F6528" s="380">
        <v>8.1174834595959577</v>
      </c>
      <c r="G6528" s="25">
        <v>44.69</v>
      </c>
      <c r="H6528" s="380">
        <v>5.1151393394897564</v>
      </c>
      <c r="I6528" s="25">
        <v>54.93</v>
      </c>
      <c r="J6528" s="380">
        <v>5.8925132846193709</v>
      </c>
    </row>
    <row r="6529" spans="1:10" x14ac:dyDescent="0.35">
      <c r="A6529" s="5">
        <v>6525</v>
      </c>
      <c r="B6529" s="5">
        <v>272</v>
      </c>
      <c r="C6529" s="5">
        <v>9</v>
      </c>
      <c r="D6529" s="380">
        <v>109.13388888888889</v>
      </c>
      <c r="E6529" s="25">
        <v>24.84</v>
      </c>
      <c r="F6529" s="380">
        <v>8.1174834595959595</v>
      </c>
      <c r="G6529" s="25">
        <v>44.69</v>
      </c>
      <c r="H6529" s="380">
        <v>4.6892445369685243</v>
      </c>
      <c r="I6529" s="25">
        <v>50.44</v>
      </c>
      <c r="J6529" s="380">
        <v>5.8971445286915092</v>
      </c>
    </row>
    <row r="6530" spans="1:10" x14ac:dyDescent="0.35">
      <c r="A6530" s="5">
        <v>6526</v>
      </c>
      <c r="B6530" s="5">
        <v>272</v>
      </c>
      <c r="C6530" s="5">
        <v>9</v>
      </c>
      <c r="D6530" s="380">
        <v>98.942222222222227</v>
      </c>
      <c r="E6530" s="25">
        <v>24.84</v>
      </c>
      <c r="F6530" s="380">
        <v>8.1174834595959577</v>
      </c>
      <c r="G6530" s="25">
        <v>42.17</v>
      </c>
      <c r="H6530" s="380">
        <v>5.5094107436000588</v>
      </c>
      <c r="I6530" s="25">
        <v>50.63</v>
      </c>
      <c r="J6530" s="380">
        <v>5.2371174220701624</v>
      </c>
    </row>
    <row r="6531" spans="1:10" x14ac:dyDescent="0.35">
      <c r="A6531" s="5">
        <v>6527</v>
      </c>
      <c r="B6531" s="5">
        <v>272</v>
      </c>
      <c r="C6531" s="5">
        <v>9</v>
      </c>
      <c r="D6531" s="380">
        <v>99.74166666666666</v>
      </c>
      <c r="E6531" s="25">
        <v>24.84</v>
      </c>
      <c r="F6531" s="380">
        <v>8.1174834595959613</v>
      </c>
      <c r="G6531" s="25">
        <v>39.770000000000003</v>
      </c>
      <c r="H6531" s="380">
        <v>4.7306198917219184</v>
      </c>
      <c r="I6531" s="25">
        <v>49.94</v>
      </c>
      <c r="J6531" s="380">
        <v>6.1349204734735654</v>
      </c>
    </row>
    <row r="6532" spans="1:10" x14ac:dyDescent="0.35">
      <c r="A6532" s="5">
        <v>6528</v>
      </c>
      <c r="B6532" s="5">
        <v>272</v>
      </c>
      <c r="C6532" s="5">
        <v>9</v>
      </c>
      <c r="D6532" s="380">
        <v>91.727777777777774</v>
      </c>
      <c r="E6532" s="25">
        <v>24.11</v>
      </c>
      <c r="F6532" s="380">
        <v>7.6439172864766736</v>
      </c>
      <c r="G6532" s="25">
        <v>39.770000000000003</v>
      </c>
      <c r="H6532" s="380">
        <v>4.4759470863858697</v>
      </c>
      <c r="I6532" s="25">
        <v>45.65</v>
      </c>
      <c r="J6532" s="380">
        <v>6.0224432961559513</v>
      </c>
    </row>
    <row r="6533" spans="1:10" x14ac:dyDescent="0.35">
      <c r="A6533" s="5">
        <v>6529</v>
      </c>
      <c r="B6533" s="5">
        <v>273</v>
      </c>
      <c r="C6533" s="5">
        <v>9</v>
      </c>
      <c r="D6533" s="380">
        <v>86.393333333333331</v>
      </c>
      <c r="E6533" s="25">
        <v>24.11</v>
      </c>
      <c r="F6533" s="380">
        <v>8.1174834595959577</v>
      </c>
      <c r="G6533" s="25">
        <v>39.770000000000003</v>
      </c>
      <c r="H6533" s="380">
        <v>4.8185886491641261</v>
      </c>
      <c r="I6533" s="25">
        <v>45.65</v>
      </c>
      <c r="J6533" s="380">
        <v>5.3784406736592869</v>
      </c>
    </row>
    <row r="6534" spans="1:10" x14ac:dyDescent="0.35">
      <c r="A6534" s="5">
        <v>6530</v>
      </c>
      <c r="B6534" s="5">
        <v>273</v>
      </c>
      <c r="C6534" s="5">
        <v>9</v>
      </c>
      <c r="D6534" s="380">
        <v>83.37277777777777</v>
      </c>
      <c r="E6534" s="25">
        <v>24.11</v>
      </c>
      <c r="F6534" s="380">
        <v>8.1174834595959577</v>
      </c>
      <c r="G6534" s="25">
        <v>39.770000000000003</v>
      </c>
      <c r="H6534" s="380">
        <v>4.9797335871358834</v>
      </c>
      <c r="I6534" s="25">
        <v>45.65</v>
      </c>
      <c r="J6534" s="380">
        <v>4.9751733148985169</v>
      </c>
    </row>
    <row r="6535" spans="1:10" x14ac:dyDescent="0.35">
      <c r="A6535" s="5">
        <v>6531</v>
      </c>
      <c r="B6535" s="5">
        <v>273</v>
      </c>
      <c r="C6535" s="5">
        <v>9</v>
      </c>
      <c r="D6535" s="380">
        <v>81.789444444444442</v>
      </c>
      <c r="E6535" s="25">
        <v>24.11</v>
      </c>
      <c r="F6535" s="380">
        <v>8.1174834595959595</v>
      </c>
      <c r="G6535" s="25">
        <v>39.770000000000003</v>
      </c>
      <c r="H6535" s="380">
        <v>5.3251503324363103</v>
      </c>
      <c r="I6535" s="25">
        <v>45.65</v>
      </c>
      <c r="J6535" s="380">
        <v>5.5230702952842696</v>
      </c>
    </row>
    <row r="6536" spans="1:10" x14ac:dyDescent="0.35">
      <c r="A6536" s="5">
        <v>6532</v>
      </c>
      <c r="B6536" s="5">
        <v>273</v>
      </c>
      <c r="C6536" s="5">
        <v>9</v>
      </c>
      <c r="D6536" s="380">
        <v>81.408333333333331</v>
      </c>
      <c r="E6536" s="25">
        <v>24.26</v>
      </c>
      <c r="F6536" s="380">
        <v>8.1174834595959595</v>
      </c>
      <c r="G6536" s="25">
        <v>39.770000000000003</v>
      </c>
      <c r="H6536" s="380">
        <v>5.0747438819134159</v>
      </c>
      <c r="I6536" s="25">
        <v>45.65</v>
      </c>
      <c r="J6536" s="380">
        <v>5.2856149645014741</v>
      </c>
    </row>
    <row r="6537" spans="1:10" x14ac:dyDescent="0.35">
      <c r="A6537" s="5">
        <v>6533</v>
      </c>
      <c r="B6537" s="5">
        <v>273</v>
      </c>
      <c r="C6537" s="5">
        <v>9</v>
      </c>
      <c r="D6537" s="380">
        <v>82.221666666666664</v>
      </c>
      <c r="E6537" s="25">
        <v>24.84</v>
      </c>
      <c r="F6537" s="380">
        <v>8.1174834595959577</v>
      </c>
      <c r="G6537" s="25">
        <v>39.770000000000003</v>
      </c>
      <c r="H6537" s="380">
        <v>5.4029408954914153</v>
      </c>
      <c r="I6537" s="25">
        <v>46.12</v>
      </c>
      <c r="J6537" s="380">
        <v>1.051282840587717</v>
      </c>
    </row>
    <row r="6538" spans="1:10" x14ac:dyDescent="0.35">
      <c r="A6538" s="5">
        <v>6534</v>
      </c>
      <c r="B6538" s="5">
        <v>273</v>
      </c>
      <c r="C6538" s="5">
        <v>9</v>
      </c>
      <c r="D6538" s="380">
        <v>93.680555555555557</v>
      </c>
      <c r="E6538" s="25">
        <v>24.84</v>
      </c>
      <c r="F6538" s="380">
        <v>8.1174834595959577</v>
      </c>
      <c r="G6538" s="25">
        <v>40.17</v>
      </c>
      <c r="H6538" s="380">
        <v>5.4654943747524944</v>
      </c>
      <c r="I6538" s="25">
        <v>53.71</v>
      </c>
      <c r="J6538" s="380">
        <v>5.9919487979091031</v>
      </c>
    </row>
    <row r="6539" spans="1:10" x14ac:dyDescent="0.35">
      <c r="A6539" s="5">
        <v>6535</v>
      </c>
      <c r="B6539" s="5">
        <v>273</v>
      </c>
      <c r="C6539" s="5">
        <v>9</v>
      </c>
      <c r="D6539" s="380">
        <v>111.45166666666667</v>
      </c>
      <c r="E6539" s="25">
        <v>25.74</v>
      </c>
      <c r="F6539" s="380">
        <v>8.1174834595959577</v>
      </c>
      <c r="G6539" s="25">
        <v>46.79</v>
      </c>
      <c r="H6539" s="380">
        <v>5.0754180220712763</v>
      </c>
      <c r="I6539" s="25">
        <v>58.7</v>
      </c>
      <c r="J6539" s="380">
        <v>5.472044525541782</v>
      </c>
    </row>
    <row r="6540" spans="1:10" x14ac:dyDescent="0.35">
      <c r="A6540" s="5">
        <v>6536</v>
      </c>
      <c r="B6540" s="5">
        <v>273</v>
      </c>
      <c r="C6540" s="5">
        <v>9</v>
      </c>
      <c r="D6540" s="380">
        <v>112.82555555555555</v>
      </c>
      <c r="E6540" s="25">
        <v>26.51</v>
      </c>
      <c r="F6540" s="380">
        <v>8.1174834595959613</v>
      </c>
      <c r="G6540" s="25">
        <v>46.79</v>
      </c>
      <c r="H6540" s="380">
        <v>4.5712838220929024</v>
      </c>
      <c r="I6540" s="25">
        <v>62.27</v>
      </c>
      <c r="J6540" s="380">
        <v>1.9333174815133929</v>
      </c>
    </row>
    <row r="6541" spans="1:10" x14ac:dyDescent="0.35">
      <c r="A6541" s="5">
        <v>6537</v>
      </c>
      <c r="B6541" s="5">
        <v>273</v>
      </c>
      <c r="C6541" s="5">
        <v>9</v>
      </c>
      <c r="D6541" s="380">
        <v>90.282777777777767</v>
      </c>
      <c r="E6541" s="25">
        <v>25.74</v>
      </c>
      <c r="F6541" s="380">
        <v>0.47222222222222227</v>
      </c>
      <c r="G6541" s="25">
        <v>46.79</v>
      </c>
      <c r="H6541" s="380">
        <v>0.11158319119990198</v>
      </c>
      <c r="I6541" s="25">
        <v>58.7</v>
      </c>
      <c r="J6541" s="380">
        <v>2.777777777777778E-2</v>
      </c>
    </row>
    <row r="6542" spans="1:10" x14ac:dyDescent="0.35">
      <c r="A6542" s="5">
        <v>6538</v>
      </c>
      <c r="B6542" s="5">
        <v>273</v>
      </c>
      <c r="C6542" s="5">
        <v>9</v>
      </c>
      <c r="D6542" s="380">
        <v>87.153888888888886</v>
      </c>
      <c r="E6542" s="25">
        <v>25.48</v>
      </c>
      <c r="F6542" s="380">
        <v>3.6900459665127716</v>
      </c>
      <c r="G6542" s="25">
        <v>44.74</v>
      </c>
      <c r="H6542" s="380">
        <v>2.4011044524564795</v>
      </c>
      <c r="I6542" s="25">
        <v>53.71</v>
      </c>
      <c r="J6542" s="380">
        <v>2.777777777777778E-2</v>
      </c>
    </row>
    <row r="6543" spans="1:10" x14ac:dyDescent="0.35">
      <c r="A6543" s="5">
        <v>6539</v>
      </c>
      <c r="B6543" s="5">
        <v>273</v>
      </c>
      <c r="C6543" s="5">
        <v>9</v>
      </c>
      <c r="D6543" s="380">
        <v>77.881666666666675</v>
      </c>
      <c r="E6543" s="25">
        <v>24.84</v>
      </c>
      <c r="F6543" s="380">
        <v>3.4038225635894461</v>
      </c>
      <c r="G6543" s="25">
        <v>44.74</v>
      </c>
      <c r="H6543" s="380">
        <v>0.41810464765170813</v>
      </c>
      <c r="I6543" s="25">
        <v>48.86</v>
      </c>
      <c r="J6543" s="380">
        <v>2.777777777777778E-2</v>
      </c>
    </row>
    <row r="6544" spans="1:10" x14ac:dyDescent="0.35">
      <c r="A6544" s="5">
        <v>6540</v>
      </c>
      <c r="B6544" s="5">
        <v>273</v>
      </c>
      <c r="C6544" s="5">
        <v>9</v>
      </c>
      <c r="D6544" s="380">
        <v>66.161111111111097</v>
      </c>
      <c r="E6544" s="25">
        <v>24.84</v>
      </c>
      <c r="F6544" s="380">
        <v>2.4810190136399854</v>
      </c>
      <c r="G6544" s="25">
        <v>42.17</v>
      </c>
      <c r="H6544" s="380">
        <v>2.777777777777778E-2</v>
      </c>
      <c r="I6544" s="25">
        <v>45.65</v>
      </c>
      <c r="J6544" s="380">
        <v>2.777777777777778E-2</v>
      </c>
    </row>
    <row r="6545" spans="1:10" x14ac:dyDescent="0.35">
      <c r="A6545" s="5">
        <v>6541</v>
      </c>
      <c r="B6545" s="5">
        <v>273</v>
      </c>
      <c r="C6545" s="5">
        <v>9</v>
      </c>
      <c r="D6545" s="380">
        <v>65.334999999999994</v>
      </c>
      <c r="E6545" s="25">
        <v>24.84</v>
      </c>
      <c r="F6545" s="380">
        <v>2.2818702937957411</v>
      </c>
      <c r="G6545" s="25">
        <v>42.17</v>
      </c>
      <c r="H6545" s="380">
        <v>6.0870436498465595E-2</v>
      </c>
      <c r="I6545" s="25">
        <v>45.65</v>
      </c>
      <c r="J6545" s="380">
        <v>2.777777777777778E-2</v>
      </c>
    </row>
    <row r="6546" spans="1:10" x14ac:dyDescent="0.35">
      <c r="A6546" s="5">
        <v>6542</v>
      </c>
      <c r="B6546" s="5">
        <v>273</v>
      </c>
      <c r="C6546" s="5">
        <v>9</v>
      </c>
      <c r="D6546" s="380">
        <v>53.851666666666667</v>
      </c>
      <c r="E6546" s="25">
        <v>24.84</v>
      </c>
      <c r="F6546" s="380">
        <v>4.6206744806463987E-2</v>
      </c>
      <c r="G6546" s="25">
        <v>42.17</v>
      </c>
      <c r="H6546" s="380">
        <v>6.0870436498465595E-2</v>
      </c>
      <c r="I6546" s="25">
        <v>37.979999999999997</v>
      </c>
      <c r="J6546" s="380">
        <v>2.777777777777778E-2</v>
      </c>
    </row>
    <row r="6547" spans="1:10" x14ac:dyDescent="0.35">
      <c r="A6547" s="5">
        <v>6543</v>
      </c>
      <c r="B6547" s="5">
        <v>273</v>
      </c>
      <c r="C6547" s="5">
        <v>9</v>
      </c>
      <c r="D6547" s="380">
        <v>52.01166666666667</v>
      </c>
      <c r="E6547" s="25">
        <v>24.84</v>
      </c>
      <c r="F6547" s="380">
        <v>0.11156969737474241</v>
      </c>
      <c r="G6547" s="25">
        <v>42.17</v>
      </c>
      <c r="H6547" s="380">
        <v>0.41810464765170813</v>
      </c>
      <c r="I6547" s="25">
        <v>37.979999999999997</v>
      </c>
      <c r="J6547" s="380">
        <v>2.777777777777778E-2</v>
      </c>
    </row>
    <row r="6548" spans="1:10" x14ac:dyDescent="0.35">
      <c r="A6548" s="5">
        <v>6544</v>
      </c>
      <c r="B6548" s="5">
        <v>273</v>
      </c>
      <c r="C6548" s="5">
        <v>9</v>
      </c>
      <c r="D6548" s="380">
        <v>63.639999999999993</v>
      </c>
      <c r="E6548" s="25">
        <v>24.84</v>
      </c>
      <c r="F6548" s="380">
        <v>2.7542472558366971</v>
      </c>
      <c r="G6548" s="25">
        <v>43.56</v>
      </c>
      <c r="H6548" s="380">
        <v>0.55538536076082035</v>
      </c>
      <c r="I6548" s="25">
        <v>45.65</v>
      </c>
      <c r="J6548" s="380">
        <v>2.777777777777778E-2</v>
      </c>
    </row>
    <row r="6549" spans="1:10" x14ac:dyDescent="0.35">
      <c r="A6549" s="5">
        <v>6545</v>
      </c>
      <c r="B6549" s="5">
        <v>273</v>
      </c>
      <c r="C6549" s="5">
        <v>9</v>
      </c>
      <c r="D6549" s="380">
        <v>78.393888888888881</v>
      </c>
      <c r="E6549" s="25">
        <v>24.84</v>
      </c>
      <c r="F6549" s="380">
        <v>4.4004303262538835</v>
      </c>
      <c r="G6549" s="25">
        <v>43.56</v>
      </c>
      <c r="H6549" s="380">
        <v>1.8842722814278901</v>
      </c>
      <c r="I6549" s="25">
        <v>45.65</v>
      </c>
      <c r="J6549" s="380">
        <v>2.777777777777778E-2</v>
      </c>
    </row>
    <row r="6550" spans="1:10" x14ac:dyDescent="0.35">
      <c r="A6550" s="5">
        <v>6546</v>
      </c>
      <c r="B6550" s="5">
        <v>273</v>
      </c>
      <c r="C6550" s="5">
        <v>9</v>
      </c>
      <c r="D6550" s="380">
        <v>86.184444444444452</v>
      </c>
      <c r="E6550" s="25">
        <v>26.51</v>
      </c>
      <c r="F6550" s="380">
        <v>7.6865913048199994</v>
      </c>
      <c r="G6550" s="25">
        <v>44.74</v>
      </c>
      <c r="H6550" s="380">
        <v>7.6187605342432976</v>
      </c>
      <c r="I6550" s="25">
        <v>53.71</v>
      </c>
      <c r="J6550" s="380">
        <v>4.4277000692058834</v>
      </c>
    </row>
    <row r="6551" spans="1:10" x14ac:dyDescent="0.35">
      <c r="A6551" s="5">
        <v>6547</v>
      </c>
      <c r="B6551" s="5">
        <v>273</v>
      </c>
      <c r="C6551" s="5">
        <v>9</v>
      </c>
      <c r="D6551" s="380">
        <v>86.344999999999999</v>
      </c>
      <c r="E6551" s="25">
        <v>26.74</v>
      </c>
      <c r="F6551" s="380">
        <v>7.4172636219029826</v>
      </c>
      <c r="G6551" s="25">
        <v>46.79</v>
      </c>
      <c r="H6551" s="380">
        <v>5.5680925455290149</v>
      </c>
      <c r="I6551" s="25">
        <v>62.27</v>
      </c>
      <c r="J6551" s="380">
        <v>4.3469688738151806</v>
      </c>
    </row>
    <row r="6552" spans="1:10" x14ac:dyDescent="0.35">
      <c r="A6552" s="5">
        <v>6548</v>
      </c>
      <c r="B6552" s="5">
        <v>273</v>
      </c>
      <c r="C6552" s="5">
        <v>9</v>
      </c>
      <c r="D6552" s="380">
        <v>78.546666666666653</v>
      </c>
      <c r="E6552" s="25">
        <v>26.51</v>
      </c>
      <c r="F6552" s="380">
        <v>7.1417812202149573</v>
      </c>
      <c r="G6552" s="25">
        <v>46.79</v>
      </c>
      <c r="H6552" s="380">
        <v>5.8143462958570051</v>
      </c>
      <c r="I6552" s="25">
        <v>58.7</v>
      </c>
      <c r="J6552" s="380">
        <v>4.633765860758575</v>
      </c>
    </row>
    <row r="6553" spans="1:10" x14ac:dyDescent="0.35">
      <c r="A6553" s="5">
        <v>6549</v>
      </c>
      <c r="B6553" s="5">
        <v>273</v>
      </c>
      <c r="C6553" s="5">
        <v>9</v>
      </c>
      <c r="D6553" s="380">
        <v>59.982777777777784</v>
      </c>
      <c r="E6553" s="25">
        <v>24.84</v>
      </c>
      <c r="F6553" s="380">
        <v>7.0964444143961867</v>
      </c>
      <c r="G6553" s="25">
        <v>44.69</v>
      </c>
      <c r="H6553" s="380">
        <v>6.5706312300802665</v>
      </c>
      <c r="I6553" s="25">
        <v>54.93</v>
      </c>
      <c r="J6553" s="380">
        <v>4.8469418780770752</v>
      </c>
    </row>
    <row r="6554" spans="1:10" x14ac:dyDescent="0.35">
      <c r="A6554" s="5">
        <v>6550</v>
      </c>
      <c r="B6554" s="5">
        <v>273</v>
      </c>
      <c r="C6554" s="5">
        <v>9</v>
      </c>
      <c r="D6554" s="380">
        <v>51.371111111111105</v>
      </c>
      <c r="E6554" s="25">
        <v>24.84</v>
      </c>
      <c r="F6554" s="380">
        <v>7.1660066295109601</v>
      </c>
      <c r="G6554" s="25">
        <v>44.69</v>
      </c>
      <c r="H6554" s="380">
        <v>5.8856851617262693</v>
      </c>
      <c r="I6554" s="25">
        <v>57.49</v>
      </c>
      <c r="J6554" s="380">
        <v>4.7179881591426396</v>
      </c>
    </row>
    <row r="6555" spans="1:10" x14ac:dyDescent="0.35">
      <c r="A6555" s="5">
        <v>6551</v>
      </c>
      <c r="B6555" s="5">
        <v>273</v>
      </c>
      <c r="C6555" s="5">
        <v>9</v>
      </c>
      <c r="D6555" s="380">
        <v>44.403888888888886</v>
      </c>
      <c r="E6555" s="25">
        <v>24.84</v>
      </c>
      <c r="F6555" s="380">
        <v>6.9117746111463951</v>
      </c>
      <c r="G6555" s="25">
        <v>39.770000000000003</v>
      </c>
      <c r="H6555" s="380">
        <v>7.0583106729418104</v>
      </c>
      <c r="I6555" s="25">
        <v>53.51</v>
      </c>
      <c r="J6555" s="380">
        <v>4.2887225917212985</v>
      </c>
    </row>
    <row r="6556" spans="1:10" x14ac:dyDescent="0.35">
      <c r="A6556" s="5">
        <v>6552</v>
      </c>
      <c r="B6556" s="5">
        <v>273</v>
      </c>
      <c r="C6556" s="5">
        <v>9</v>
      </c>
      <c r="D6556" s="380">
        <v>39.288888888888884</v>
      </c>
      <c r="E6556" s="25">
        <v>24.56</v>
      </c>
      <c r="F6556" s="380">
        <v>6.7418546135850868</v>
      </c>
      <c r="G6556" s="25">
        <v>39.770000000000003</v>
      </c>
      <c r="H6556" s="380">
        <v>7.1445423431704285</v>
      </c>
      <c r="I6556" s="25">
        <v>48.86</v>
      </c>
      <c r="J6556" s="380">
        <v>4.8309021714689155</v>
      </c>
    </row>
    <row r="6557" spans="1:10" x14ac:dyDescent="0.35">
      <c r="A6557" s="5">
        <v>6553</v>
      </c>
      <c r="B6557" s="5">
        <v>274</v>
      </c>
      <c r="C6557" s="5">
        <v>10</v>
      </c>
      <c r="D6557" s="380">
        <v>38.209999999999994</v>
      </c>
      <c r="E6557" s="25">
        <v>24.56</v>
      </c>
      <c r="F6557" s="380">
        <v>6.9598409415403353</v>
      </c>
      <c r="G6557" s="25">
        <v>39.770000000000003</v>
      </c>
      <c r="H6557" s="380">
        <v>6.6157739490452387</v>
      </c>
      <c r="I6557" s="25">
        <v>48.86</v>
      </c>
      <c r="J6557" s="380">
        <v>4.0343716926021118</v>
      </c>
    </row>
    <row r="6558" spans="1:10" x14ac:dyDescent="0.35">
      <c r="A6558" s="5">
        <v>6554</v>
      </c>
      <c r="B6558" s="5">
        <v>274</v>
      </c>
      <c r="C6558" s="5">
        <v>10</v>
      </c>
      <c r="D6558" s="380">
        <v>34.755555555555567</v>
      </c>
      <c r="E6558" s="25">
        <v>24.56</v>
      </c>
      <c r="F6558" s="380">
        <v>6.9077391442050073</v>
      </c>
      <c r="G6558" s="25">
        <v>39.770000000000003</v>
      </c>
      <c r="H6558" s="380">
        <v>7.39492402914275</v>
      </c>
      <c r="I6558" s="25">
        <v>48.86</v>
      </c>
      <c r="J6558" s="380">
        <v>4.7824909620052702</v>
      </c>
    </row>
    <row r="6559" spans="1:10" x14ac:dyDescent="0.35">
      <c r="A6559" s="5">
        <v>6555</v>
      </c>
      <c r="B6559" s="5">
        <v>274</v>
      </c>
      <c r="C6559" s="5">
        <v>10</v>
      </c>
      <c r="D6559" s="380">
        <v>29.06444444444444</v>
      </c>
      <c r="E6559" s="25">
        <v>24.56</v>
      </c>
      <c r="F6559" s="380">
        <v>7.0086805601143123</v>
      </c>
      <c r="G6559" s="25">
        <v>39.770000000000003</v>
      </c>
      <c r="H6559" s="380">
        <v>6.9771916768193991</v>
      </c>
      <c r="I6559" s="25">
        <v>48.86</v>
      </c>
      <c r="J6559" s="380">
        <v>3.5304985185602966</v>
      </c>
    </row>
    <row r="6560" spans="1:10" x14ac:dyDescent="0.35">
      <c r="A6560" s="5">
        <v>6556</v>
      </c>
      <c r="B6560" s="5">
        <v>274</v>
      </c>
      <c r="C6560" s="5">
        <v>10</v>
      </c>
      <c r="D6560" s="380">
        <v>28.03</v>
      </c>
      <c r="E6560" s="25">
        <v>24.84</v>
      </c>
      <c r="F6560" s="380">
        <v>7.4209052511951894</v>
      </c>
      <c r="G6560" s="25">
        <v>39.770000000000003</v>
      </c>
      <c r="H6560" s="380">
        <v>7.9934682488346507</v>
      </c>
      <c r="I6560" s="25">
        <v>48.86</v>
      </c>
      <c r="J6560" s="380">
        <v>4.2208951480840424</v>
      </c>
    </row>
    <row r="6561" spans="1:10" x14ac:dyDescent="0.35">
      <c r="A6561" s="5">
        <v>6557</v>
      </c>
      <c r="B6561" s="5">
        <v>274</v>
      </c>
      <c r="C6561" s="5">
        <v>10</v>
      </c>
      <c r="D6561" s="380">
        <v>31.009444444444441</v>
      </c>
      <c r="E6561" s="25">
        <v>24.84</v>
      </c>
      <c r="F6561" s="380">
        <v>7.4021749699193409</v>
      </c>
      <c r="G6561" s="25">
        <v>42.17</v>
      </c>
      <c r="H6561" s="380">
        <v>7.5120225293496201</v>
      </c>
      <c r="I6561" s="25">
        <v>49.53</v>
      </c>
      <c r="J6561" s="380">
        <v>3.1200635860213408</v>
      </c>
    </row>
    <row r="6562" spans="1:10" x14ac:dyDescent="0.35">
      <c r="A6562" s="5">
        <v>6558</v>
      </c>
      <c r="B6562" s="5">
        <v>274</v>
      </c>
      <c r="C6562" s="5">
        <v>10</v>
      </c>
      <c r="D6562" s="380">
        <v>33.077222222222225</v>
      </c>
      <c r="E6562" s="25">
        <v>24.84</v>
      </c>
      <c r="F6562" s="380">
        <v>8.6445999911790228</v>
      </c>
      <c r="G6562" s="25">
        <v>44.94</v>
      </c>
      <c r="H6562" s="380">
        <v>7.798734240053494</v>
      </c>
      <c r="I6562" s="25">
        <v>58.7</v>
      </c>
      <c r="J6562" s="380">
        <v>4.9571154118219587</v>
      </c>
    </row>
    <row r="6563" spans="1:10" x14ac:dyDescent="0.35">
      <c r="A6563" s="5">
        <v>6559</v>
      </c>
      <c r="B6563" s="5">
        <v>274</v>
      </c>
      <c r="C6563" s="5">
        <v>10</v>
      </c>
      <c r="D6563" s="380">
        <v>38.450000000000003</v>
      </c>
      <c r="E6563" s="25">
        <v>27.3</v>
      </c>
      <c r="F6563" s="380">
        <v>6.9707249606123494</v>
      </c>
      <c r="G6563" s="25">
        <v>47.85</v>
      </c>
      <c r="H6563" s="380">
        <v>8.1159495394433883</v>
      </c>
      <c r="I6563" s="25">
        <v>64.55</v>
      </c>
      <c r="J6563" s="380">
        <v>4.4699545251030344</v>
      </c>
    </row>
    <row r="6564" spans="1:10" x14ac:dyDescent="0.35">
      <c r="A6564" s="5">
        <v>6560</v>
      </c>
      <c r="B6564" s="5">
        <v>274</v>
      </c>
      <c r="C6564" s="5">
        <v>10</v>
      </c>
      <c r="D6564" s="380">
        <v>44.677777777777777</v>
      </c>
      <c r="E6564" s="25">
        <v>28.12</v>
      </c>
      <c r="F6564" s="380">
        <v>7.6122216316346236</v>
      </c>
      <c r="G6564" s="25">
        <v>47.85</v>
      </c>
      <c r="H6564" s="380">
        <v>7.9081095565734438</v>
      </c>
      <c r="I6564" s="25">
        <v>66.06</v>
      </c>
      <c r="J6564" s="380">
        <v>5.0557233556629368</v>
      </c>
    </row>
    <row r="6565" spans="1:10" x14ac:dyDescent="0.35">
      <c r="A6565" s="5">
        <v>6561</v>
      </c>
      <c r="B6565" s="5">
        <v>274</v>
      </c>
      <c r="C6565" s="5">
        <v>10</v>
      </c>
      <c r="D6565" s="380">
        <v>47.268333333333331</v>
      </c>
      <c r="E6565" s="25">
        <v>26.51</v>
      </c>
      <c r="F6565" s="380">
        <v>3.3431254388348792</v>
      </c>
      <c r="G6565" s="25">
        <v>47.85</v>
      </c>
      <c r="H6565" s="380">
        <v>1.4044923271138849</v>
      </c>
      <c r="I6565" s="25">
        <v>64.14</v>
      </c>
      <c r="J6565" s="380">
        <v>1.1236192929789768</v>
      </c>
    </row>
    <row r="6566" spans="1:10" x14ac:dyDescent="0.35">
      <c r="A6566" s="5">
        <v>6562</v>
      </c>
      <c r="B6566" s="5">
        <v>274</v>
      </c>
      <c r="C6566" s="5">
        <v>10</v>
      </c>
      <c r="D6566" s="380">
        <v>47.726111111111116</v>
      </c>
      <c r="E6566" s="25">
        <v>24.99</v>
      </c>
      <c r="F6566" s="380">
        <v>0.47222222222222221</v>
      </c>
      <c r="G6566" s="25">
        <v>47.85</v>
      </c>
      <c r="H6566" s="380">
        <v>0.58666968178485923</v>
      </c>
      <c r="I6566" s="25">
        <v>58.7</v>
      </c>
      <c r="J6566" s="380">
        <v>2.777777777777778E-2</v>
      </c>
    </row>
    <row r="6567" spans="1:10" x14ac:dyDescent="0.35">
      <c r="A6567" s="5">
        <v>6563</v>
      </c>
      <c r="B6567" s="5">
        <v>274</v>
      </c>
      <c r="C6567" s="5">
        <v>10</v>
      </c>
      <c r="D6567" s="380">
        <v>45.961111111111116</v>
      </c>
      <c r="E6567" s="25">
        <v>24.84</v>
      </c>
      <c r="F6567" s="380">
        <v>3.8013805074298483</v>
      </c>
      <c r="G6567" s="25">
        <v>46.98</v>
      </c>
      <c r="H6567" s="380">
        <v>0.49264380125525975</v>
      </c>
      <c r="I6567" s="25">
        <v>52.24</v>
      </c>
      <c r="J6567" s="380">
        <v>2.777777777777778E-2</v>
      </c>
    </row>
    <row r="6568" spans="1:10" x14ac:dyDescent="0.35">
      <c r="A6568" s="5">
        <v>6564</v>
      </c>
      <c r="B6568" s="5">
        <v>274</v>
      </c>
      <c r="C6568" s="5">
        <v>10</v>
      </c>
      <c r="D6568" s="380">
        <v>42.344999999999999</v>
      </c>
      <c r="E6568" s="25">
        <v>24.84</v>
      </c>
      <c r="F6568" s="380">
        <v>3.5579791069735927</v>
      </c>
      <c r="G6568" s="25">
        <v>44.74</v>
      </c>
      <c r="H6568" s="380">
        <v>0.55255388390822813</v>
      </c>
      <c r="I6568" s="25">
        <v>48.86</v>
      </c>
      <c r="J6568" s="380">
        <v>2.777777777777778E-2</v>
      </c>
    </row>
    <row r="6569" spans="1:10" x14ac:dyDescent="0.35">
      <c r="A6569" s="5">
        <v>6565</v>
      </c>
      <c r="B6569" s="5">
        <v>274</v>
      </c>
      <c r="C6569" s="5">
        <v>10</v>
      </c>
      <c r="D6569" s="380">
        <v>33.144444444444446</v>
      </c>
      <c r="E6569" s="25">
        <v>24.84</v>
      </c>
      <c r="F6569" s="380">
        <v>3.3853714873267293</v>
      </c>
      <c r="G6569" s="25">
        <v>42.35</v>
      </c>
      <c r="H6569" s="380">
        <v>1.8209670274694856</v>
      </c>
      <c r="I6569" s="25">
        <v>48.86</v>
      </c>
      <c r="J6569" s="380">
        <v>2.777777777777778E-2</v>
      </c>
    </row>
    <row r="6570" spans="1:10" x14ac:dyDescent="0.35">
      <c r="A6570" s="5">
        <v>6566</v>
      </c>
      <c r="B6570" s="5">
        <v>274</v>
      </c>
      <c r="C6570" s="5">
        <v>10</v>
      </c>
      <c r="D6570" s="380">
        <v>32.051111111111105</v>
      </c>
      <c r="E6570" s="25">
        <v>24.84</v>
      </c>
      <c r="F6570" s="380">
        <v>3.3853714873267293</v>
      </c>
      <c r="G6570" s="25">
        <v>42.17</v>
      </c>
      <c r="H6570" s="380">
        <v>0.71640221699332152</v>
      </c>
      <c r="I6570" s="25">
        <v>37.979999999999997</v>
      </c>
      <c r="J6570" s="380">
        <v>2.777777777777778E-2</v>
      </c>
    </row>
    <row r="6571" spans="1:10" x14ac:dyDescent="0.35">
      <c r="A6571" s="5">
        <v>6567</v>
      </c>
      <c r="B6571" s="5">
        <v>274</v>
      </c>
      <c r="C6571" s="5">
        <v>10</v>
      </c>
      <c r="D6571" s="380">
        <v>32.275000000000006</v>
      </c>
      <c r="E6571" s="25">
        <v>24.84</v>
      </c>
      <c r="F6571" s="380">
        <v>3.3853714873267293</v>
      </c>
      <c r="G6571" s="25">
        <v>42.17</v>
      </c>
      <c r="H6571" s="380">
        <v>0.72606250841223485</v>
      </c>
      <c r="I6571" s="25">
        <v>38.36</v>
      </c>
      <c r="J6571" s="380">
        <v>2.777777777777778E-2</v>
      </c>
    </row>
    <row r="6572" spans="1:10" x14ac:dyDescent="0.35">
      <c r="A6572" s="5">
        <v>6568</v>
      </c>
      <c r="B6572" s="5">
        <v>274</v>
      </c>
      <c r="C6572" s="5">
        <v>10</v>
      </c>
      <c r="D6572" s="380">
        <v>36.787222222222219</v>
      </c>
      <c r="E6572" s="25">
        <v>24.84</v>
      </c>
      <c r="F6572" s="380">
        <v>0.47222222222222215</v>
      </c>
      <c r="G6572" s="25">
        <v>43.56</v>
      </c>
      <c r="H6572" s="380">
        <v>1.8842722814278901</v>
      </c>
      <c r="I6572" s="25">
        <v>48.86</v>
      </c>
      <c r="J6572" s="380">
        <v>2.777777777777778E-2</v>
      </c>
    </row>
    <row r="6573" spans="1:10" x14ac:dyDescent="0.35">
      <c r="A6573" s="5">
        <v>6569</v>
      </c>
      <c r="B6573" s="5">
        <v>274</v>
      </c>
      <c r="C6573" s="5">
        <v>10</v>
      </c>
      <c r="D6573" s="380">
        <v>47.452777777777783</v>
      </c>
      <c r="E6573" s="25">
        <v>24.84</v>
      </c>
      <c r="F6573" s="380">
        <v>8.0802092218108985</v>
      </c>
      <c r="G6573" s="25">
        <v>43.56</v>
      </c>
      <c r="H6573" s="380">
        <v>5.0544073075707496</v>
      </c>
      <c r="I6573" s="25">
        <v>48.86</v>
      </c>
      <c r="J6573" s="380">
        <v>0.84922298796659113</v>
      </c>
    </row>
    <row r="6574" spans="1:10" x14ac:dyDescent="0.35">
      <c r="A6574" s="5">
        <v>6570</v>
      </c>
      <c r="B6574" s="5">
        <v>274</v>
      </c>
      <c r="C6574" s="5">
        <v>10</v>
      </c>
      <c r="D6574" s="380">
        <v>55.821666666666673</v>
      </c>
      <c r="E6574" s="25">
        <v>25.74</v>
      </c>
      <c r="F6574" s="380">
        <v>18.643292340234122</v>
      </c>
      <c r="G6574" s="25">
        <v>44.69</v>
      </c>
      <c r="H6574" s="380">
        <v>7.1448648798287255</v>
      </c>
      <c r="I6574" s="25">
        <v>50.44</v>
      </c>
      <c r="J6574" s="380">
        <v>7.2018217006278489</v>
      </c>
    </row>
    <row r="6575" spans="1:10" x14ac:dyDescent="0.35">
      <c r="A6575" s="5">
        <v>6571</v>
      </c>
      <c r="B6575" s="5">
        <v>274</v>
      </c>
      <c r="C6575" s="5">
        <v>10</v>
      </c>
      <c r="D6575" s="380">
        <v>62.32500000000001</v>
      </c>
      <c r="E6575" s="25">
        <v>26.51</v>
      </c>
      <c r="F6575" s="380">
        <v>15.824559459215017</v>
      </c>
      <c r="G6575" s="25">
        <v>47.85</v>
      </c>
      <c r="H6575" s="380">
        <v>8.3630283722824998</v>
      </c>
      <c r="I6575" s="25">
        <v>58.7</v>
      </c>
      <c r="J6575" s="380">
        <v>7.2718416655348541</v>
      </c>
    </row>
    <row r="6576" spans="1:10" x14ac:dyDescent="0.35">
      <c r="A6576" s="5">
        <v>6572</v>
      </c>
      <c r="B6576" s="5">
        <v>274</v>
      </c>
      <c r="C6576" s="5">
        <v>10</v>
      </c>
      <c r="D6576" s="380">
        <v>56.603888888888889</v>
      </c>
      <c r="E6576" s="25">
        <v>26.51</v>
      </c>
      <c r="F6576" s="380">
        <v>18.484106784213036</v>
      </c>
      <c r="G6576" s="25">
        <v>47.85</v>
      </c>
      <c r="H6576" s="380">
        <v>9.0133698322849352</v>
      </c>
      <c r="I6576" s="25">
        <v>58.7</v>
      </c>
      <c r="J6576" s="380">
        <v>7.2718416655348541</v>
      </c>
    </row>
    <row r="6577" spans="1:10" x14ac:dyDescent="0.35">
      <c r="A6577" s="5">
        <v>6573</v>
      </c>
      <c r="B6577" s="5">
        <v>274</v>
      </c>
      <c r="C6577" s="5">
        <v>10</v>
      </c>
      <c r="D6577" s="380">
        <v>45.926111111111112</v>
      </c>
      <c r="E6577" s="25">
        <v>25.48</v>
      </c>
      <c r="F6577" s="380">
        <v>18.673490664376764</v>
      </c>
      <c r="G6577" s="25">
        <v>44.69</v>
      </c>
      <c r="H6577" s="380">
        <v>7.5951975262776115</v>
      </c>
      <c r="I6577" s="25">
        <v>57.49</v>
      </c>
      <c r="J6577" s="380">
        <v>7.0577041131697831</v>
      </c>
    </row>
    <row r="6578" spans="1:10" x14ac:dyDescent="0.35">
      <c r="A6578" s="5">
        <v>6574</v>
      </c>
      <c r="B6578" s="5">
        <v>274</v>
      </c>
      <c r="C6578" s="5">
        <v>10</v>
      </c>
      <c r="D6578" s="380">
        <v>38.409444444444453</v>
      </c>
      <c r="E6578" s="25">
        <v>24.84</v>
      </c>
      <c r="F6578" s="380">
        <v>19.184320133678224</v>
      </c>
      <c r="G6578" s="25">
        <v>44.74</v>
      </c>
      <c r="H6578" s="380">
        <v>9.0452612677591215</v>
      </c>
      <c r="I6578" s="25">
        <v>57.49</v>
      </c>
      <c r="J6578" s="380">
        <v>7.2789466550602011</v>
      </c>
    </row>
    <row r="6579" spans="1:10" x14ac:dyDescent="0.35">
      <c r="A6579" s="5">
        <v>6575</v>
      </c>
      <c r="B6579" s="5">
        <v>274</v>
      </c>
      <c r="C6579" s="5">
        <v>10</v>
      </c>
      <c r="D6579" s="380">
        <v>34.43</v>
      </c>
      <c r="E6579" s="25">
        <v>24.84</v>
      </c>
      <c r="F6579" s="380">
        <v>18.507410679109345</v>
      </c>
      <c r="G6579" s="25">
        <v>44.69</v>
      </c>
      <c r="H6579" s="380">
        <v>8.4268116849835693</v>
      </c>
      <c r="I6579" s="25">
        <v>53.81</v>
      </c>
      <c r="J6579" s="380">
        <v>6.7180229815067536</v>
      </c>
    </row>
    <row r="6580" spans="1:10" x14ac:dyDescent="0.35">
      <c r="A6580" s="5">
        <v>6576</v>
      </c>
      <c r="B6580" s="5">
        <v>274</v>
      </c>
      <c r="C6580" s="5">
        <v>10</v>
      </c>
      <c r="D6580" s="380">
        <v>30.323888888888892</v>
      </c>
      <c r="E6580" s="25">
        <v>24.84</v>
      </c>
      <c r="F6580" s="380">
        <v>17.514000900050949</v>
      </c>
      <c r="G6580" s="25">
        <v>42.17</v>
      </c>
      <c r="H6580" s="380">
        <v>7.4501449112708782</v>
      </c>
      <c r="I6580" s="25">
        <v>49.53</v>
      </c>
      <c r="J6580" s="380">
        <v>5.8094337696829941</v>
      </c>
    </row>
    <row r="6581" spans="1:10" x14ac:dyDescent="0.35">
      <c r="A6581" s="5">
        <v>6577</v>
      </c>
      <c r="B6581" s="5">
        <v>275</v>
      </c>
      <c r="C6581" s="5">
        <v>10</v>
      </c>
      <c r="D6581" s="380">
        <v>25.097777777777779</v>
      </c>
      <c r="E6581" s="25">
        <v>24.84</v>
      </c>
      <c r="F6581" s="380">
        <v>17.307761599955768</v>
      </c>
      <c r="G6581" s="25">
        <v>40.67</v>
      </c>
      <c r="H6581" s="380">
        <v>7.710207318252567</v>
      </c>
      <c r="I6581" s="25">
        <v>46.34</v>
      </c>
      <c r="J6581" s="380">
        <v>5.6233137180098618</v>
      </c>
    </row>
    <row r="6582" spans="1:10" x14ac:dyDescent="0.35">
      <c r="A6582" s="5">
        <v>6578</v>
      </c>
      <c r="B6582" s="5">
        <v>275</v>
      </c>
      <c r="C6582" s="5">
        <v>10</v>
      </c>
      <c r="D6582" s="380">
        <v>26.447777777777777</v>
      </c>
      <c r="E6582" s="25">
        <v>24.84</v>
      </c>
      <c r="F6582" s="380">
        <v>15.56684084018416</v>
      </c>
      <c r="G6582" s="25">
        <v>40.67</v>
      </c>
      <c r="H6582" s="380">
        <v>7.2486720599805743</v>
      </c>
      <c r="I6582" s="25">
        <v>46.34</v>
      </c>
      <c r="J6582" s="380">
        <v>5.8691747005015404</v>
      </c>
    </row>
    <row r="6583" spans="1:10" x14ac:dyDescent="0.35">
      <c r="A6583" s="5">
        <v>6579</v>
      </c>
      <c r="B6583" s="5">
        <v>275</v>
      </c>
      <c r="C6583" s="5">
        <v>10</v>
      </c>
      <c r="D6583" s="380">
        <v>25.751666666666665</v>
      </c>
      <c r="E6583" s="25">
        <v>24.84</v>
      </c>
      <c r="F6583" s="380">
        <v>15.237819259275586</v>
      </c>
      <c r="G6583" s="25">
        <v>40.67</v>
      </c>
      <c r="H6583" s="380">
        <v>6.8612976666430949</v>
      </c>
      <c r="I6583" s="25">
        <v>46.34</v>
      </c>
      <c r="J6583" s="380">
        <v>5.9335083547357064</v>
      </c>
    </row>
    <row r="6584" spans="1:10" x14ac:dyDescent="0.35">
      <c r="A6584" s="5">
        <v>6580</v>
      </c>
      <c r="B6584" s="5">
        <v>275</v>
      </c>
      <c r="C6584" s="5">
        <v>10</v>
      </c>
      <c r="D6584" s="380">
        <v>26.032777777777774</v>
      </c>
      <c r="E6584" s="25">
        <v>24.84</v>
      </c>
      <c r="F6584" s="380">
        <v>17.81938203162041</v>
      </c>
      <c r="G6584" s="25">
        <v>40.67</v>
      </c>
      <c r="H6584" s="380">
        <v>6.8977773647950551</v>
      </c>
      <c r="I6584" s="25">
        <v>46.34</v>
      </c>
      <c r="J6584" s="380">
        <v>5.8019826585768284</v>
      </c>
    </row>
    <row r="6585" spans="1:10" x14ac:dyDescent="0.35">
      <c r="A6585" s="5">
        <v>6581</v>
      </c>
      <c r="B6585" s="5">
        <v>275</v>
      </c>
      <c r="C6585" s="5">
        <v>10</v>
      </c>
      <c r="D6585" s="380">
        <v>27.919999999999998</v>
      </c>
      <c r="E6585" s="25">
        <v>24.84</v>
      </c>
      <c r="F6585" s="380">
        <v>17.4505683386996</v>
      </c>
      <c r="G6585" s="25">
        <v>40.67</v>
      </c>
      <c r="H6585" s="380">
        <v>6.4015789517521773</v>
      </c>
      <c r="I6585" s="25">
        <v>46.81</v>
      </c>
      <c r="J6585" s="380">
        <v>5.8019826585768284</v>
      </c>
    </row>
    <row r="6586" spans="1:10" x14ac:dyDescent="0.35">
      <c r="A6586" s="5">
        <v>6582</v>
      </c>
      <c r="B6586" s="5">
        <v>275</v>
      </c>
      <c r="C6586" s="5">
        <v>10</v>
      </c>
      <c r="D6586" s="380">
        <v>32.145555555555553</v>
      </c>
      <c r="E6586" s="25">
        <v>24.84</v>
      </c>
      <c r="F6586" s="380">
        <v>15.895823549278107</v>
      </c>
      <c r="G6586" s="25">
        <v>42.35</v>
      </c>
      <c r="H6586" s="380">
        <v>7.3447974261605156</v>
      </c>
      <c r="I6586" s="25">
        <v>48.86</v>
      </c>
      <c r="J6586" s="380">
        <v>5.7914246116880888</v>
      </c>
    </row>
    <row r="6587" spans="1:10" x14ac:dyDescent="0.35">
      <c r="A6587" s="5">
        <v>6583</v>
      </c>
      <c r="B6587" s="5">
        <v>275</v>
      </c>
      <c r="C6587" s="5">
        <v>10</v>
      </c>
      <c r="D6587" s="380">
        <v>37.340555555555554</v>
      </c>
      <c r="E6587" s="25">
        <v>24.84</v>
      </c>
      <c r="F6587" s="380">
        <v>16.121024855150242</v>
      </c>
      <c r="G6587" s="25">
        <v>43.56</v>
      </c>
      <c r="H6587" s="380">
        <v>7.116977048952144</v>
      </c>
      <c r="I6587" s="25">
        <v>52.93</v>
      </c>
      <c r="J6587" s="380">
        <v>5.765869776031896</v>
      </c>
    </row>
    <row r="6588" spans="1:10" x14ac:dyDescent="0.35">
      <c r="A6588" s="5">
        <v>6584</v>
      </c>
      <c r="B6588" s="5">
        <v>275</v>
      </c>
      <c r="C6588" s="5">
        <v>10</v>
      </c>
      <c r="D6588" s="380">
        <v>37.610555555555557</v>
      </c>
      <c r="E6588" s="25">
        <v>24.84</v>
      </c>
      <c r="F6588" s="380">
        <v>14.86259909806318</v>
      </c>
      <c r="G6588" s="25">
        <v>43.56</v>
      </c>
      <c r="H6588" s="380">
        <v>1.4416339905501625</v>
      </c>
      <c r="I6588" s="25">
        <v>54.52</v>
      </c>
      <c r="J6588" s="380">
        <v>6.375051490222714</v>
      </c>
    </row>
    <row r="6589" spans="1:10" x14ac:dyDescent="0.35">
      <c r="A6589" s="5">
        <v>6585</v>
      </c>
      <c r="B6589" s="5">
        <v>275</v>
      </c>
      <c r="C6589" s="5">
        <v>10</v>
      </c>
      <c r="D6589" s="380">
        <v>48.694444444444443</v>
      </c>
      <c r="E6589" s="25">
        <v>24.84</v>
      </c>
      <c r="F6589" s="380">
        <v>6.482770061207745</v>
      </c>
      <c r="G6589" s="25">
        <v>43.56</v>
      </c>
      <c r="H6589" s="380">
        <v>1.4416339905501625</v>
      </c>
      <c r="I6589" s="25">
        <v>54.52</v>
      </c>
      <c r="J6589" s="380">
        <v>4.8756963800711874</v>
      </c>
    </row>
    <row r="6590" spans="1:10" x14ac:dyDescent="0.35">
      <c r="A6590" s="5">
        <v>6586</v>
      </c>
      <c r="B6590" s="5">
        <v>275</v>
      </c>
      <c r="C6590" s="5">
        <v>10</v>
      </c>
      <c r="D6590" s="380">
        <v>48.125</v>
      </c>
      <c r="E6590" s="25">
        <v>24.84</v>
      </c>
      <c r="F6590" s="380">
        <v>5.3394796724698352</v>
      </c>
      <c r="G6590" s="25">
        <v>43.56</v>
      </c>
      <c r="H6590" s="380">
        <v>1.6869163924057682</v>
      </c>
      <c r="I6590" s="25">
        <v>52.93</v>
      </c>
      <c r="J6590" s="380">
        <v>1.1646743036763352</v>
      </c>
    </row>
    <row r="6591" spans="1:10" x14ac:dyDescent="0.35">
      <c r="A6591" s="5">
        <v>6587</v>
      </c>
      <c r="B6591" s="5">
        <v>275</v>
      </c>
      <c r="C6591" s="5">
        <v>10</v>
      </c>
      <c r="D6591" s="380">
        <v>45.88055555555556</v>
      </c>
      <c r="E6591" s="25">
        <v>24.84</v>
      </c>
      <c r="F6591" s="380">
        <v>0.47222222222222227</v>
      </c>
      <c r="G6591" s="25">
        <v>43.56</v>
      </c>
      <c r="H6591" s="380">
        <v>1.1555910443869502</v>
      </c>
      <c r="I6591" s="25">
        <v>48.86</v>
      </c>
      <c r="J6591" s="380">
        <v>0.39798278843035745</v>
      </c>
    </row>
    <row r="6592" spans="1:10" x14ac:dyDescent="0.35">
      <c r="A6592" s="5">
        <v>6588</v>
      </c>
      <c r="B6592" s="5">
        <v>275</v>
      </c>
      <c r="C6592" s="5">
        <v>10</v>
      </c>
      <c r="D6592" s="380">
        <v>49.986666666666665</v>
      </c>
      <c r="E6592" s="25">
        <v>24.84</v>
      </c>
      <c r="F6592" s="380">
        <v>4.204640713766497</v>
      </c>
      <c r="G6592" s="25">
        <v>43.44</v>
      </c>
      <c r="H6592" s="380">
        <v>1.4224427308536345</v>
      </c>
      <c r="I6592" s="25">
        <v>46.34</v>
      </c>
      <c r="J6592" s="380">
        <v>0.39596870549295687</v>
      </c>
    </row>
    <row r="6593" spans="1:10" x14ac:dyDescent="0.35">
      <c r="A6593" s="5">
        <v>6589</v>
      </c>
      <c r="B6593" s="5">
        <v>275</v>
      </c>
      <c r="C6593" s="5">
        <v>10</v>
      </c>
      <c r="D6593" s="380">
        <v>49.568888888888893</v>
      </c>
      <c r="E6593" s="25">
        <v>24.84</v>
      </c>
      <c r="F6593" s="380">
        <v>2.777777777777778E-2</v>
      </c>
      <c r="G6593" s="25">
        <v>40.67</v>
      </c>
      <c r="H6593" s="380">
        <v>1.7052266787499084</v>
      </c>
      <c r="I6593" s="25">
        <v>44.66</v>
      </c>
      <c r="J6593" s="380">
        <v>0.24690235872625074</v>
      </c>
    </row>
    <row r="6594" spans="1:10" x14ac:dyDescent="0.35">
      <c r="A6594" s="5">
        <v>6590</v>
      </c>
      <c r="B6594" s="5">
        <v>275</v>
      </c>
      <c r="C6594" s="5">
        <v>10</v>
      </c>
      <c r="D6594" s="380">
        <v>42.136111111111113</v>
      </c>
      <c r="E6594" s="25">
        <v>24.84</v>
      </c>
      <c r="F6594" s="380">
        <v>3.9943115056248022</v>
      </c>
      <c r="G6594" s="25">
        <v>40.67</v>
      </c>
      <c r="H6594" s="380">
        <v>1.2151839441924752</v>
      </c>
      <c r="I6594" s="25">
        <v>44.66</v>
      </c>
      <c r="J6594" s="380">
        <v>0.29863641772362387</v>
      </c>
    </row>
    <row r="6595" spans="1:10" x14ac:dyDescent="0.35">
      <c r="A6595" s="5">
        <v>6591</v>
      </c>
      <c r="B6595" s="5">
        <v>275</v>
      </c>
      <c r="C6595" s="5">
        <v>10</v>
      </c>
      <c r="D6595" s="380">
        <v>42.609444444444435</v>
      </c>
      <c r="E6595" s="25">
        <v>24.84</v>
      </c>
      <c r="F6595" s="380">
        <v>4.1262444804963687</v>
      </c>
      <c r="G6595" s="25">
        <v>40.67</v>
      </c>
      <c r="H6595" s="380">
        <v>0.72196151151958932</v>
      </c>
      <c r="I6595" s="25">
        <v>44.66</v>
      </c>
      <c r="J6595" s="380">
        <v>0.34991607391400958</v>
      </c>
    </row>
    <row r="6596" spans="1:10" x14ac:dyDescent="0.35">
      <c r="A6596" s="5">
        <v>6592</v>
      </c>
      <c r="B6596" s="5">
        <v>275</v>
      </c>
      <c r="C6596" s="5">
        <v>10</v>
      </c>
      <c r="D6596" s="380">
        <v>44.907777777777774</v>
      </c>
      <c r="E6596" s="25">
        <v>24.84</v>
      </c>
      <c r="F6596" s="380">
        <v>5.2538516682811958</v>
      </c>
      <c r="G6596" s="25">
        <v>40.67</v>
      </c>
      <c r="H6596" s="380">
        <v>0.64692446170689621</v>
      </c>
      <c r="I6596" s="25">
        <v>46.34</v>
      </c>
      <c r="J6596" s="380">
        <v>0.32540956418814498</v>
      </c>
    </row>
    <row r="6597" spans="1:10" x14ac:dyDescent="0.35">
      <c r="A6597" s="5">
        <v>6593</v>
      </c>
      <c r="B6597" s="5">
        <v>275</v>
      </c>
      <c r="C6597" s="5">
        <v>10</v>
      </c>
      <c r="D6597" s="380">
        <v>63.979444444444432</v>
      </c>
      <c r="E6597" s="25">
        <v>24.84</v>
      </c>
      <c r="F6597" s="380">
        <v>9.5120866692687169</v>
      </c>
      <c r="G6597" s="25">
        <v>43.56</v>
      </c>
      <c r="H6597" s="380">
        <v>6.6417366711285819</v>
      </c>
      <c r="I6597" s="25">
        <v>51.02</v>
      </c>
      <c r="J6597" s="380">
        <v>6.7042271124147685</v>
      </c>
    </row>
    <row r="6598" spans="1:10" x14ac:dyDescent="0.35">
      <c r="A6598" s="5">
        <v>6594</v>
      </c>
      <c r="B6598" s="5">
        <v>275</v>
      </c>
      <c r="C6598" s="5">
        <v>10</v>
      </c>
      <c r="D6598" s="380">
        <v>80.72</v>
      </c>
      <c r="E6598" s="25">
        <v>25.48</v>
      </c>
      <c r="F6598" s="380">
        <v>18.581964274941043</v>
      </c>
      <c r="G6598" s="25">
        <v>47.46</v>
      </c>
      <c r="H6598" s="380">
        <v>18.05540457252896</v>
      </c>
      <c r="I6598" s="25">
        <v>53.17</v>
      </c>
      <c r="J6598" s="380">
        <v>8.0146931895054951</v>
      </c>
    </row>
    <row r="6599" spans="1:10" x14ac:dyDescent="0.35">
      <c r="A6599" s="5">
        <v>6595</v>
      </c>
      <c r="B6599" s="5">
        <v>275</v>
      </c>
      <c r="C6599" s="5">
        <v>10</v>
      </c>
      <c r="D6599" s="380">
        <v>89.964999999999989</v>
      </c>
      <c r="E6599" s="25">
        <v>25.74</v>
      </c>
      <c r="F6599" s="380">
        <v>17.347453782236787</v>
      </c>
      <c r="G6599" s="25">
        <v>47.85</v>
      </c>
      <c r="H6599" s="380">
        <v>20.299104218467601</v>
      </c>
      <c r="I6599" s="25">
        <v>62.27</v>
      </c>
      <c r="J6599" s="380">
        <v>7.5928929105048661</v>
      </c>
    </row>
    <row r="6600" spans="1:10" x14ac:dyDescent="0.35">
      <c r="A6600" s="5">
        <v>6596</v>
      </c>
      <c r="B6600" s="5">
        <v>275</v>
      </c>
      <c r="C6600" s="5">
        <v>10</v>
      </c>
      <c r="D6600" s="380">
        <v>84.210555555555558</v>
      </c>
      <c r="E6600" s="25">
        <v>25.29</v>
      </c>
      <c r="F6600" s="380">
        <v>19.08364406343896</v>
      </c>
      <c r="G6600" s="25">
        <v>47.85</v>
      </c>
      <c r="H6600" s="380">
        <v>18.05540457252896</v>
      </c>
      <c r="I6600" s="25">
        <v>64.14</v>
      </c>
      <c r="J6600" s="380">
        <v>7.7623708962929703</v>
      </c>
    </row>
    <row r="6601" spans="1:10" x14ac:dyDescent="0.35">
      <c r="A6601" s="5">
        <v>6597</v>
      </c>
      <c r="B6601" s="5">
        <v>275</v>
      </c>
      <c r="C6601" s="5">
        <v>10</v>
      </c>
      <c r="D6601" s="380">
        <v>78.174999999999997</v>
      </c>
      <c r="E6601" s="25">
        <v>25.29</v>
      </c>
      <c r="F6601" s="380">
        <v>19.605659951982833</v>
      </c>
      <c r="G6601" s="25">
        <v>44.69</v>
      </c>
      <c r="H6601" s="380">
        <v>17.334483398269384</v>
      </c>
      <c r="I6601" s="25">
        <v>59.85</v>
      </c>
      <c r="J6601" s="380">
        <v>7.8892745049982764</v>
      </c>
    </row>
    <row r="6602" spans="1:10" x14ac:dyDescent="0.35">
      <c r="A6602" s="5">
        <v>6598</v>
      </c>
      <c r="B6602" s="5">
        <v>275</v>
      </c>
      <c r="C6602" s="5">
        <v>10</v>
      </c>
      <c r="D6602" s="380">
        <v>66.943333333333328</v>
      </c>
      <c r="E6602" s="25">
        <v>24.84</v>
      </c>
      <c r="F6602" s="380">
        <v>19.2341035856725</v>
      </c>
      <c r="G6602" s="25">
        <v>43.62</v>
      </c>
      <c r="H6602" s="380">
        <v>15.298320534450964</v>
      </c>
      <c r="I6602" s="25">
        <v>59.85</v>
      </c>
      <c r="J6602" s="380">
        <v>7.7624316544656482</v>
      </c>
    </row>
    <row r="6603" spans="1:10" x14ac:dyDescent="0.35">
      <c r="A6603" s="5">
        <v>6599</v>
      </c>
      <c r="B6603" s="5">
        <v>275</v>
      </c>
      <c r="C6603" s="5">
        <v>10</v>
      </c>
      <c r="D6603" s="380">
        <v>63.819444444444443</v>
      </c>
      <c r="E6603" s="25">
        <v>24.84</v>
      </c>
      <c r="F6603" s="380">
        <v>19.430078998764202</v>
      </c>
      <c r="G6603" s="25">
        <v>43.56</v>
      </c>
      <c r="H6603" s="380">
        <v>13.531795693577189</v>
      </c>
      <c r="I6603" s="25">
        <v>54.87</v>
      </c>
      <c r="J6603" s="380">
        <v>7.7624316544656482</v>
      </c>
    </row>
    <row r="6604" spans="1:10" x14ac:dyDescent="0.35">
      <c r="A6604" s="5">
        <v>6600</v>
      </c>
      <c r="B6604" s="5">
        <v>275</v>
      </c>
      <c r="C6604" s="5">
        <v>10</v>
      </c>
      <c r="D6604" s="380">
        <v>58.193333333333335</v>
      </c>
      <c r="E6604" s="25">
        <v>24.84</v>
      </c>
      <c r="F6604" s="380">
        <v>19.189950992408686</v>
      </c>
      <c r="G6604" s="25">
        <v>42.29</v>
      </c>
      <c r="H6604" s="380">
        <v>15.109739968814861</v>
      </c>
      <c r="I6604" s="25">
        <v>53.46</v>
      </c>
      <c r="J6604" s="380">
        <v>7.7053235749601363</v>
      </c>
    </row>
    <row r="6605" spans="1:10" x14ac:dyDescent="0.35">
      <c r="A6605" s="5">
        <v>6601</v>
      </c>
      <c r="B6605" s="5">
        <v>276</v>
      </c>
      <c r="C6605" s="5">
        <v>10</v>
      </c>
      <c r="D6605" s="380">
        <v>59.58</v>
      </c>
      <c r="E6605" s="25">
        <v>24.84</v>
      </c>
      <c r="F6605" s="380">
        <v>19.002330646603472</v>
      </c>
      <c r="G6605" s="25">
        <v>42.29</v>
      </c>
      <c r="H6605" s="380">
        <v>17.429832552720725</v>
      </c>
      <c r="I6605" s="25">
        <v>52.55</v>
      </c>
      <c r="J6605" s="380">
        <v>7.7624316544656482</v>
      </c>
    </row>
    <row r="6606" spans="1:10" x14ac:dyDescent="0.35">
      <c r="A6606" s="5">
        <v>6602</v>
      </c>
      <c r="B6606" s="5">
        <v>276</v>
      </c>
      <c r="C6606" s="5">
        <v>10</v>
      </c>
      <c r="D6606" s="380">
        <v>58.856111111111105</v>
      </c>
      <c r="E6606" s="25">
        <v>24.84</v>
      </c>
      <c r="F6606" s="380">
        <v>18.137880911115325</v>
      </c>
      <c r="G6606" s="25">
        <v>42.29</v>
      </c>
      <c r="H6606" s="380">
        <v>19.848736504339076</v>
      </c>
      <c r="I6606" s="25">
        <v>51.02</v>
      </c>
      <c r="J6606" s="380">
        <v>7.8893464730630081</v>
      </c>
    </row>
    <row r="6607" spans="1:10" x14ac:dyDescent="0.35">
      <c r="A6607" s="5">
        <v>6603</v>
      </c>
      <c r="B6607" s="5">
        <v>276</v>
      </c>
      <c r="C6607" s="5">
        <v>10</v>
      </c>
      <c r="D6607" s="380">
        <v>53.814999999999991</v>
      </c>
      <c r="E6607" s="25">
        <v>24.84</v>
      </c>
      <c r="F6607" s="380">
        <v>19.117050716856429</v>
      </c>
      <c r="G6607" s="25">
        <v>42.29</v>
      </c>
      <c r="H6607" s="380">
        <v>19.055790018288423</v>
      </c>
      <c r="I6607" s="25">
        <v>50.87</v>
      </c>
      <c r="J6607" s="380">
        <v>7.9104014933942901</v>
      </c>
    </row>
    <row r="6608" spans="1:10" x14ac:dyDescent="0.35">
      <c r="A6608" s="5">
        <v>6604</v>
      </c>
      <c r="B6608" s="5">
        <v>276</v>
      </c>
      <c r="C6608" s="5">
        <v>10</v>
      </c>
      <c r="D6608" s="380">
        <v>55.970555555555556</v>
      </c>
      <c r="E6608" s="25">
        <v>24.84</v>
      </c>
      <c r="F6608" s="380">
        <v>17.678548139670497</v>
      </c>
      <c r="G6608" s="25">
        <v>42.29</v>
      </c>
      <c r="H6608" s="380">
        <v>19.043193422825293</v>
      </c>
      <c r="I6608" s="25">
        <v>50.87</v>
      </c>
      <c r="J6608" s="380">
        <v>7.7027261434911187</v>
      </c>
    </row>
    <row r="6609" spans="1:10" x14ac:dyDescent="0.35">
      <c r="A6609" s="5">
        <v>6605</v>
      </c>
      <c r="B6609" s="5">
        <v>276</v>
      </c>
      <c r="C6609" s="5">
        <v>10</v>
      </c>
      <c r="D6609" s="380">
        <v>57.954444444444448</v>
      </c>
      <c r="E6609" s="25">
        <v>24.84</v>
      </c>
      <c r="F6609" s="380">
        <v>15.760992970620689</v>
      </c>
      <c r="G6609" s="25">
        <v>42.29</v>
      </c>
      <c r="H6609" s="380">
        <v>21.288632855497429</v>
      </c>
      <c r="I6609" s="25">
        <v>50.87</v>
      </c>
      <c r="J6609" s="380">
        <v>7.5929130275818322</v>
      </c>
    </row>
    <row r="6610" spans="1:10" x14ac:dyDescent="0.35">
      <c r="A6610" s="5">
        <v>6606</v>
      </c>
      <c r="B6610" s="5">
        <v>276</v>
      </c>
      <c r="C6610" s="5">
        <v>10</v>
      </c>
      <c r="D6610" s="380">
        <v>74.085555555555544</v>
      </c>
      <c r="E6610" s="25">
        <v>24.84</v>
      </c>
      <c r="F6610" s="380">
        <v>23.965070905734322</v>
      </c>
      <c r="G6610" s="25">
        <v>42.29</v>
      </c>
      <c r="H6610" s="380">
        <v>26.347303657387549</v>
      </c>
      <c r="I6610" s="25">
        <v>52.93</v>
      </c>
      <c r="J6610" s="380">
        <v>7.5929130275818322</v>
      </c>
    </row>
    <row r="6611" spans="1:10" x14ac:dyDescent="0.35">
      <c r="A6611" s="5">
        <v>6607</v>
      </c>
      <c r="B6611" s="5">
        <v>276</v>
      </c>
      <c r="C6611" s="5">
        <v>10</v>
      </c>
      <c r="D6611" s="380">
        <v>86.032222222222217</v>
      </c>
      <c r="E6611" s="25">
        <v>24.84</v>
      </c>
      <c r="F6611" s="380">
        <v>24.823077418988476</v>
      </c>
      <c r="G6611" s="25">
        <v>42.29</v>
      </c>
      <c r="H6611" s="380">
        <v>26.909201130069683</v>
      </c>
      <c r="I6611" s="25">
        <v>52.93</v>
      </c>
      <c r="J6611" s="380">
        <v>7.5929130275818322</v>
      </c>
    </row>
    <row r="6612" spans="1:10" x14ac:dyDescent="0.35">
      <c r="A6612" s="5">
        <v>6608</v>
      </c>
      <c r="B6612" s="5">
        <v>276</v>
      </c>
      <c r="C6612" s="5">
        <v>10</v>
      </c>
      <c r="D6612" s="380">
        <v>91.678333333333342</v>
      </c>
      <c r="E6612" s="25">
        <v>24.84</v>
      </c>
      <c r="F6612" s="380">
        <v>24.41278585941425</v>
      </c>
      <c r="G6612" s="25">
        <v>43.56</v>
      </c>
      <c r="H6612" s="380">
        <v>22.326634159546462</v>
      </c>
      <c r="I6612" s="25">
        <v>52.55</v>
      </c>
      <c r="J6612" s="380">
        <v>7.3389703102425674</v>
      </c>
    </row>
    <row r="6613" spans="1:10" x14ac:dyDescent="0.35">
      <c r="A6613" s="5">
        <v>6609</v>
      </c>
      <c r="B6613" s="5">
        <v>276</v>
      </c>
      <c r="C6613" s="5">
        <v>10</v>
      </c>
      <c r="D6613" s="380">
        <v>75.825555555555553</v>
      </c>
      <c r="E6613" s="25">
        <v>24.84</v>
      </c>
      <c r="F6613" s="380">
        <v>20.7851962935393</v>
      </c>
      <c r="G6613" s="25">
        <v>43.56</v>
      </c>
      <c r="H6613" s="380">
        <v>6.8438615064911943</v>
      </c>
      <c r="I6613" s="25">
        <v>52.93</v>
      </c>
      <c r="J6613" s="380">
        <v>5.9989232246424988</v>
      </c>
    </row>
    <row r="6614" spans="1:10" x14ac:dyDescent="0.35">
      <c r="A6614" s="5">
        <v>6610</v>
      </c>
      <c r="B6614" s="5">
        <v>276</v>
      </c>
      <c r="C6614" s="5">
        <v>10</v>
      </c>
      <c r="D6614" s="380">
        <v>62.312222222222218</v>
      </c>
      <c r="E6614" s="25">
        <v>24.84</v>
      </c>
      <c r="F6614" s="380">
        <v>8.1174834595959595</v>
      </c>
      <c r="G6614" s="25">
        <v>43.56</v>
      </c>
      <c r="H6614" s="380">
        <v>10.601983735395462</v>
      </c>
      <c r="I6614" s="25">
        <v>51.39</v>
      </c>
      <c r="J6614" s="380">
        <v>6.2753545465114611</v>
      </c>
    </row>
    <row r="6615" spans="1:10" x14ac:dyDescent="0.35">
      <c r="A6615" s="5">
        <v>6611</v>
      </c>
      <c r="B6615" s="5">
        <v>276</v>
      </c>
      <c r="C6615" s="5">
        <v>10</v>
      </c>
      <c r="D6615" s="380">
        <v>52.572222222222223</v>
      </c>
      <c r="E6615" s="25">
        <v>24.84</v>
      </c>
      <c r="F6615" s="380">
        <v>6.2188418877185319</v>
      </c>
      <c r="G6615" s="25">
        <v>43.56</v>
      </c>
      <c r="H6615" s="380">
        <v>11.09604257838507</v>
      </c>
      <c r="I6615" s="25">
        <v>51.2</v>
      </c>
      <c r="J6615" s="380">
        <v>7.1580901307248741</v>
      </c>
    </row>
    <row r="6616" spans="1:10" x14ac:dyDescent="0.35">
      <c r="A6616" s="5">
        <v>6612</v>
      </c>
      <c r="B6616" s="5">
        <v>276</v>
      </c>
      <c r="C6616" s="5">
        <v>10</v>
      </c>
      <c r="D6616" s="380">
        <v>47.733333333333334</v>
      </c>
      <c r="E6616" s="25">
        <v>24.84</v>
      </c>
      <c r="F6616" s="380">
        <v>9.9988735403602007</v>
      </c>
      <c r="G6616" s="25">
        <v>42.71</v>
      </c>
      <c r="H6616" s="380">
        <v>11.457510368594535</v>
      </c>
      <c r="I6616" s="25">
        <v>50.87</v>
      </c>
      <c r="J6616" s="380">
        <v>7.1431209307822998</v>
      </c>
    </row>
    <row r="6617" spans="1:10" x14ac:dyDescent="0.35">
      <c r="A6617" s="5">
        <v>6613</v>
      </c>
      <c r="B6617" s="5">
        <v>276</v>
      </c>
      <c r="C6617" s="5">
        <v>10</v>
      </c>
      <c r="D6617" s="380">
        <v>45.50222222222223</v>
      </c>
      <c r="E6617" s="25">
        <v>24.84</v>
      </c>
      <c r="F6617" s="380">
        <v>4.5815822208471806</v>
      </c>
      <c r="G6617" s="25">
        <v>42.29</v>
      </c>
      <c r="H6617" s="380">
        <v>11.093983963653326</v>
      </c>
      <c r="I6617" s="25">
        <v>50.87</v>
      </c>
      <c r="J6617" s="380">
        <v>7.1000008783892969</v>
      </c>
    </row>
    <row r="6618" spans="1:10" x14ac:dyDescent="0.35">
      <c r="A6618" s="5">
        <v>6614</v>
      </c>
      <c r="B6618" s="5">
        <v>276</v>
      </c>
      <c r="C6618" s="5">
        <v>10</v>
      </c>
      <c r="D6618" s="380">
        <v>45.522777777777776</v>
      </c>
      <c r="E6618" s="25">
        <v>24.84</v>
      </c>
      <c r="F6618" s="380">
        <v>0.13199969980939841</v>
      </c>
      <c r="G6618" s="25">
        <v>42.29</v>
      </c>
      <c r="H6618" s="380">
        <v>10.358810589913032</v>
      </c>
      <c r="I6618" s="25">
        <v>50.87</v>
      </c>
      <c r="J6618" s="380">
        <v>6.9058286374147935</v>
      </c>
    </row>
    <row r="6619" spans="1:10" x14ac:dyDescent="0.35">
      <c r="A6619" s="5">
        <v>6615</v>
      </c>
      <c r="B6619" s="5">
        <v>276</v>
      </c>
      <c r="C6619" s="5">
        <v>10</v>
      </c>
      <c r="D6619" s="380">
        <v>49.242777777777775</v>
      </c>
      <c r="E6619" s="25">
        <v>24.84</v>
      </c>
      <c r="F6619" s="380">
        <v>7.9258026436751763</v>
      </c>
      <c r="G6619" s="25">
        <v>41.92</v>
      </c>
      <c r="H6619" s="380">
        <v>11.158933864988059</v>
      </c>
      <c r="I6619" s="25">
        <v>50.87</v>
      </c>
      <c r="J6619" s="380">
        <v>7.113042525450588</v>
      </c>
    </row>
    <row r="6620" spans="1:10" x14ac:dyDescent="0.35">
      <c r="A6620" s="5">
        <v>6616</v>
      </c>
      <c r="B6620" s="5">
        <v>276</v>
      </c>
      <c r="C6620" s="5">
        <v>10</v>
      </c>
      <c r="D6620" s="380">
        <v>59.568888888888893</v>
      </c>
      <c r="E6620" s="25">
        <v>24.84</v>
      </c>
      <c r="F6620" s="380">
        <v>13.920942509916987</v>
      </c>
      <c r="G6620" s="25">
        <v>43.56</v>
      </c>
      <c r="H6620" s="380">
        <v>11.592580526262362</v>
      </c>
      <c r="I6620" s="25">
        <v>50.87</v>
      </c>
      <c r="J6620" s="380">
        <v>7.2140955582711213</v>
      </c>
    </row>
    <row r="6621" spans="1:10" x14ac:dyDescent="0.35">
      <c r="A6621" s="5">
        <v>6617</v>
      </c>
      <c r="B6621" s="5">
        <v>276</v>
      </c>
      <c r="C6621" s="5">
        <v>10</v>
      </c>
      <c r="D6621" s="380">
        <v>79.451111111111103</v>
      </c>
      <c r="E6621" s="25">
        <v>24.84</v>
      </c>
      <c r="F6621" s="380">
        <v>24.107229525235354</v>
      </c>
      <c r="G6621" s="25">
        <v>44.69</v>
      </c>
      <c r="H6621" s="380">
        <v>25.81962448377373</v>
      </c>
      <c r="I6621" s="25">
        <v>50.87</v>
      </c>
      <c r="J6621" s="380">
        <v>7.8922479577739439</v>
      </c>
    </row>
    <row r="6622" spans="1:10" x14ac:dyDescent="0.35">
      <c r="A6622" s="5">
        <v>6618</v>
      </c>
      <c r="B6622" s="5">
        <v>276</v>
      </c>
      <c r="C6622" s="5">
        <v>10</v>
      </c>
      <c r="D6622" s="380">
        <v>89.086111111111123</v>
      </c>
      <c r="E6622" s="25">
        <v>25.74</v>
      </c>
      <c r="F6622" s="380">
        <v>25.631310749277411</v>
      </c>
      <c r="G6622" s="25">
        <v>47.46</v>
      </c>
      <c r="H6622" s="380">
        <v>31.054861181241744</v>
      </c>
      <c r="I6622" s="25">
        <v>56.41</v>
      </c>
      <c r="J6622" s="380">
        <v>20.165178672044647</v>
      </c>
    </row>
    <row r="6623" spans="1:10" x14ac:dyDescent="0.35">
      <c r="A6623" s="5">
        <v>6619</v>
      </c>
      <c r="B6623" s="5">
        <v>276</v>
      </c>
      <c r="C6623" s="5">
        <v>10</v>
      </c>
      <c r="D6623" s="380">
        <v>98.686111111111103</v>
      </c>
      <c r="E6623" s="25">
        <v>27.03</v>
      </c>
      <c r="F6623" s="380">
        <v>25.553140534073716</v>
      </c>
      <c r="G6623" s="25">
        <v>47.85</v>
      </c>
      <c r="H6623" s="380">
        <v>30.137215144761235</v>
      </c>
      <c r="I6623" s="25">
        <v>66.06</v>
      </c>
      <c r="J6623" s="380">
        <v>19.708700627208771</v>
      </c>
    </row>
    <row r="6624" spans="1:10" x14ac:dyDescent="0.35">
      <c r="A6624" s="5">
        <v>6620</v>
      </c>
      <c r="B6624" s="5">
        <v>276</v>
      </c>
      <c r="C6624" s="5">
        <v>10</v>
      </c>
      <c r="D6624" s="380">
        <v>83.36944444444444</v>
      </c>
      <c r="E6624" s="25">
        <v>26.51</v>
      </c>
      <c r="F6624" s="380">
        <v>25.668338889901342</v>
      </c>
      <c r="G6624" s="25">
        <v>50.35</v>
      </c>
      <c r="H6624" s="380">
        <v>30.953187615083596</v>
      </c>
      <c r="I6624" s="25">
        <v>66.06</v>
      </c>
      <c r="J6624" s="380">
        <v>20.083801526193845</v>
      </c>
    </row>
    <row r="6625" spans="1:10" x14ac:dyDescent="0.35">
      <c r="A6625" s="5">
        <v>6621</v>
      </c>
      <c r="B6625" s="5">
        <v>276</v>
      </c>
      <c r="C6625" s="5">
        <v>10</v>
      </c>
      <c r="D6625" s="380">
        <v>71.193333333333328</v>
      </c>
      <c r="E6625" s="25">
        <v>26.05</v>
      </c>
      <c r="F6625" s="380">
        <v>25.636132780466109</v>
      </c>
      <c r="G6625" s="25">
        <v>47.85</v>
      </c>
      <c r="H6625" s="380">
        <v>30.725131097274321</v>
      </c>
      <c r="I6625" s="25">
        <v>64.14</v>
      </c>
      <c r="J6625" s="380">
        <v>19.93200708609363</v>
      </c>
    </row>
    <row r="6626" spans="1:10" x14ac:dyDescent="0.35">
      <c r="A6626" s="5">
        <v>6622</v>
      </c>
      <c r="B6626" s="5">
        <v>276</v>
      </c>
      <c r="C6626" s="5">
        <v>10</v>
      </c>
      <c r="D6626" s="380">
        <v>67.504999999999995</v>
      </c>
      <c r="E6626" s="25">
        <v>25.29</v>
      </c>
      <c r="F6626" s="380">
        <v>25.48935232296758</v>
      </c>
      <c r="G6626" s="25">
        <v>46.03</v>
      </c>
      <c r="H6626" s="380">
        <v>31.041791252567116</v>
      </c>
      <c r="I6626" s="25">
        <v>64.14</v>
      </c>
      <c r="J6626" s="380">
        <v>20.605831160971714</v>
      </c>
    </row>
    <row r="6627" spans="1:10" x14ac:dyDescent="0.35">
      <c r="A6627" s="5">
        <v>6623</v>
      </c>
      <c r="B6627" s="5">
        <v>276</v>
      </c>
      <c r="C6627" s="5">
        <v>10</v>
      </c>
      <c r="D6627" s="380">
        <v>65.52833333333335</v>
      </c>
      <c r="E6627" s="25">
        <v>24.84</v>
      </c>
      <c r="F6627" s="380">
        <v>24.687805064125257</v>
      </c>
      <c r="G6627" s="25">
        <v>43.62</v>
      </c>
      <c r="H6627" s="380">
        <v>30.869065180572555</v>
      </c>
      <c r="I6627" s="25">
        <v>64.14</v>
      </c>
      <c r="J6627" s="380">
        <v>20.703162822408878</v>
      </c>
    </row>
    <row r="6628" spans="1:10" x14ac:dyDescent="0.35">
      <c r="A6628" s="5">
        <v>6624</v>
      </c>
      <c r="B6628" s="5">
        <v>276</v>
      </c>
      <c r="C6628" s="5">
        <v>10</v>
      </c>
      <c r="D6628" s="380">
        <v>51.99111111111111</v>
      </c>
      <c r="E6628" s="25">
        <v>24.84</v>
      </c>
      <c r="F6628" s="380">
        <v>24.352604907132079</v>
      </c>
      <c r="G6628" s="25">
        <v>43.49</v>
      </c>
      <c r="H6628" s="380">
        <v>29.662456960279755</v>
      </c>
      <c r="I6628" s="25">
        <v>56.15</v>
      </c>
      <c r="J6628" s="380">
        <v>20.698646251631789</v>
      </c>
    </row>
    <row r="6629" spans="1:10" x14ac:dyDescent="0.35">
      <c r="A6629" s="5">
        <v>6625</v>
      </c>
      <c r="B6629" s="5">
        <v>277</v>
      </c>
      <c r="C6629" s="5">
        <v>10</v>
      </c>
      <c r="D6629" s="380">
        <v>46.452777777777783</v>
      </c>
      <c r="E6629" s="25">
        <v>24.84</v>
      </c>
      <c r="F6629" s="380">
        <v>24.137644308049861</v>
      </c>
      <c r="G6629" s="25">
        <v>43.56</v>
      </c>
      <c r="H6629" s="380">
        <v>30.314066404908193</v>
      </c>
      <c r="I6629" s="25">
        <v>62.27</v>
      </c>
      <c r="J6629" s="380">
        <v>20.687567429409093</v>
      </c>
    </row>
    <row r="6630" spans="1:10" x14ac:dyDescent="0.35">
      <c r="A6630" s="5">
        <v>6626</v>
      </c>
      <c r="B6630" s="5">
        <v>277</v>
      </c>
      <c r="C6630" s="5">
        <v>10</v>
      </c>
      <c r="D6630" s="380">
        <v>45.759444444444441</v>
      </c>
      <c r="E6630" s="25">
        <v>24.84</v>
      </c>
      <c r="F6630" s="380">
        <v>23.275804026416075</v>
      </c>
      <c r="G6630" s="25">
        <v>43.56</v>
      </c>
      <c r="H6630" s="380">
        <v>30.424951999869329</v>
      </c>
      <c r="I6630" s="25">
        <v>62.27</v>
      </c>
      <c r="J6630" s="380">
        <v>20.688695252187067</v>
      </c>
    </row>
    <row r="6631" spans="1:10" x14ac:dyDescent="0.35">
      <c r="A6631" s="5">
        <v>6627</v>
      </c>
      <c r="B6631" s="5">
        <v>277</v>
      </c>
      <c r="C6631" s="5">
        <v>10</v>
      </c>
      <c r="D6631" s="380">
        <v>39.55888888888888</v>
      </c>
      <c r="E6631" s="25">
        <v>24.84</v>
      </c>
      <c r="F6631" s="380">
        <v>22.790832666396636</v>
      </c>
      <c r="G6631" s="25">
        <v>43.56</v>
      </c>
      <c r="H6631" s="380">
        <v>29.798320454231231</v>
      </c>
      <c r="I6631" s="25">
        <v>62.27</v>
      </c>
      <c r="J6631" s="380">
        <v>20.698029828955747</v>
      </c>
    </row>
    <row r="6632" spans="1:10" x14ac:dyDescent="0.35">
      <c r="A6632" s="5">
        <v>6628</v>
      </c>
      <c r="B6632" s="5">
        <v>277</v>
      </c>
      <c r="C6632" s="5">
        <v>10</v>
      </c>
      <c r="D6632" s="380">
        <v>41.825555555555553</v>
      </c>
      <c r="E6632" s="25">
        <v>24.84</v>
      </c>
      <c r="F6632" s="380">
        <v>23.689225871537026</v>
      </c>
      <c r="G6632" s="25">
        <v>43.56</v>
      </c>
      <c r="H6632" s="380">
        <v>30.157487471682778</v>
      </c>
      <c r="I6632" s="25">
        <v>62.27</v>
      </c>
      <c r="J6632" s="380">
        <v>20.683226552291252</v>
      </c>
    </row>
    <row r="6633" spans="1:10" x14ac:dyDescent="0.35">
      <c r="A6633" s="5">
        <v>6629</v>
      </c>
      <c r="B6633" s="5">
        <v>277</v>
      </c>
      <c r="C6633" s="5">
        <v>10</v>
      </c>
      <c r="D6633" s="380">
        <v>44.274444444444434</v>
      </c>
      <c r="E6633" s="25">
        <v>24.84</v>
      </c>
      <c r="F6633" s="380">
        <v>23.804816430602934</v>
      </c>
      <c r="G6633" s="25">
        <v>43.56</v>
      </c>
      <c r="H6633" s="380">
        <v>27.694545217255495</v>
      </c>
      <c r="I6633" s="25">
        <v>62.27</v>
      </c>
      <c r="J6633" s="380">
        <v>20.617054269152362</v>
      </c>
    </row>
    <row r="6634" spans="1:10" x14ac:dyDescent="0.35">
      <c r="A6634" s="5">
        <v>6630</v>
      </c>
      <c r="B6634" s="5">
        <v>277</v>
      </c>
      <c r="C6634" s="5">
        <v>10</v>
      </c>
      <c r="D6634" s="380">
        <v>66.077777777777783</v>
      </c>
      <c r="E6634" s="25">
        <v>25</v>
      </c>
      <c r="F6634" s="380">
        <v>23.367296118129527</v>
      </c>
      <c r="G6634" s="25">
        <v>47.41</v>
      </c>
      <c r="H6634" s="380">
        <v>30.172136591459815</v>
      </c>
      <c r="I6634" s="25">
        <v>66.06</v>
      </c>
      <c r="J6634" s="380">
        <v>20.655231807982407</v>
      </c>
    </row>
    <row r="6635" spans="1:10" x14ac:dyDescent="0.35">
      <c r="A6635" s="5">
        <v>6631</v>
      </c>
      <c r="B6635" s="5">
        <v>277</v>
      </c>
      <c r="C6635" s="5">
        <v>10</v>
      </c>
      <c r="D6635" s="380">
        <v>77.624444444444435</v>
      </c>
      <c r="E6635" s="25">
        <v>29.76</v>
      </c>
      <c r="F6635" s="380">
        <v>24.669707666799507</v>
      </c>
      <c r="G6635" s="25">
        <v>49.84</v>
      </c>
      <c r="H6635" s="380">
        <v>29.300762202267251</v>
      </c>
      <c r="I6635" s="25">
        <v>73.260000000000005</v>
      </c>
      <c r="J6635" s="380">
        <v>18.590227289770336</v>
      </c>
    </row>
    <row r="6636" spans="1:10" x14ac:dyDescent="0.35">
      <c r="A6636" s="5">
        <v>6632</v>
      </c>
      <c r="B6636" s="5">
        <v>277</v>
      </c>
      <c r="C6636" s="5">
        <v>10</v>
      </c>
      <c r="D6636" s="380">
        <v>89.592777777777769</v>
      </c>
      <c r="E6636" s="25">
        <v>34.82</v>
      </c>
      <c r="F6636" s="380">
        <v>23.766558728574271</v>
      </c>
      <c r="G6636" s="25">
        <v>52.2</v>
      </c>
      <c r="H6636" s="380">
        <v>25.718352702670686</v>
      </c>
      <c r="I6636" s="25">
        <v>603.30999999999995</v>
      </c>
      <c r="J6636" s="380">
        <v>14.550011732876033</v>
      </c>
    </row>
    <row r="6637" spans="1:10" x14ac:dyDescent="0.35">
      <c r="A6637" s="5">
        <v>6633</v>
      </c>
      <c r="B6637" s="5">
        <v>277</v>
      </c>
      <c r="C6637" s="5">
        <v>10</v>
      </c>
      <c r="D6637" s="380">
        <v>63.726111111111109</v>
      </c>
      <c r="E6637" s="25">
        <v>35.869999999999997</v>
      </c>
      <c r="F6637" s="380">
        <v>22.913313072766041</v>
      </c>
      <c r="G6637" s="25">
        <v>52.2</v>
      </c>
      <c r="H6637" s="380">
        <v>6.675993754968105</v>
      </c>
      <c r="I6637" s="25">
        <v>603.30999999999995</v>
      </c>
      <c r="J6637" s="380">
        <v>5.2275281395817368</v>
      </c>
    </row>
    <row r="6638" spans="1:10" x14ac:dyDescent="0.35">
      <c r="A6638" s="5">
        <v>6634</v>
      </c>
      <c r="B6638" s="5">
        <v>277</v>
      </c>
      <c r="C6638" s="5">
        <v>10</v>
      </c>
      <c r="D6638" s="380">
        <v>55.089999999999996</v>
      </c>
      <c r="E6638" s="25">
        <v>29.23</v>
      </c>
      <c r="F6638" s="380">
        <v>8.1174834595959595</v>
      </c>
      <c r="G6638" s="25">
        <v>52.2</v>
      </c>
      <c r="H6638" s="380">
        <v>4.799693804694658</v>
      </c>
      <c r="I6638" s="25">
        <v>68.260000000000005</v>
      </c>
      <c r="J6638" s="380">
        <v>4.3939608798886818</v>
      </c>
    </row>
    <row r="6639" spans="1:10" x14ac:dyDescent="0.35">
      <c r="A6639" s="5">
        <v>6635</v>
      </c>
      <c r="B6639" s="5">
        <v>277</v>
      </c>
      <c r="C6639" s="5">
        <v>10</v>
      </c>
      <c r="D6639" s="380">
        <v>46.259444444444448</v>
      </c>
      <c r="E6639" s="25">
        <v>25.74</v>
      </c>
      <c r="F6639" s="380">
        <v>8.8678922666747653</v>
      </c>
      <c r="G6639" s="25">
        <v>50.35</v>
      </c>
      <c r="H6639" s="380">
        <v>4.799693804694658</v>
      </c>
      <c r="I6639" s="25">
        <v>66.06</v>
      </c>
      <c r="J6639" s="380">
        <v>5.4191975288035614</v>
      </c>
    </row>
    <row r="6640" spans="1:10" x14ac:dyDescent="0.35">
      <c r="A6640" s="5">
        <v>6636</v>
      </c>
      <c r="B6640" s="5">
        <v>277</v>
      </c>
      <c r="C6640" s="5">
        <v>10</v>
      </c>
      <c r="D6640" s="380">
        <v>39.797222222222224</v>
      </c>
      <c r="E6640" s="25">
        <v>25.59</v>
      </c>
      <c r="F6640" s="380">
        <v>8.8194523972705063</v>
      </c>
      <c r="G6640" s="25">
        <v>47.85</v>
      </c>
      <c r="H6640" s="380">
        <v>4.799693804694658</v>
      </c>
      <c r="I6640" s="25">
        <v>62.27</v>
      </c>
      <c r="J6640" s="380">
        <v>5.472199854098216</v>
      </c>
    </row>
    <row r="6641" spans="1:10" x14ac:dyDescent="0.35">
      <c r="A6641" s="5">
        <v>6637</v>
      </c>
      <c r="B6641" s="5">
        <v>277</v>
      </c>
      <c r="C6641" s="5">
        <v>10</v>
      </c>
      <c r="D6641" s="380">
        <v>39.009999999999991</v>
      </c>
      <c r="E6641" s="25">
        <v>25.29</v>
      </c>
      <c r="F6641" s="380">
        <v>8.7632828249229942</v>
      </c>
      <c r="G6641" s="25">
        <v>47.85</v>
      </c>
      <c r="H6641" s="380">
        <v>4.799693804694658</v>
      </c>
      <c r="I6641" s="25">
        <v>62.27</v>
      </c>
      <c r="J6641" s="380">
        <v>6.6175769448299251</v>
      </c>
    </row>
    <row r="6642" spans="1:10" x14ac:dyDescent="0.35">
      <c r="A6642" s="5">
        <v>6638</v>
      </c>
      <c r="B6642" s="5">
        <v>277</v>
      </c>
      <c r="C6642" s="5">
        <v>10</v>
      </c>
      <c r="D6642" s="380">
        <v>37.61944444444444</v>
      </c>
      <c r="E6642" s="25">
        <v>25.29</v>
      </c>
      <c r="F6642" s="380">
        <v>8.7557395619644627</v>
      </c>
      <c r="G6642" s="25">
        <v>47.41</v>
      </c>
      <c r="H6642" s="380">
        <v>4.799693804694658</v>
      </c>
      <c r="I6642" s="25">
        <v>62.27</v>
      </c>
      <c r="J6642" s="380">
        <v>6.5918276146265962</v>
      </c>
    </row>
    <row r="6643" spans="1:10" x14ac:dyDescent="0.35">
      <c r="A6643" s="5">
        <v>6639</v>
      </c>
      <c r="B6643" s="5">
        <v>277</v>
      </c>
      <c r="C6643" s="5">
        <v>10</v>
      </c>
      <c r="D6643" s="380">
        <v>40.11333333333333</v>
      </c>
      <c r="E6643" s="25">
        <v>25.29</v>
      </c>
      <c r="F6643" s="380">
        <v>8.7571581113367625</v>
      </c>
      <c r="G6643" s="25">
        <v>47.85</v>
      </c>
      <c r="H6643" s="380">
        <v>4.799693804694658</v>
      </c>
      <c r="I6643" s="25">
        <v>62.27</v>
      </c>
      <c r="J6643" s="380">
        <v>9.2348058516874953</v>
      </c>
    </row>
    <row r="6644" spans="1:10" x14ac:dyDescent="0.35">
      <c r="A6644" s="5">
        <v>6640</v>
      </c>
      <c r="B6644" s="5">
        <v>277</v>
      </c>
      <c r="C6644" s="5">
        <v>10</v>
      </c>
      <c r="D6644" s="380">
        <v>45.945555555555565</v>
      </c>
      <c r="E6644" s="25">
        <v>26.51</v>
      </c>
      <c r="F6644" s="380">
        <v>21.189414163081643</v>
      </c>
      <c r="G6644" s="25">
        <v>47.85</v>
      </c>
      <c r="H6644" s="380">
        <v>14.23258373837692</v>
      </c>
      <c r="I6644" s="25">
        <v>62.27</v>
      </c>
      <c r="J6644" s="380">
        <v>8.1374707396134216</v>
      </c>
    </row>
    <row r="6645" spans="1:10" x14ac:dyDescent="0.35">
      <c r="A6645" s="5">
        <v>6641</v>
      </c>
      <c r="B6645" s="5">
        <v>277</v>
      </c>
      <c r="C6645" s="5">
        <v>10</v>
      </c>
      <c r="D6645" s="380">
        <v>52.907777777777774</v>
      </c>
      <c r="E6645" s="25">
        <v>29.76</v>
      </c>
      <c r="F6645" s="380">
        <v>24.686357032740357</v>
      </c>
      <c r="G6645" s="25">
        <v>47.85</v>
      </c>
      <c r="H6645" s="380">
        <v>26.926860512736361</v>
      </c>
      <c r="I6645" s="25">
        <v>64.14</v>
      </c>
      <c r="J6645" s="380">
        <v>13.770215447935072</v>
      </c>
    </row>
    <row r="6646" spans="1:10" x14ac:dyDescent="0.35">
      <c r="A6646" s="5">
        <v>6642</v>
      </c>
      <c r="B6646" s="5">
        <v>277</v>
      </c>
      <c r="C6646" s="5">
        <v>10</v>
      </c>
      <c r="D6646" s="380">
        <v>66.788888888888891</v>
      </c>
      <c r="E6646" s="25">
        <v>29.76</v>
      </c>
      <c r="F6646" s="380">
        <v>30.934856313352245</v>
      </c>
      <c r="G6646" s="25">
        <v>52.2</v>
      </c>
      <c r="H6646" s="380">
        <v>26.119790806948281</v>
      </c>
      <c r="I6646" s="25">
        <v>73.260000000000005</v>
      </c>
      <c r="J6646" s="380">
        <v>18.817422054599398</v>
      </c>
    </row>
    <row r="6647" spans="1:10" x14ac:dyDescent="0.35">
      <c r="A6647" s="5">
        <v>6643</v>
      </c>
      <c r="B6647" s="5">
        <v>277</v>
      </c>
      <c r="C6647" s="5">
        <v>10</v>
      </c>
      <c r="D6647" s="380">
        <v>57.141111111111108</v>
      </c>
      <c r="E6647" s="25">
        <v>35.869999999999997</v>
      </c>
      <c r="F6647" s="380">
        <v>27.648798983542562</v>
      </c>
      <c r="G6647" s="25">
        <v>55.38</v>
      </c>
      <c r="H6647" s="380">
        <v>27.90168807281065</v>
      </c>
      <c r="I6647" s="25">
        <v>843.72</v>
      </c>
      <c r="J6647" s="380">
        <v>18.351771615396665</v>
      </c>
    </row>
    <row r="6648" spans="1:10" x14ac:dyDescent="0.35">
      <c r="A6648" s="5">
        <v>6644</v>
      </c>
      <c r="B6648" s="5">
        <v>277</v>
      </c>
      <c r="C6648" s="5">
        <v>10</v>
      </c>
      <c r="D6648" s="380">
        <v>49.588888888888881</v>
      </c>
      <c r="E6648" s="25">
        <v>34.82</v>
      </c>
      <c r="F6648" s="380">
        <v>27.648798983542562</v>
      </c>
      <c r="G6648" s="25">
        <v>52.86</v>
      </c>
      <c r="H6648" s="380">
        <v>27.181242198540364</v>
      </c>
      <c r="I6648" s="25">
        <v>603.30999999999995</v>
      </c>
      <c r="J6648" s="380">
        <v>20.623654973795503</v>
      </c>
    </row>
    <row r="6649" spans="1:10" x14ac:dyDescent="0.35">
      <c r="A6649" s="5">
        <v>6645</v>
      </c>
      <c r="B6649" s="5">
        <v>277</v>
      </c>
      <c r="C6649" s="5">
        <v>10</v>
      </c>
      <c r="D6649" s="380">
        <v>43.274444444444441</v>
      </c>
      <c r="E6649" s="25">
        <v>28.12</v>
      </c>
      <c r="F6649" s="380">
        <v>29.679813560635012</v>
      </c>
      <c r="G6649" s="25">
        <v>52.2</v>
      </c>
      <c r="H6649" s="380">
        <v>25.445264272565936</v>
      </c>
      <c r="I6649" s="25">
        <v>70.09</v>
      </c>
      <c r="J6649" s="380">
        <v>19.900270821879786</v>
      </c>
    </row>
    <row r="6650" spans="1:10" x14ac:dyDescent="0.35">
      <c r="A6650" s="5">
        <v>6646</v>
      </c>
      <c r="B6650" s="5">
        <v>277</v>
      </c>
      <c r="C6650" s="5">
        <v>10</v>
      </c>
      <c r="D6650" s="380">
        <v>41.935000000000002</v>
      </c>
      <c r="E6650" s="25">
        <v>25.74</v>
      </c>
      <c r="F6650" s="380">
        <v>21.421830049745544</v>
      </c>
      <c r="G6650" s="25">
        <v>50.35</v>
      </c>
      <c r="H6650" s="380">
        <v>22.988042104236186</v>
      </c>
      <c r="I6650" s="25">
        <v>66.73</v>
      </c>
      <c r="J6650" s="380">
        <v>15.093904804456743</v>
      </c>
    </row>
    <row r="6651" spans="1:10" x14ac:dyDescent="0.35">
      <c r="A6651" s="5">
        <v>6647</v>
      </c>
      <c r="B6651" s="5">
        <v>277</v>
      </c>
      <c r="C6651" s="5">
        <v>10</v>
      </c>
      <c r="D6651" s="380">
        <v>38.723888888888887</v>
      </c>
      <c r="E6651" s="25">
        <v>25.29</v>
      </c>
      <c r="F6651" s="380">
        <v>20.216829701766326</v>
      </c>
      <c r="G6651" s="25">
        <v>47.85</v>
      </c>
      <c r="H6651" s="380">
        <v>23.136882678834876</v>
      </c>
      <c r="I6651" s="25">
        <v>64.14</v>
      </c>
      <c r="J6651" s="380">
        <v>15.596404743579287</v>
      </c>
    </row>
    <row r="6652" spans="1:10" x14ac:dyDescent="0.35">
      <c r="A6652" s="5">
        <v>6648</v>
      </c>
      <c r="B6652" s="5">
        <v>277</v>
      </c>
      <c r="C6652" s="5">
        <v>10</v>
      </c>
      <c r="D6652" s="380">
        <v>28.480555555555554</v>
      </c>
      <c r="E6652" s="25">
        <v>24.84</v>
      </c>
      <c r="F6652" s="380">
        <v>18.671793163464258</v>
      </c>
      <c r="G6652" s="25">
        <v>46.93</v>
      </c>
      <c r="H6652" s="380">
        <v>24.163338560886782</v>
      </c>
      <c r="I6652" s="25">
        <v>62.27</v>
      </c>
      <c r="J6652" s="380">
        <v>15.411474057587874</v>
      </c>
    </row>
    <row r="6653" spans="1:10" x14ac:dyDescent="0.35">
      <c r="A6653" s="5">
        <v>6649</v>
      </c>
      <c r="B6653" s="5">
        <v>278</v>
      </c>
      <c r="C6653" s="5">
        <v>10</v>
      </c>
      <c r="D6653" s="380">
        <v>34.229999999999997</v>
      </c>
      <c r="E6653" s="25">
        <v>24.84</v>
      </c>
      <c r="F6653" s="380">
        <v>17.81344654628246</v>
      </c>
      <c r="G6653" s="25">
        <v>44.37</v>
      </c>
      <c r="H6653" s="380">
        <v>21.804758115156531</v>
      </c>
      <c r="I6653" s="25">
        <v>53.71</v>
      </c>
      <c r="J6653" s="380">
        <v>14.778518783686208</v>
      </c>
    </row>
    <row r="6654" spans="1:10" x14ac:dyDescent="0.35">
      <c r="A6654" s="5">
        <v>6650</v>
      </c>
      <c r="B6654" s="5">
        <v>278</v>
      </c>
      <c r="C6654" s="5">
        <v>10</v>
      </c>
      <c r="D6654" s="380">
        <v>28.696666666666665</v>
      </c>
      <c r="E6654" s="25">
        <v>24.84</v>
      </c>
      <c r="F6654" s="380">
        <v>16.993523426148066</v>
      </c>
      <c r="G6654" s="25">
        <v>44.37</v>
      </c>
      <c r="H6654" s="380">
        <v>21.278678954443397</v>
      </c>
      <c r="I6654" s="25">
        <v>53.71</v>
      </c>
      <c r="J6654" s="380">
        <v>14.000165231551223</v>
      </c>
    </row>
    <row r="6655" spans="1:10" x14ac:dyDescent="0.35">
      <c r="A6655" s="5">
        <v>6651</v>
      </c>
      <c r="B6655" s="5">
        <v>278</v>
      </c>
      <c r="C6655" s="5">
        <v>10</v>
      </c>
      <c r="D6655" s="380">
        <v>24.930555555555554</v>
      </c>
      <c r="E6655" s="25">
        <v>24.84</v>
      </c>
      <c r="F6655" s="380">
        <v>17.237436290030132</v>
      </c>
      <c r="G6655" s="25">
        <v>44.37</v>
      </c>
      <c r="H6655" s="380">
        <v>19.722054180521301</v>
      </c>
      <c r="I6655" s="25">
        <v>53.71</v>
      </c>
      <c r="J6655" s="380">
        <v>14.33848266878244</v>
      </c>
    </row>
    <row r="6656" spans="1:10" x14ac:dyDescent="0.35">
      <c r="A6656" s="5">
        <v>6652</v>
      </c>
      <c r="B6656" s="5">
        <v>278</v>
      </c>
      <c r="C6656" s="5">
        <v>10</v>
      </c>
      <c r="D6656" s="380">
        <v>25.48277777777778</v>
      </c>
      <c r="E6656" s="25">
        <v>24.84</v>
      </c>
      <c r="F6656" s="380">
        <v>17.127700853548632</v>
      </c>
      <c r="G6656" s="25">
        <v>44.37</v>
      </c>
      <c r="H6656" s="380">
        <v>19.62983770134565</v>
      </c>
      <c r="I6656" s="25">
        <v>53.71</v>
      </c>
      <c r="J6656" s="380">
        <v>12.956272532177707</v>
      </c>
    </row>
    <row r="6657" spans="1:10" x14ac:dyDescent="0.35">
      <c r="A6657" s="5">
        <v>6653</v>
      </c>
      <c r="B6657" s="5">
        <v>278</v>
      </c>
      <c r="C6657" s="5">
        <v>10</v>
      </c>
      <c r="D6657" s="380">
        <v>28.258333333333333</v>
      </c>
      <c r="E6657" s="25">
        <v>24.84</v>
      </c>
      <c r="F6657" s="380">
        <v>17.265660706212678</v>
      </c>
      <c r="G6657" s="25">
        <v>44.37</v>
      </c>
      <c r="H6657" s="380">
        <v>19.629803839116551</v>
      </c>
      <c r="I6657" s="25">
        <v>53.71</v>
      </c>
      <c r="J6657" s="380">
        <v>11.834379174075233</v>
      </c>
    </row>
    <row r="6658" spans="1:10" x14ac:dyDescent="0.35">
      <c r="A6658" s="5">
        <v>6654</v>
      </c>
      <c r="B6658" s="5">
        <v>278</v>
      </c>
      <c r="C6658" s="5">
        <v>10</v>
      </c>
      <c r="D6658" s="380">
        <v>42.057222222222222</v>
      </c>
      <c r="E6658" s="25">
        <v>24.99</v>
      </c>
      <c r="F6658" s="380">
        <v>17.360090538866213</v>
      </c>
      <c r="G6658" s="25">
        <v>47.85</v>
      </c>
      <c r="H6658" s="380">
        <v>20.174442167663923</v>
      </c>
      <c r="I6658" s="25">
        <v>54.25</v>
      </c>
      <c r="J6658" s="380">
        <v>11.168866996121547</v>
      </c>
    </row>
    <row r="6659" spans="1:10" x14ac:dyDescent="0.35">
      <c r="A6659" s="5">
        <v>6655</v>
      </c>
      <c r="B6659" s="5">
        <v>278</v>
      </c>
      <c r="C6659" s="5">
        <v>10</v>
      </c>
      <c r="D6659" s="380">
        <v>52.589444444444446</v>
      </c>
      <c r="E6659" s="25">
        <v>25.76</v>
      </c>
      <c r="F6659" s="380">
        <v>18.988023528365829</v>
      </c>
      <c r="G6659" s="25">
        <v>52.2</v>
      </c>
      <c r="H6659" s="380">
        <v>20.085894777310116</v>
      </c>
      <c r="I6659" s="25">
        <v>63.19</v>
      </c>
      <c r="J6659" s="380">
        <v>11.550029839364232</v>
      </c>
    </row>
    <row r="6660" spans="1:10" x14ac:dyDescent="0.35">
      <c r="A6660" s="5">
        <v>6656</v>
      </c>
      <c r="B6660" s="5">
        <v>278</v>
      </c>
      <c r="C6660" s="5">
        <v>10</v>
      </c>
      <c r="D6660" s="380">
        <v>51.211111111111109</v>
      </c>
      <c r="E6660" s="25">
        <v>26.51</v>
      </c>
      <c r="F6660" s="380">
        <v>16.794646857567557</v>
      </c>
      <c r="G6660" s="25">
        <v>52.2</v>
      </c>
      <c r="H6660" s="380">
        <v>14.674689494803623</v>
      </c>
      <c r="I6660" s="25">
        <v>62.27</v>
      </c>
      <c r="J6660" s="380">
        <v>2.2502191674475243</v>
      </c>
    </row>
    <row r="6661" spans="1:10" x14ac:dyDescent="0.35">
      <c r="A6661" s="5">
        <v>6657</v>
      </c>
      <c r="B6661" s="5">
        <v>278</v>
      </c>
      <c r="C6661" s="5">
        <v>10</v>
      </c>
      <c r="D6661" s="380">
        <v>38.336666666666666</v>
      </c>
      <c r="E6661" s="25">
        <v>26.51</v>
      </c>
      <c r="F6661" s="380">
        <v>18.482947075588605</v>
      </c>
      <c r="G6661" s="25">
        <v>52.2</v>
      </c>
      <c r="H6661" s="380">
        <v>15.909109642847032</v>
      </c>
      <c r="I6661" s="25">
        <v>62.27</v>
      </c>
      <c r="J6661" s="380">
        <v>7.321277534115592</v>
      </c>
    </row>
    <row r="6662" spans="1:10" x14ac:dyDescent="0.35">
      <c r="A6662" s="5">
        <v>6658</v>
      </c>
      <c r="B6662" s="5">
        <v>278</v>
      </c>
      <c r="C6662" s="5">
        <v>10</v>
      </c>
      <c r="D6662" s="380">
        <v>30.548333333333332</v>
      </c>
      <c r="E6662" s="25">
        <v>25.74</v>
      </c>
      <c r="F6662" s="380">
        <v>8.3748124573004414</v>
      </c>
      <c r="G6662" s="25">
        <v>52.2</v>
      </c>
      <c r="H6662" s="380">
        <v>6.0968428862899602</v>
      </c>
      <c r="I6662" s="25">
        <v>61.51</v>
      </c>
      <c r="J6662" s="380">
        <v>2.2502191674475251</v>
      </c>
    </row>
    <row r="6663" spans="1:10" x14ac:dyDescent="0.35">
      <c r="A6663" s="5">
        <v>6659</v>
      </c>
      <c r="B6663" s="5">
        <v>278</v>
      </c>
      <c r="C6663" s="5">
        <v>10</v>
      </c>
      <c r="D6663" s="380">
        <v>22.59277777777778</v>
      </c>
      <c r="E6663" s="25">
        <v>25.74</v>
      </c>
      <c r="F6663" s="380">
        <v>8.1174834595959613</v>
      </c>
      <c r="G6663" s="25">
        <v>49.82</v>
      </c>
      <c r="H6663" s="380">
        <v>6.2741829081094362</v>
      </c>
      <c r="I6663" s="25">
        <v>58.27</v>
      </c>
      <c r="J6663" s="380">
        <v>2.2502191674475251</v>
      </c>
    </row>
    <row r="6664" spans="1:10" x14ac:dyDescent="0.35">
      <c r="A6664" s="5">
        <v>6660</v>
      </c>
      <c r="B6664" s="5">
        <v>278</v>
      </c>
      <c r="C6664" s="5">
        <v>10</v>
      </c>
      <c r="D6664" s="380">
        <v>17.284444444444446</v>
      </c>
      <c r="E6664" s="25">
        <v>25.59</v>
      </c>
      <c r="F6664" s="380">
        <v>8.1174834595959577</v>
      </c>
      <c r="G6664" s="25">
        <v>47.85</v>
      </c>
      <c r="H6664" s="380">
        <v>6.9140554206423035</v>
      </c>
      <c r="I6664" s="25">
        <v>53.71</v>
      </c>
      <c r="J6664" s="380">
        <v>5.525142267917639</v>
      </c>
    </row>
    <row r="6665" spans="1:10" x14ac:dyDescent="0.35">
      <c r="A6665" s="5">
        <v>6661</v>
      </c>
      <c r="B6665" s="5">
        <v>278</v>
      </c>
      <c r="C6665" s="5">
        <v>10</v>
      </c>
      <c r="D6665" s="380">
        <v>12.385555555555555</v>
      </c>
      <c r="E6665" s="25">
        <v>25.59</v>
      </c>
      <c r="F6665" s="380">
        <v>0.47222222222222221</v>
      </c>
      <c r="G6665" s="25">
        <v>47.85</v>
      </c>
      <c r="H6665" s="380">
        <v>6.7151320802690266</v>
      </c>
      <c r="I6665" s="25">
        <v>53.71</v>
      </c>
      <c r="J6665" s="380">
        <v>4.8536155354679691</v>
      </c>
    </row>
    <row r="6666" spans="1:10" x14ac:dyDescent="0.35">
      <c r="A6666" s="5">
        <v>6662</v>
      </c>
      <c r="B6666" s="5">
        <v>278</v>
      </c>
      <c r="C6666" s="5">
        <v>10</v>
      </c>
      <c r="D6666" s="380">
        <v>10.20611111111111</v>
      </c>
      <c r="E6666" s="25">
        <v>25.59</v>
      </c>
      <c r="F6666" s="380">
        <v>4.3201856027429963</v>
      </c>
      <c r="G6666" s="25">
        <v>47.85</v>
      </c>
      <c r="H6666" s="380">
        <v>6.7764054219553804</v>
      </c>
      <c r="I6666" s="25">
        <v>53.71</v>
      </c>
      <c r="J6666" s="380">
        <v>5.6740279971048651</v>
      </c>
    </row>
    <row r="6667" spans="1:10" x14ac:dyDescent="0.35">
      <c r="A6667" s="5">
        <v>6663</v>
      </c>
      <c r="B6667" s="5">
        <v>278</v>
      </c>
      <c r="C6667" s="5">
        <v>10</v>
      </c>
      <c r="D6667" s="380">
        <v>12.853333333333335</v>
      </c>
      <c r="E6667" s="25">
        <v>25.59</v>
      </c>
      <c r="F6667" s="380">
        <v>8.1174834595959577</v>
      </c>
      <c r="G6667" s="25">
        <v>47.85</v>
      </c>
      <c r="H6667" s="380">
        <v>6.9024447881538418</v>
      </c>
      <c r="I6667" s="25">
        <v>53.71</v>
      </c>
      <c r="J6667" s="380">
        <v>6.0780738537471795</v>
      </c>
    </row>
    <row r="6668" spans="1:10" x14ac:dyDescent="0.35">
      <c r="A6668" s="5">
        <v>6664</v>
      </c>
      <c r="B6668" s="5">
        <v>278</v>
      </c>
      <c r="C6668" s="5">
        <v>10</v>
      </c>
      <c r="D6668" s="380">
        <v>19.780555555555559</v>
      </c>
      <c r="E6668" s="25">
        <v>25.74</v>
      </c>
      <c r="F6668" s="380">
        <v>8.1174834595959595</v>
      </c>
      <c r="G6668" s="25">
        <v>49.82</v>
      </c>
      <c r="H6668" s="380">
        <v>6.8511851290145227</v>
      </c>
      <c r="I6668" s="25">
        <v>53.71</v>
      </c>
      <c r="J6668" s="380">
        <v>5.3998840105496075</v>
      </c>
    </row>
    <row r="6669" spans="1:10" x14ac:dyDescent="0.35">
      <c r="A6669" s="5">
        <v>6665</v>
      </c>
      <c r="B6669" s="5">
        <v>278</v>
      </c>
      <c r="C6669" s="5">
        <v>10</v>
      </c>
      <c r="D6669" s="380">
        <v>23.919999999999998</v>
      </c>
      <c r="E6669" s="25">
        <v>25.74</v>
      </c>
      <c r="F6669" s="380">
        <v>9.1537723405285085</v>
      </c>
      <c r="G6669" s="25">
        <v>52.2</v>
      </c>
      <c r="H6669" s="380">
        <v>7.6386683291155615</v>
      </c>
      <c r="I6669" s="25">
        <v>54.25</v>
      </c>
      <c r="J6669" s="380">
        <v>5.7791332965594959</v>
      </c>
    </row>
    <row r="6670" spans="1:10" x14ac:dyDescent="0.35">
      <c r="A6670" s="5">
        <v>6666</v>
      </c>
      <c r="B6670" s="5">
        <v>278</v>
      </c>
      <c r="C6670" s="5">
        <v>10</v>
      </c>
      <c r="D6670" s="380">
        <v>26.581111111111113</v>
      </c>
      <c r="E6670" s="25">
        <v>28.11</v>
      </c>
      <c r="F6670" s="380">
        <v>10.439748408582309</v>
      </c>
      <c r="G6670" s="25">
        <v>52.2</v>
      </c>
      <c r="H6670" s="380">
        <v>7.9217847979485363</v>
      </c>
      <c r="I6670" s="25">
        <v>62.27</v>
      </c>
      <c r="J6670" s="380">
        <v>2.2354035257321585</v>
      </c>
    </row>
    <row r="6671" spans="1:10" x14ac:dyDescent="0.35">
      <c r="A6671" s="5">
        <v>6667</v>
      </c>
      <c r="B6671" s="5">
        <v>278</v>
      </c>
      <c r="C6671" s="5">
        <v>10</v>
      </c>
      <c r="D6671" s="380">
        <v>27.854999999999997</v>
      </c>
      <c r="E6671" s="25">
        <v>28.12</v>
      </c>
      <c r="F6671" s="380">
        <v>9.4050515676284867</v>
      </c>
      <c r="G6671" s="25">
        <v>52.2</v>
      </c>
      <c r="H6671" s="380">
        <v>7.9242728740784001</v>
      </c>
      <c r="I6671" s="25">
        <v>68.05</v>
      </c>
      <c r="J6671" s="380">
        <v>4.2985682019751197</v>
      </c>
    </row>
    <row r="6672" spans="1:10" x14ac:dyDescent="0.35">
      <c r="A6672" s="5">
        <v>6668</v>
      </c>
      <c r="B6672" s="5">
        <v>278</v>
      </c>
      <c r="C6672" s="5">
        <v>10</v>
      </c>
      <c r="D6672" s="380">
        <v>21.563333333333333</v>
      </c>
      <c r="E6672" s="25">
        <v>26.51</v>
      </c>
      <c r="F6672" s="380">
        <v>9.1262769388454892</v>
      </c>
      <c r="G6672" s="25">
        <v>49.82</v>
      </c>
      <c r="H6672" s="380">
        <v>7.8821347846824983</v>
      </c>
      <c r="I6672" s="25">
        <v>64.14</v>
      </c>
      <c r="J6672" s="380">
        <v>3.8888232068045583</v>
      </c>
    </row>
    <row r="6673" spans="1:10" x14ac:dyDescent="0.35">
      <c r="A6673" s="5">
        <v>6669</v>
      </c>
      <c r="B6673" s="5">
        <v>278</v>
      </c>
      <c r="C6673" s="5">
        <v>10</v>
      </c>
      <c r="D6673" s="380">
        <v>19.69222222222222</v>
      </c>
      <c r="E6673" s="25">
        <v>25.29</v>
      </c>
      <c r="F6673" s="380">
        <v>9.2444096307427515</v>
      </c>
      <c r="G6673" s="25">
        <v>47.46</v>
      </c>
      <c r="H6673" s="380">
        <v>7.8889063254909608</v>
      </c>
      <c r="I6673" s="25">
        <v>61.51</v>
      </c>
      <c r="J6673" s="380">
        <v>6.2058958346587927</v>
      </c>
    </row>
    <row r="6674" spans="1:10" x14ac:dyDescent="0.35">
      <c r="A6674" s="5">
        <v>6670</v>
      </c>
      <c r="B6674" s="5">
        <v>278</v>
      </c>
      <c r="C6674" s="5">
        <v>10</v>
      </c>
      <c r="D6674" s="380">
        <v>17.187222222222221</v>
      </c>
      <c r="E6674" s="25">
        <v>24.84</v>
      </c>
      <c r="F6674" s="380">
        <v>8.7027073035083635</v>
      </c>
      <c r="G6674" s="25">
        <v>46.98</v>
      </c>
      <c r="H6674" s="380">
        <v>7.7533853513765294</v>
      </c>
      <c r="I6674" s="25">
        <v>54.87</v>
      </c>
      <c r="J6674" s="380">
        <v>6.3501634621884673</v>
      </c>
    </row>
    <row r="6675" spans="1:10" x14ac:dyDescent="0.35">
      <c r="A6675" s="5">
        <v>6671</v>
      </c>
      <c r="B6675" s="5">
        <v>278</v>
      </c>
      <c r="C6675" s="5">
        <v>10</v>
      </c>
      <c r="D6675" s="380">
        <v>13.310555555555553</v>
      </c>
      <c r="E6675" s="25">
        <v>24.84</v>
      </c>
      <c r="F6675" s="380">
        <v>8.0902637291278836</v>
      </c>
      <c r="G6675" s="25">
        <v>43.56</v>
      </c>
      <c r="H6675" s="380">
        <v>7.3335223799639984</v>
      </c>
      <c r="I6675" s="25">
        <v>52.29</v>
      </c>
      <c r="J6675" s="380">
        <v>6.4180610414523835</v>
      </c>
    </row>
    <row r="6676" spans="1:10" x14ac:dyDescent="0.35">
      <c r="A6676" s="5">
        <v>6672</v>
      </c>
      <c r="B6676" s="5">
        <v>278</v>
      </c>
      <c r="C6676" s="5">
        <v>10</v>
      </c>
      <c r="D6676" s="380">
        <v>9.7966666666666686</v>
      </c>
      <c r="E6676" s="25">
        <v>24.84</v>
      </c>
      <c r="F6676" s="380">
        <v>7.8949933478976142</v>
      </c>
      <c r="G6676" s="25">
        <v>41.05</v>
      </c>
      <c r="H6676" s="380">
        <v>7.1317046451177575</v>
      </c>
      <c r="I6676" s="25">
        <v>47.44</v>
      </c>
      <c r="J6676" s="380">
        <v>5.6737819530016456</v>
      </c>
    </row>
    <row r="6677" spans="1:10" x14ac:dyDescent="0.35">
      <c r="A6677" s="5">
        <v>6673</v>
      </c>
      <c r="B6677" s="5">
        <v>279</v>
      </c>
      <c r="C6677" s="5">
        <v>10</v>
      </c>
      <c r="D6677" s="380">
        <v>10.312222222222221</v>
      </c>
      <c r="E6677" s="25">
        <v>24.84</v>
      </c>
      <c r="F6677" s="380">
        <v>7.8674934582868259</v>
      </c>
      <c r="G6677" s="25">
        <v>39.159999999999997</v>
      </c>
      <c r="H6677" s="380">
        <v>7.2120989728206384</v>
      </c>
      <c r="I6677" s="25">
        <v>34.68</v>
      </c>
      <c r="J6677" s="380">
        <v>5.4392452087961098</v>
      </c>
    </row>
    <row r="6678" spans="1:10" x14ac:dyDescent="0.35">
      <c r="A6678" s="5">
        <v>6674</v>
      </c>
      <c r="B6678" s="5">
        <v>279</v>
      </c>
      <c r="C6678" s="5">
        <v>10</v>
      </c>
      <c r="D6678" s="380">
        <v>9.8277777777777775</v>
      </c>
      <c r="E6678" s="25">
        <v>24.84</v>
      </c>
      <c r="F6678" s="380">
        <v>7.8655683676168007</v>
      </c>
      <c r="G6678" s="25">
        <v>37.49</v>
      </c>
      <c r="H6678" s="380">
        <v>6.7508511403975602</v>
      </c>
      <c r="I6678" s="25">
        <v>34.25</v>
      </c>
      <c r="J6678" s="380">
        <v>5.2578639246305352</v>
      </c>
    </row>
    <row r="6679" spans="1:10" x14ac:dyDescent="0.35">
      <c r="A6679" s="5">
        <v>6675</v>
      </c>
      <c r="B6679" s="5">
        <v>279</v>
      </c>
      <c r="C6679" s="5">
        <v>10</v>
      </c>
      <c r="D6679" s="380">
        <v>6.0555555555555545</v>
      </c>
      <c r="E6679" s="25">
        <v>24.84</v>
      </c>
      <c r="F6679" s="380">
        <v>7.8918364914661145</v>
      </c>
      <c r="G6679" s="25">
        <v>40.67</v>
      </c>
      <c r="H6679" s="380">
        <v>6.8239168256792224</v>
      </c>
      <c r="I6679" s="25">
        <v>34.83</v>
      </c>
      <c r="J6679" s="380">
        <v>5.5473463420493587</v>
      </c>
    </row>
    <row r="6680" spans="1:10" x14ac:dyDescent="0.35">
      <c r="A6680" s="5">
        <v>6676</v>
      </c>
      <c r="B6680" s="5">
        <v>279</v>
      </c>
      <c r="C6680" s="5">
        <v>10</v>
      </c>
      <c r="D6680" s="380">
        <v>9.8955555555555534</v>
      </c>
      <c r="E6680" s="25">
        <v>24.84</v>
      </c>
      <c r="F6680" s="380">
        <v>7.8984105192164691</v>
      </c>
      <c r="G6680" s="25">
        <v>40.67</v>
      </c>
      <c r="H6680" s="380">
        <v>6.7403127577275104</v>
      </c>
      <c r="I6680" s="25">
        <v>34.83</v>
      </c>
      <c r="J6680" s="380">
        <v>6.013642212428822</v>
      </c>
    </row>
    <row r="6681" spans="1:10" x14ac:dyDescent="0.35">
      <c r="A6681" s="5">
        <v>6677</v>
      </c>
      <c r="B6681" s="5">
        <v>279</v>
      </c>
      <c r="C6681" s="5">
        <v>10</v>
      </c>
      <c r="D6681" s="380">
        <v>11.338333333333335</v>
      </c>
      <c r="E6681" s="25">
        <v>24.84</v>
      </c>
      <c r="F6681" s="380">
        <v>7.8950861253868307</v>
      </c>
      <c r="G6681" s="25">
        <v>41.55</v>
      </c>
      <c r="H6681" s="380">
        <v>6.7643921622992744</v>
      </c>
      <c r="I6681" s="25">
        <v>34.83</v>
      </c>
      <c r="J6681" s="380">
        <v>6.3537017353986691</v>
      </c>
    </row>
    <row r="6682" spans="1:10" x14ac:dyDescent="0.35">
      <c r="A6682" s="5">
        <v>6678</v>
      </c>
      <c r="B6682" s="5">
        <v>279</v>
      </c>
      <c r="C6682" s="5">
        <v>10</v>
      </c>
      <c r="D6682" s="380">
        <v>21.78777777777778</v>
      </c>
      <c r="E6682" s="25">
        <v>24.99</v>
      </c>
      <c r="F6682" s="380">
        <v>8.0901325728273719</v>
      </c>
      <c r="G6682" s="25">
        <v>45.56</v>
      </c>
      <c r="H6682" s="380">
        <v>7.102718432976606</v>
      </c>
      <c r="I6682" s="25">
        <v>48.86</v>
      </c>
      <c r="J6682" s="380">
        <v>5.944798567614753</v>
      </c>
    </row>
    <row r="6683" spans="1:10" x14ac:dyDescent="0.35">
      <c r="A6683" s="5">
        <v>6679</v>
      </c>
      <c r="B6683" s="5">
        <v>279</v>
      </c>
      <c r="C6683" s="5">
        <v>10</v>
      </c>
      <c r="D6683" s="380">
        <v>30.685000000000002</v>
      </c>
      <c r="E6683" s="25">
        <v>25.74</v>
      </c>
      <c r="F6683" s="380">
        <v>8.1174834595959577</v>
      </c>
      <c r="G6683" s="25">
        <v>47.85</v>
      </c>
      <c r="H6683" s="380">
        <v>7.133724796874878</v>
      </c>
      <c r="I6683" s="25">
        <v>51.02</v>
      </c>
      <c r="J6683" s="380">
        <v>5.9522614850625883</v>
      </c>
    </row>
    <row r="6684" spans="1:10" x14ac:dyDescent="0.35">
      <c r="A6684" s="5">
        <v>6680</v>
      </c>
      <c r="B6684" s="5">
        <v>279</v>
      </c>
      <c r="C6684" s="5">
        <v>10</v>
      </c>
      <c r="D6684" s="380">
        <v>33.19222222222222</v>
      </c>
      <c r="E6684" s="25">
        <v>25.74</v>
      </c>
      <c r="F6684" s="380">
        <v>8.1174834595959577</v>
      </c>
      <c r="G6684" s="25">
        <v>47.85</v>
      </c>
      <c r="H6684" s="380">
        <v>7.1716314207735525</v>
      </c>
      <c r="I6684" s="25">
        <v>51.39</v>
      </c>
      <c r="J6684" s="380">
        <v>5.6672262955668122</v>
      </c>
    </row>
    <row r="6685" spans="1:10" x14ac:dyDescent="0.35">
      <c r="A6685" s="5">
        <v>6681</v>
      </c>
      <c r="B6685" s="5">
        <v>279</v>
      </c>
      <c r="C6685" s="5">
        <v>10</v>
      </c>
      <c r="D6685" s="380">
        <v>21.262777777777778</v>
      </c>
      <c r="E6685" s="25">
        <v>25.74</v>
      </c>
      <c r="F6685" s="380">
        <v>8.1174834595959613</v>
      </c>
      <c r="G6685" s="25">
        <v>47.85</v>
      </c>
      <c r="H6685" s="380">
        <v>6.7673386742037982</v>
      </c>
      <c r="I6685" s="25">
        <v>49.53</v>
      </c>
      <c r="J6685" s="380">
        <v>4.8446026289138429</v>
      </c>
    </row>
    <row r="6686" spans="1:10" x14ac:dyDescent="0.35">
      <c r="A6686" s="5">
        <v>6682</v>
      </c>
      <c r="B6686" s="5">
        <v>279</v>
      </c>
      <c r="C6686" s="5">
        <v>10</v>
      </c>
      <c r="D6686" s="380">
        <v>16.497777777777781</v>
      </c>
      <c r="E6686" s="25">
        <v>25.59</v>
      </c>
      <c r="F6686" s="380">
        <v>8.1174834595959613</v>
      </c>
      <c r="G6686" s="25">
        <v>47.85</v>
      </c>
      <c r="H6686" s="380">
        <v>6.8728424232050855</v>
      </c>
      <c r="I6686" s="25">
        <v>48.86</v>
      </c>
      <c r="J6686" s="380">
        <v>5.541643858879266</v>
      </c>
    </row>
    <row r="6687" spans="1:10" x14ac:dyDescent="0.35">
      <c r="A6687" s="5">
        <v>6683</v>
      </c>
      <c r="B6687" s="5">
        <v>279</v>
      </c>
      <c r="C6687" s="5">
        <v>10</v>
      </c>
      <c r="D6687" s="380">
        <v>14.371111111111112</v>
      </c>
      <c r="E6687" s="25">
        <v>25.29</v>
      </c>
      <c r="F6687" s="380">
        <v>8.1174834595959577</v>
      </c>
      <c r="G6687" s="25">
        <v>47.85</v>
      </c>
      <c r="H6687" s="380">
        <v>5.9616201661578083</v>
      </c>
      <c r="I6687" s="25">
        <v>38.36</v>
      </c>
      <c r="J6687" s="380">
        <v>2.6965852952299842</v>
      </c>
    </row>
    <row r="6688" spans="1:10" x14ac:dyDescent="0.35">
      <c r="A6688" s="5">
        <v>6684</v>
      </c>
      <c r="B6688" s="5">
        <v>279</v>
      </c>
      <c r="C6688" s="5">
        <v>10</v>
      </c>
      <c r="D6688" s="380">
        <v>14.747222222222225</v>
      </c>
      <c r="E6688" s="25">
        <v>25.29</v>
      </c>
      <c r="F6688" s="380">
        <v>8.1174834595959577</v>
      </c>
      <c r="G6688" s="25">
        <v>47.46</v>
      </c>
      <c r="H6688" s="380">
        <v>5.6244715233440541</v>
      </c>
      <c r="I6688" s="25">
        <v>36.869999999999997</v>
      </c>
      <c r="J6688" s="380">
        <v>2.8667667546758406</v>
      </c>
    </row>
    <row r="6689" spans="1:10" x14ac:dyDescent="0.35">
      <c r="A6689" s="5">
        <v>6685</v>
      </c>
      <c r="B6689" s="5">
        <v>279</v>
      </c>
      <c r="C6689" s="5">
        <v>10</v>
      </c>
      <c r="D6689" s="380">
        <v>14.103333333333332</v>
      </c>
      <c r="E6689" s="25">
        <v>24.84</v>
      </c>
      <c r="F6689" s="380">
        <v>4.4273685954977822</v>
      </c>
      <c r="G6689" s="25">
        <v>43.56</v>
      </c>
      <c r="H6689" s="380">
        <v>6.2404502312974195</v>
      </c>
      <c r="I6689" s="25">
        <v>35.18</v>
      </c>
      <c r="J6689" s="380">
        <v>2.6312391597408444</v>
      </c>
    </row>
    <row r="6690" spans="1:10" x14ac:dyDescent="0.35">
      <c r="A6690" s="5">
        <v>6686</v>
      </c>
      <c r="B6690" s="5">
        <v>279</v>
      </c>
      <c r="C6690" s="5">
        <v>10</v>
      </c>
      <c r="D6690" s="380">
        <v>14.607222222222219</v>
      </c>
      <c r="E6690" s="25">
        <v>24.84</v>
      </c>
      <c r="F6690" s="380">
        <v>8.1174834595959577</v>
      </c>
      <c r="G6690" s="25">
        <v>43.56</v>
      </c>
      <c r="H6690" s="380">
        <v>6.2481897878749058</v>
      </c>
      <c r="I6690" s="25">
        <v>34.83</v>
      </c>
      <c r="J6690" s="380">
        <v>3.0916433813376329</v>
      </c>
    </row>
    <row r="6691" spans="1:10" x14ac:dyDescent="0.35">
      <c r="A6691" s="5">
        <v>6687</v>
      </c>
      <c r="B6691" s="5">
        <v>279</v>
      </c>
      <c r="C6691" s="5">
        <v>10</v>
      </c>
      <c r="D6691" s="380">
        <v>16.575555555555557</v>
      </c>
      <c r="E6691" s="25">
        <v>24.84</v>
      </c>
      <c r="F6691" s="380">
        <v>8.1174834595959577</v>
      </c>
      <c r="G6691" s="25">
        <v>43.56</v>
      </c>
      <c r="H6691" s="380">
        <v>5.6976257375392168</v>
      </c>
      <c r="I6691" s="25">
        <v>34.83</v>
      </c>
      <c r="J6691" s="380">
        <v>0.3730108819699357</v>
      </c>
    </row>
    <row r="6692" spans="1:10" x14ac:dyDescent="0.35">
      <c r="A6692" s="5">
        <v>6688</v>
      </c>
      <c r="B6692" s="5">
        <v>279</v>
      </c>
      <c r="C6692" s="5">
        <v>10</v>
      </c>
      <c r="D6692" s="380">
        <v>17.536111111111108</v>
      </c>
      <c r="E6692" s="25">
        <v>24.84</v>
      </c>
      <c r="F6692" s="380">
        <v>8.1174834595959577</v>
      </c>
      <c r="G6692" s="25">
        <v>43.49</v>
      </c>
      <c r="H6692" s="380">
        <v>6.5844555341787725</v>
      </c>
      <c r="I6692" s="25">
        <v>35.18</v>
      </c>
      <c r="J6692" s="380">
        <v>3.1845254937710945</v>
      </c>
    </row>
    <row r="6693" spans="1:10" x14ac:dyDescent="0.35">
      <c r="A6693" s="5">
        <v>6689</v>
      </c>
      <c r="B6693" s="5">
        <v>279</v>
      </c>
      <c r="C6693" s="5">
        <v>10</v>
      </c>
      <c r="D6693" s="380">
        <v>17.86888888888889</v>
      </c>
      <c r="E6693" s="25">
        <v>24.84</v>
      </c>
      <c r="F6693" s="380">
        <v>8.5018471117359624</v>
      </c>
      <c r="G6693" s="25">
        <v>43.62</v>
      </c>
      <c r="H6693" s="380">
        <v>7.1117469325240306</v>
      </c>
      <c r="I6693" s="25">
        <v>35.799999999999997</v>
      </c>
      <c r="J6693" s="380">
        <v>4.9599396759654457</v>
      </c>
    </row>
    <row r="6694" spans="1:10" x14ac:dyDescent="0.35">
      <c r="A6694" s="5">
        <v>6690</v>
      </c>
      <c r="B6694" s="5">
        <v>279</v>
      </c>
      <c r="C6694" s="5">
        <v>10</v>
      </c>
      <c r="D6694" s="380">
        <v>28.818888888888889</v>
      </c>
      <c r="E6694" s="25">
        <v>25.29</v>
      </c>
      <c r="F6694" s="380">
        <v>9.6068977696025648</v>
      </c>
      <c r="G6694" s="25">
        <v>47.46</v>
      </c>
      <c r="H6694" s="380">
        <v>7.2459006841469842</v>
      </c>
      <c r="I6694" s="25">
        <v>42.5</v>
      </c>
      <c r="J6694" s="380">
        <v>3.596396003391062</v>
      </c>
    </row>
    <row r="6695" spans="1:10" x14ac:dyDescent="0.35">
      <c r="A6695" s="5">
        <v>6691</v>
      </c>
      <c r="B6695" s="5">
        <v>279</v>
      </c>
      <c r="C6695" s="5">
        <v>10</v>
      </c>
      <c r="D6695" s="380">
        <v>37.583888888888886</v>
      </c>
      <c r="E6695" s="25">
        <v>26.51</v>
      </c>
      <c r="F6695" s="380">
        <v>8.5020499444444635</v>
      </c>
      <c r="G6695" s="25">
        <v>47.85</v>
      </c>
      <c r="H6695" s="380">
        <v>7.1799770759613093</v>
      </c>
      <c r="I6695" s="25">
        <v>50.13</v>
      </c>
      <c r="J6695" s="380">
        <v>5.7922024698838124</v>
      </c>
    </row>
    <row r="6696" spans="1:10" x14ac:dyDescent="0.35">
      <c r="A6696" s="5">
        <v>6692</v>
      </c>
      <c r="B6696" s="5">
        <v>279</v>
      </c>
      <c r="C6696" s="5">
        <v>10</v>
      </c>
      <c r="D6696" s="380">
        <v>23.865555555555556</v>
      </c>
      <c r="E6696" s="25">
        <v>26.05</v>
      </c>
      <c r="F6696" s="380">
        <v>8.5018471117359624</v>
      </c>
      <c r="G6696" s="25">
        <v>46.07</v>
      </c>
      <c r="H6696" s="380">
        <v>7.2379457787433035</v>
      </c>
      <c r="I6696" s="25">
        <v>50.13</v>
      </c>
      <c r="J6696" s="380">
        <v>5.3413323744294141</v>
      </c>
    </row>
    <row r="6697" spans="1:10" x14ac:dyDescent="0.35">
      <c r="A6697" s="5">
        <v>6693</v>
      </c>
      <c r="B6697" s="5">
        <v>279</v>
      </c>
      <c r="C6697" s="5">
        <v>10</v>
      </c>
      <c r="D6697" s="380">
        <v>27.926666666666666</v>
      </c>
      <c r="E6697" s="25">
        <v>24.84</v>
      </c>
      <c r="F6697" s="380">
        <v>8.1174834595959577</v>
      </c>
      <c r="G6697" s="25">
        <v>43.62</v>
      </c>
      <c r="H6697" s="380">
        <v>7.1213762013254129</v>
      </c>
      <c r="I6697" s="25">
        <v>35.799999999999997</v>
      </c>
      <c r="J6697" s="380">
        <v>5.182379152938319</v>
      </c>
    </row>
    <row r="6698" spans="1:10" x14ac:dyDescent="0.35">
      <c r="A6698" s="5">
        <v>6694</v>
      </c>
      <c r="B6698" s="5">
        <v>279</v>
      </c>
      <c r="C6698" s="5">
        <v>10</v>
      </c>
      <c r="D6698" s="380">
        <v>24.398333333333333</v>
      </c>
      <c r="E6698" s="25">
        <v>24.84</v>
      </c>
      <c r="F6698" s="380">
        <v>8.09327147983225</v>
      </c>
      <c r="G6698" s="25">
        <v>42.17</v>
      </c>
      <c r="H6698" s="380">
        <v>6.8726254640476174</v>
      </c>
      <c r="I6698" s="25">
        <v>35.799999999999997</v>
      </c>
      <c r="J6698" s="380">
        <v>4.01912971744611</v>
      </c>
    </row>
    <row r="6699" spans="1:10" x14ac:dyDescent="0.35">
      <c r="A6699" s="5">
        <v>6695</v>
      </c>
      <c r="B6699" s="5">
        <v>279</v>
      </c>
      <c r="C6699" s="5">
        <v>10</v>
      </c>
      <c r="D6699" s="380">
        <v>25.074444444444445</v>
      </c>
      <c r="E6699" s="25">
        <v>24.84</v>
      </c>
      <c r="F6699" s="380">
        <v>7.3063439836330639</v>
      </c>
      <c r="G6699" s="25">
        <v>40.96</v>
      </c>
      <c r="H6699" s="380">
        <v>6.8241802703510546</v>
      </c>
      <c r="I6699" s="25">
        <v>35.03</v>
      </c>
      <c r="J6699" s="380">
        <v>3.7121143413308806</v>
      </c>
    </row>
    <row r="6700" spans="1:10" x14ac:dyDescent="0.35">
      <c r="A6700" s="5">
        <v>6696</v>
      </c>
      <c r="B6700" s="5">
        <v>279</v>
      </c>
      <c r="C6700" s="5">
        <v>10</v>
      </c>
      <c r="D6700" s="380">
        <v>19.087222222222227</v>
      </c>
      <c r="E6700" s="25">
        <v>24.84</v>
      </c>
      <c r="F6700" s="380">
        <v>6.2598837420839146</v>
      </c>
      <c r="G6700" s="25">
        <v>40.340000000000003</v>
      </c>
      <c r="H6700" s="380">
        <v>6.4311489020310084</v>
      </c>
      <c r="I6700" s="25">
        <v>34.83</v>
      </c>
      <c r="J6700" s="380">
        <v>2.6052169855677314</v>
      </c>
    </row>
    <row r="6701" spans="1:10" x14ac:dyDescent="0.35">
      <c r="A6701" s="5">
        <v>6697</v>
      </c>
      <c r="B6701" s="5">
        <v>280</v>
      </c>
      <c r="C6701" s="5">
        <v>10</v>
      </c>
      <c r="D6701" s="380">
        <v>19.136111111111109</v>
      </c>
      <c r="E6701" s="25">
        <v>24.84</v>
      </c>
      <c r="F6701" s="380">
        <v>6.1229008982886093</v>
      </c>
      <c r="G6701" s="25">
        <v>39.159999999999997</v>
      </c>
      <c r="H6701" s="380">
        <v>6.7521049652171765</v>
      </c>
      <c r="I6701" s="25">
        <v>35.799999999999997</v>
      </c>
      <c r="J6701" s="380">
        <v>2.6196550351207524</v>
      </c>
    </row>
    <row r="6702" spans="1:10" x14ac:dyDescent="0.35">
      <c r="A6702" s="5">
        <v>6698</v>
      </c>
      <c r="B6702" s="5">
        <v>280</v>
      </c>
      <c r="C6702" s="5">
        <v>10</v>
      </c>
      <c r="D6702" s="380">
        <v>16.148333333333333</v>
      </c>
      <c r="E6702" s="25">
        <v>24.84</v>
      </c>
      <c r="F6702" s="380">
        <v>5.7440934496720066</v>
      </c>
      <c r="G6702" s="25">
        <v>38.020000000000003</v>
      </c>
      <c r="H6702" s="380">
        <v>6.8570591444186961</v>
      </c>
      <c r="I6702" s="25">
        <v>35.799999999999997</v>
      </c>
      <c r="J6702" s="380">
        <v>2.4264332011279066</v>
      </c>
    </row>
    <row r="6703" spans="1:10" x14ac:dyDescent="0.35">
      <c r="A6703" s="5">
        <v>6699</v>
      </c>
      <c r="B6703" s="5">
        <v>280</v>
      </c>
      <c r="C6703" s="5">
        <v>10</v>
      </c>
      <c r="D6703" s="380">
        <v>18.792222222222222</v>
      </c>
      <c r="E6703" s="25">
        <v>24.84</v>
      </c>
      <c r="F6703" s="380">
        <v>5.6453743864422323</v>
      </c>
      <c r="G6703" s="25">
        <v>38.61</v>
      </c>
      <c r="H6703" s="380">
        <v>6.4028955184134659</v>
      </c>
      <c r="I6703" s="25">
        <v>35.799999999999997</v>
      </c>
      <c r="J6703" s="380">
        <v>1.8555021572498052</v>
      </c>
    </row>
    <row r="6704" spans="1:10" x14ac:dyDescent="0.35">
      <c r="A6704" s="5">
        <v>6700</v>
      </c>
      <c r="B6704" s="5">
        <v>280</v>
      </c>
      <c r="C6704" s="5">
        <v>10</v>
      </c>
      <c r="D6704" s="380">
        <v>18.314999999999998</v>
      </c>
      <c r="E6704" s="25">
        <v>24.84</v>
      </c>
      <c r="F6704" s="380">
        <v>5.6519158212952805</v>
      </c>
      <c r="G6704" s="25">
        <v>40.67</v>
      </c>
      <c r="H6704" s="380">
        <v>6.4151278550120114</v>
      </c>
      <c r="I6704" s="25">
        <v>37.15</v>
      </c>
      <c r="J6704" s="380">
        <v>1.5682037165228744</v>
      </c>
    </row>
    <row r="6705" spans="1:10" x14ac:dyDescent="0.35">
      <c r="A6705" s="5">
        <v>6701</v>
      </c>
      <c r="B6705" s="5">
        <v>280</v>
      </c>
      <c r="C6705" s="5">
        <v>10</v>
      </c>
      <c r="D6705" s="380">
        <v>16.247777777777777</v>
      </c>
      <c r="E6705" s="25">
        <v>24.84</v>
      </c>
      <c r="F6705" s="380">
        <v>5.7655849807065112</v>
      </c>
      <c r="G6705" s="25">
        <v>40.67</v>
      </c>
      <c r="H6705" s="380">
        <v>6.2759671958493817</v>
      </c>
      <c r="I6705" s="25">
        <v>46.06</v>
      </c>
      <c r="J6705" s="380">
        <v>0.838678652678853</v>
      </c>
    </row>
    <row r="6706" spans="1:10" x14ac:dyDescent="0.35">
      <c r="A6706" s="5">
        <v>6702</v>
      </c>
      <c r="B6706" s="5">
        <v>280</v>
      </c>
      <c r="C6706" s="5">
        <v>10</v>
      </c>
      <c r="D6706" s="380">
        <v>27.560555555555553</v>
      </c>
      <c r="E6706" s="25">
        <v>24.84</v>
      </c>
      <c r="F6706" s="380">
        <v>6.0257567188644314</v>
      </c>
      <c r="G6706" s="25">
        <v>43.92</v>
      </c>
      <c r="H6706" s="380">
        <v>6.4761310299209507</v>
      </c>
      <c r="I6706" s="25">
        <v>50.51</v>
      </c>
      <c r="J6706" s="380">
        <v>1.5200401520126683</v>
      </c>
    </row>
    <row r="6707" spans="1:10" x14ac:dyDescent="0.35">
      <c r="A6707" s="5">
        <v>6703</v>
      </c>
      <c r="B6707" s="5">
        <v>280</v>
      </c>
      <c r="C6707" s="5">
        <v>10</v>
      </c>
      <c r="D6707" s="380">
        <v>45.297777777777775</v>
      </c>
      <c r="E6707" s="25">
        <v>25.74</v>
      </c>
      <c r="F6707" s="380">
        <v>5.9253739645391734</v>
      </c>
      <c r="G6707" s="25">
        <v>47.85</v>
      </c>
      <c r="H6707" s="380">
        <v>6.815249511030963</v>
      </c>
      <c r="I6707" s="25">
        <v>53.71</v>
      </c>
      <c r="J6707" s="380">
        <v>0.46900870536853423</v>
      </c>
    </row>
    <row r="6708" spans="1:10" x14ac:dyDescent="0.35">
      <c r="A6708" s="5">
        <v>6704</v>
      </c>
      <c r="B6708" s="5">
        <v>280</v>
      </c>
      <c r="C6708" s="5">
        <v>10</v>
      </c>
      <c r="D6708" s="380">
        <v>44.25333333333333</v>
      </c>
      <c r="E6708" s="25">
        <v>26.51</v>
      </c>
      <c r="F6708" s="380">
        <v>5.9444922444450334</v>
      </c>
      <c r="G6708" s="25">
        <v>47.85</v>
      </c>
      <c r="H6708" s="380">
        <v>6.4273993305702293</v>
      </c>
      <c r="I6708" s="25">
        <v>56.57</v>
      </c>
      <c r="J6708" s="380">
        <v>9.4248148085777778E-2</v>
      </c>
    </row>
    <row r="6709" spans="1:10" x14ac:dyDescent="0.35">
      <c r="A6709" s="5">
        <v>6705</v>
      </c>
      <c r="B6709" s="5">
        <v>280</v>
      </c>
      <c r="C6709" s="5">
        <v>10</v>
      </c>
      <c r="D6709" s="380">
        <v>28.408888888888889</v>
      </c>
      <c r="E6709" s="25">
        <v>26.51</v>
      </c>
      <c r="F6709" s="380">
        <v>8.0814074994503198</v>
      </c>
      <c r="G6709" s="25">
        <v>49.82</v>
      </c>
      <c r="H6709" s="380">
        <v>6.0358068637361137</v>
      </c>
      <c r="I6709" s="25">
        <v>56.57</v>
      </c>
      <c r="J6709" s="380">
        <v>2.1720969392614959</v>
      </c>
    </row>
    <row r="6710" spans="1:10" x14ac:dyDescent="0.35">
      <c r="A6710" s="5">
        <v>6706</v>
      </c>
      <c r="B6710" s="5">
        <v>280</v>
      </c>
      <c r="C6710" s="5">
        <v>10</v>
      </c>
      <c r="D6710" s="380">
        <v>26.583333333333332</v>
      </c>
      <c r="E6710" s="25">
        <v>25.74</v>
      </c>
      <c r="F6710" s="380">
        <v>8.1174834595959595</v>
      </c>
      <c r="G6710" s="25">
        <v>47.85</v>
      </c>
      <c r="H6710" s="380">
        <v>4.799693804694658</v>
      </c>
      <c r="I6710" s="25">
        <v>54.87</v>
      </c>
      <c r="J6710" s="380">
        <v>2.1720969392614959</v>
      </c>
    </row>
    <row r="6711" spans="1:10" x14ac:dyDescent="0.35">
      <c r="A6711" s="5">
        <v>6707</v>
      </c>
      <c r="B6711" s="5">
        <v>280</v>
      </c>
      <c r="C6711" s="5">
        <v>10</v>
      </c>
      <c r="D6711" s="380">
        <v>25.073888888888884</v>
      </c>
      <c r="E6711" s="25">
        <v>25.59</v>
      </c>
      <c r="F6711" s="380">
        <v>8.1174834595959595</v>
      </c>
      <c r="G6711" s="25">
        <v>49.82</v>
      </c>
      <c r="H6711" s="380">
        <v>5.9330467660633213</v>
      </c>
      <c r="I6711" s="25">
        <v>54.52</v>
      </c>
      <c r="J6711" s="380">
        <v>1.7868616817980669</v>
      </c>
    </row>
    <row r="6712" spans="1:10" x14ac:dyDescent="0.35">
      <c r="A6712" s="5">
        <v>6708</v>
      </c>
      <c r="B6712" s="5">
        <v>280</v>
      </c>
      <c r="C6712" s="5">
        <v>10</v>
      </c>
      <c r="D6712" s="380">
        <v>17.567777777777778</v>
      </c>
      <c r="E6712" s="25">
        <v>24.99</v>
      </c>
      <c r="F6712" s="380">
        <v>8.1174834595959595</v>
      </c>
      <c r="G6712" s="25">
        <v>47.85</v>
      </c>
      <c r="H6712" s="380">
        <v>6.322018205610239</v>
      </c>
      <c r="I6712" s="25">
        <v>53.27</v>
      </c>
      <c r="J6712" s="380">
        <v>1.9864402577757823</v>
      </c>
    </row>
    <row r="6713" spans="1:10" x14ac:dyDescent="0.35">
      <c r="A6713" s="5">
        <v>6709</v>
      </c>
      <c r="B6713" s="5">
        <v>280</v>
      </c>
      <c r="C6713" s="5">
        <v>10</v>
      </c>
      <c r="D6713" s="380">
        <v>12.566666666666665</v>
      </c>
      <c r="E6713" s="25">
        <v>24.84</v>
      </c>
      <c r="F6713" s="380">
        <v>8.1174834595959577</v>
      </c>
      <c r="G6713" s="25">
        <v>47.85</v>
      </c>
      <c r="H6713" s="380">
        <v>5.9835214537012211</v>
      </c>
      <c r="I6713" s="25">
        <v>51.02</v>
      </c>
      <c r="J6713" s="380">
        <v>1.9864402577757823</v>
      </c>
    </row>
    <row r="6714" spans="1:10" x14ac:dyDescent="0.35">
      <c r="A6714" s="5">
        <v>6710</v>
      </c>
      <c r="B6714" s="5">
        <v>280</v>
      </c>
      <c r="C6714" s="5">
        <v>10</v>
      </c>
      <c r="D6714" s="380">
        <v>18.523333333333333</v>
      </c>
      <c r="E6714" s="25">
        <v>24.84</v>
      </c>
      <c r="F6714" s="380">
        <v>8.1174834595959613</v>
      </c>
      <c r="G6714" s="25">
        <v>47.85</v>
      </c>
      <c r="H6714" s="380">
        <v>6.3702274297006722</v>
      </c>
      <c r="I6714" s="25">
        <v>51.02</v>
      </c>
      <c r="J6714" s="380">
        <v>2.0232791350726709</v>
      </c>
    </row>
    <row r="6715" spans="1:10" x14ac:dyDescent="0.35">
      <c r="A6715" s="5">
        <v>6711</v>
      </c>
      <c r="B6715" s="5">
        <v>280</v>
      </c>
      <c r="C6715" s="5">
        <v>10</v>
      </c>
      <c r="D6715" s="380">
        <v>20.471666666666668</v>
      </c>
      <c r="E6715" s="25">
        <v>24.99</v>
      </c>
      <c r="F6715" s="380">
        <v>8.1174834595959577</v>
      </c>
      <c r="G6715" s="25">
        <v>47.85</v>
      </c>
      <c r="H6715" s="380">
        <v>6.2624686021199842</v>
      </c>
      <c r="I6715" s="25">
        <v>51.02</v>
      </c>
      <c r="J6715" s="380">
        <v>1.9864402577757823</v>
      </c>
    </row>
    <row r="6716" spans="1:10" x14ac:dyDescent="0.35">
      <c r="A6716" s="5">
        <v>6712</v>
      </c>
      <c r="B6716" s="5">
        <v>280</v>
      </c>
      <c r="C6716" s="5">
        <v>10</v>
      </c>
      <c r="D6716" s="380">
        <v>22.376111111111111</v>
      </c>
      <c r="E6716" s="25">
        <v>24.99</v>
      </c>
      <c r="F6716" s="380">
        <v>8.1174834595959577</v>
      </c>
      <c r="G6716" s="25">
        <v>47.85</v>
      </c>
      <c r="H6716" s="380">
        <v>6.1797604654044358</v>
      </c>
      <c r="I6716" s="25">
        <v>52.93</v>
      </c>
      <c r="J6716" s="380">
        <v>1.9864402577757823</v>
      </c>
    </row>
    <row r="6717" spans="1:10" x14ac:dyDescent="0.35">
      <c r="A6717" s="5">
        <v>6713</v>
      </c>
      <c r="B6717" s="5">
        <v>280</v>
      </c>
      <c r="C6717" s="5">
        <v>10</v>
      </c>
      <c r="D6717" s="380">
        <v>24.321111111111115</v>
      </c>
      <c r="E6717" s="25">
        <v>25.74</v>
      </c>
      <c r="F6717" s="380">
        <v>8.449242681495198</v>
      </c>
      <c r="G6717" s="25">
        <v>47.85</v>
      </c>
      <c r="H6717" s="380">
        <v>7.3877720775514613</v>
      </c>
      <c r="I6717" s="25">
        <v>58.27</v>
      </c>
      <c r="J6717" s="380">
        <v>0.41125268210675331</v>
      </c>
    </row>
    <row r="6718" spans="1:10" x14ac:dyDescent="0.35">
      <c r="A6718" s="5">
        <v>6714</v>
      </c>
      <c r="B6718" s="5">
        <v>280</v>
      </c>
      <c r="C6718" s="5">
        <v>10</v>
      </c>
      <c r="D6718" s="380">
        <v>37.984444444444435</v>
      </c>
      <c r="E6718" s="25">
        <v>27.29</v>
      </c>
      <c r="F6718" s="380">
        <v>8.8674340570016952</v>
      </c>
      <c r="G6718" s="25">
        <v>47.85</v>
      </c>
      <c r="H6718" s="380">
        <v>9.3112268098795834</v>
      </c>
      <c r="I6718" s="25">
        <v>64.14</v>
      </c>
      <c r="J6718" s="380">
        <v>5.7677537788002526</v>
      </c>
    </row>
    <row r="6719" spans="1:10" x14ac:dyDescent="0.35">
      <c r="A6719" s="5">
        <v>6715</v>
      </c>
      <c r="B6719" s="5">
        <v>280</v>
      </c>
      <c r="C6719" s="5">
        <v>10</v>
      </c>
      <c r="D6719" s="380">
        <v>37.081666666666663</v>
      </c>
      <c r="E6719" s="25">
        <v>27.3</v>
      </c>
      <c r="F6719" s="380">
        <v>9.9008729765446333</v>
      </c>
      <c r="G6719" s="25">
        <v>49.82</v>
      </c>
      <c r="H6719" s="380">
        <v>8.6586971896116207</v>
      </c>
      <c r="I6719" s="25">
        <v>64.14</v>
      </c>
      <c r="J6719" s="380">
        <v>6.3264722974420993</v>
      </c>
    </row>
    <row r="6720" spans="1:10" x14ac:dyDescent="0.35">
      <c r="A6720" s="5">
        <v>6716</v>
      </c>
      <c r="B6720" s="5">
        <v>280</v>
      </c>
      <c r="C6720" s="5">
        <v>10</v>
      </c>
      <c r="D6720" s="380">
        <v>30.158888888888889</v>
      </c>
      <c r="E6720" s="25">
        <v>26.51</v>
      </c>
      <c r="F6720" s="380">
        <v>9.0786030006533913</v>
      </c>
      <c r="G6720" s="25">
        <v>47.85</v>
      </c>
      <c r="H6720" s="380">
        <v>8.6656101569788291</v>
      </c>
      <c r="I6720" s="25">
        <v>64.14</v>
      </c>
      <c r="J6720" s="380">
        <v>6.9816527995513686</v>
      </c>
    </row>
    <row r="6721" spans="1:10" x14ac:dyDescent="0.35">
      <c r="A6721" s="5">
        <v>6717</v>
      </c>
      <c r="B6721" s="5">
        <v>280</v>
      </c>
      <c r="C6721" s="5">
        <v>10</v>
      </c>
      <c r="D6721" s="380">
        <v>26.918888888888883</v>
      </c>
      <c r="E6721" s="25">
        <v>24.99</v>
      </c>
      <c r="F6721" s="380">
        <v>8.8385256144330224</v>
      </c>
      <c r="G6721" s="25">
        <v>47.85</v>
      </c>
      <c r="H6721" s="380">
        <v>8.6130524831347497</v>
      </c>
      <c r="I6721" s="25">
        <v>60.02</v>
      </c>
      <c r="J6721" s="380">
        <v>6.6925899788988827</v>
      </c>
    </row>
    <row r="6722" spans="1:10" x14ac:dyDescent="0.35">
      <c r="A6722" s="5">
        <v>6718</v>
      </c>
      <c r="B6722" s="5">
        <v>280</v>
      </c>
      <c r="C6722" s="5">
        <v>10</v>
      </c>
      <c r="D6722" s="380">
        <v>26.065000000000001</v>
      </c>
      <c r="E6722" s="25">
        <v>24.99</v>
      </c>
      <c r="F6722" s="380">
        <v>8.5018471117359624</v>
      </c>
      <c r="G6722" s="25">
        <v>47.46</v>
      </c>
      <c r="H6722" s="380">
        <v>8.9096538111322587</v>
      </c>
      <c r="I6722" s="25">
        <v>54.93</v>
      </c>
      <c r="J6722" s="380">
        <v>6.3300686549062348</v>
      </c>
    </row>
    <row r="6723" spans="1:10" x14ac:dyDescent="0.35">
      <c r="A6723" s="5">
        <v>6719</v>
      </c>
      <c r="B6723" s="5">
        <v>280</v>
      </c>
      <c r="C6723" s="5">
        <v>10</v>
      </c>
      <c r="D6723" s="380">
        <v>25.327222222222222</v>
      </c>
      <c r="E6723" s="25">
        <v>24.84</v>
      </c>
      <c r="F6723" s="380">
        <v>8.7129015668397845</v>
      </c>
      <c r="G6723" s="25">
        <v>44.49</v>
      </c>
      <c r="H6723" s="380">
        <v>9.1086608431824896</v>
      </c>
      <c r="I6723" s="25">
        <v>54.52</v>
      </c>
      <c r="J6723" s="380">
        <v>6.6017686622357044</v>
      </c>
    </row>
    <row r="6724" spans="1:10" x14ac:dyDescent="0.35">
      <c r="A6724" s="5">
        <v>6720</v>
      </c>
      <c r="B6724" s="5">
        <v>280</v>
      </c>
      <c r="C6724" s="5">
        <v>10</v>
      </c>
      <c r="D6724" s="380">
        <v>23.525555555555556</v>
      </c>
      <c r="E6724" s="25">
        <v>24.84</v>
      </c>
      <c r="F6724" s="380">
        <v>9.260588049838482</v>
      </c>
      <c r="G6724" s="25">
        <v>42.62</v>
      </c>
      <c r="H6724" s="380">
        <v>9.4278013622243915</v>
      </c>
      <c r="I6724" s="25">
        <v>53.51</v>
      </c>
      <c r="J6724" s="380">
        <v>6.5495660828263702</v>
      </c>
    </row>
    <row r="6725" spans="1:10" x14ac:dyDescent="0.35">
      <c r="A6725" s="5">
        <v>6721</v>
      </c>
      <c r="B6725" s="5">
        <v>281</v>
      </c>
      <c r="C6725" s="5">
        <v>10</v>
      </c>
      <c r="D6725" s="380">
        <v>23.146111111111107</v>
      </c>
      <c r="E6725" s="25">
        <v>24.84</v>
      </c>
      <c r="F6725" s="380">
        <v>9.3040361024414633</v>
      </c>
      <c r="G6725" s="25">
        <v>42.35</v>
      </c>
      <c r="H6725" s="380">
        <v>9.4482529507634734</v>
      </c>
      <c r="I6725" s="25">
        <v>56.52</v>
      </c>
      <c r="J6725" s="380">
        <v>6.4765201117761961</v>
      </c>
    </row>
    <row r="6726" spans="1:10" x14ac:dyDescent="0.35">
      <c r="A6726" s="5">
        <v>6722</v>
      </c>
      <c r="B6726" s="5">
        <v>281</v>
      </c>
      <c r="C6726" s="5">
        <v>10</v>
      </c>
      <c r="D6726" s="380">
        <v>22.831666666666663</v>
      </c>
      <c r="E6726" s="25">
        <v>24.84</v>
      </c>
      <c r="F6726" s="380">
        <v>9.654538864078047</v>
      </c>
      <c r="G6726" s="25">
        <v>42.35</v>
      </c>
      <c r="H6726" s="380">
        <v>9.2394781202119329</v>
      </c>
      <c r="I6726" s="25">
        <v>54.87</v>
      </c>
      <c r="J6726" s="380">
        <v>6.8848109044945405</v>
      </c>
    </row>
    <row r="6727" spans="1:10" x14ac:dyDescent="0.35">
      <c r="A6727" s="5">
        <v>6723</v>
      </c>
      <c r="B6727" s="5">
        <v>281</v>
      </c>
      <c r="C6727" s="5">
        <v>10</v>
      </c>
      <c r="D6727" s="380">
        <v>22.535555555555554</v>
      </c>
      <c r="E6727" s="25">
        <v>24.84</v>
      </c>
      <c r="F6727" s="380">
        <v>10.366012637198068</v>
      </c>
      <c r="G6727" s="25">
        <v>42.36</v>
      </c>
      <c r="H6727" s="380">
        <v>9.3674493432057577</v>
      </c>
      <c r="I6727" s="25">
        <v>56.99</v>
      </c>
      <c r="J6727" s="380">
        <v>7.3482950368399145</v>
      </c>
    </row>
    <row r="6728" spans="1:10" x14ac:dyDescent="0.35">
      <c r="A6728" s="5">
        <v>6724</v>
      </c>
      <c r="B6728" s="5">
        <v>281</v>
      </c>
      <c r="C6728" s="5">
        <v>10</v>
      </c>
      <c r="D6728" s="380">
        <v>23.187777777777779</v>
      </c>
      <c r="E6728" s="25">
        <v>24.84</v>
      </c>
      <c r="F6728" s="380">
        <v>14.772491683090623</v>
      </c>
      <c r="G6728" s="25">
        <v>47.46</v>
      </c>
      <c r="H6728" s="380">
        <v>9.8107072639983866</v>
      </c>
      <c r="I6728" s="25">
        <v>64.14</v>
      </c>
      <c r="J6728" s="380">
        <v>7.4734336970218971</v>
      </c>
    </row>
    <row r="6729" spans="1:10" x14ac:dyDescent="0.35">
      <c r="A6729" s="5">
        <v>6725</v>
      </c>
      <c r="B6729" s="5">
        <v>281</v>
      </c>
      <c r="C6729" s="5">
        <v>10</v>
      </c>
      <c r="D6729" s="380">
        <v>24.858333333333334</v>
      </c>
      <c r="E6729" s="25">
        <v>24.84</v>
      </c>
      <c r="F6729" s="380">
        <v>16.034451146935353</v>
      </c>
      <c r="G6729" s="25">
        <v>47.85</v>
      </c>
      <c r="H6729" s="380">
        <v>16.03163708410144</v>
      </c>
      <c r="I6729" s="25">
        <v>65.400000000000006</v>
      </c>
      <c r="J6729" s="380">
        <v>7.9635192707671667</v>
      </c>
    </row>
    <row r="6730" spans="1:10" x14ac:dyDescent="0.35">
      <c r="A6730" s="5">
        <v>6726</v>
      </c>
      <c r="B6730" s="5">
        <v>281</v>
      </c>
      <c r="C6730" s="5">
        <v>10</v>
      </c>
      <c r="D6730" s="380">
        <v>28.022222222222226</v>
      </c>
      <c r="E6730" s="25">
        <v>25.74</v>
      </c>
      <c r="F6730" s="380">
        <v>15.579693432979891</v>
      </c>
      <c r="G6730" s="25">
        <v>50.32</v>
      </c>
      <c r="H6730" s="380">
        <v>15.251434757720062</v>
      </c>
      <c r="I6730" s="25">
        <v>66.06</v>
      </c>
      <c r="J6730" s="380">
        <v>7.5678562195246579</v>
      </c>
    </row>
    <row r="6731" spans="1:10" x14ac:dyDescent="0.35">
      <c r="A6731" s="5">
        <v>6727</v>
      </c>
      <c r="B6731" s="5">
        <v>281</v>
      </c>
      <c r="C6731" s="5">
        <v>10</v>
      </c>
      <c r="D6731" s="380">
        <v>29.157777777777778</v>
      </c>
      <c r="E6731" s="25">
        <v>28.37</v>
      </c>
      <c r="F6731" s="380">
        <v>20.607993170061548</v>
      </c>
      <c r="G6731" s="25">
        <v>58.63</v>
      </c>
      <c r="H6731" s="380">
        <v>15.946372629478654</v>
      </c>
      <c r="I6731" s="25">
        <v>72.19</v>
      </c>
      <c r="J6731" s="380">
        <v>7.6917394403617703</v>
      </c>
    </row>
    <row r="6732" spans="1:10" x14ac:dyDescent="0.35">
      <c r="A6732" s="5">
        <v>6728</v>
      </c>
      <c r="B6732" s="5">
        <v>281</v>
      </c>
      <c r="C6732" s="5">
        <v>10</v>
      </c>
      <c r="D6732" s="380">
        <v>32.106111111111119</v>
      </c>
      <c r="E6732" s="25">
        <v>35.869999999999997</v>
      </c>
      <c r="F6732" s="380">
        <v>19.271381443691979</v>
      </c>
      <c r="G6732" s="25">
        <v>58.63</v>
      </c>
      <c r="H6732" s="380">
        <v>17.440803462912758</v>
      </c>
      <c r="I6732" s="25">
        <v>72.19</v>
      </c>
      <c r="J6732" s="380">
        <v>7.3215884273800169</v>
      </c>
    </row>
    <row r="6733" spans="1:10" x14ac:dyDescent="0.35">
      <c r="A6733" s="5">
        <v>6729</v>
      </c>
      <c r="B6733" s="5">
        <v>281</v>
      </c>
      <c r="C6733" s="5">
        <v>10</v>
      </c>
      <c r="D6733" s="380">
        <v>32.495000000000005</v>
      </c>
      <c r="E6733" s="25">
        <v>35.869999999999997</v>
      </c>
      <c r="F6733" s="380">
        <v>18.52392590224251</v>
      </c>
      <c r="G6733" s="25">
        <v>58.63</v>
      </c>
      <c r="H6733" s="380">
        <v>11.813176012262355</v>
      </c>
      <c r="I6733" s="25">
        <v>72.19</v>
      </c>
      <c r="J6733" s="380">
        <v>3.9152025837045743</v>
      </c>
    </row>
    <row r="6734" spans="1:10" x14ac:dyDescent="0.35">
      <c r="A6734" s="5">
        <v>6730</v>
      </c>
      <c r="B6734" s="5">
        <v>281</v>
      </c>
      <c r="C6734" s="5">
        <v>10</v>
      </c>
      <c r="D6734" s="380">
        <v>24.775555555555552</v>
      </c>
      <c r="E6734" s="25">
        <v>35.869999999999997</v>
      </c>
      <c r="F6734" s="380">
        <v>19.648488628551249</v>
      </c>
      <c r="G6734" s="25">
        <v>58.63</v>
      </c>
      <c r="H6734" s="380">
        <v>10.959059976283974</v>
      </c>
      <c r="I6734" s="25">
        <v>72.19</v>
      </c>
      <c r="J6734" s="380">
        <v>7.1639766747945499</v>
      </c>
    </row>
    <row r="6735" spans="1:10" x14ac:dyDescent="0.35">
      <c r="A6735" s="5">
        <v>6731</v>
      </c>
      <c r="B6735" s="5">
        <v>281</v>
      </c>
      <c r="C6735" s="5">
        <v>10</v>
      </c>
      <c r="D6735" s="380">
        <v>17.982777777777773</v>
      </c>
      <c r="E6735" s="25">
        <v>35.869999999999997</v>
      </c>
      <c r="F6735" s="380">
        <v>19.052458954327612</v>
      </c>
      <c r="G6735" s="25">
        <v>58.63</v>
      </c>
      <c r="H6735" s="380">
        <v>15.706571568194398</v>
      </c>
      <c r="I6735" s="25">
        <v>72.19</v>
      </c>
      <c r="J6735" s="380">
        <v>6.5373567938064649</v>
      </c>
    </row>
    <row r="6736" spans="1:10" x14ac:dyDescent="0.35">
      <c r="A6736" s="5">
        <v>6732</v>
      </c>
      <c r="B6736" s="5">
        <v>281</v>
      </c>
      <c r="C6736" s="5">
        <v>10</v>
      </c>
      <c r="D6736" s="380">
        <v>13.022777777777776</v>
      </c>
      <c r="E6736" s="25">
        <v>35.869999999999997</v>
      </c>
      <c r="F6736" s="380">
        <v>19.151090111836552</v>
      </c>
      <c r="G6736" s="25">
        <v>58.63</v>
      </c>
      <c r="H6736" s="380">
        <v>16.174849669344265</v>
      </c>
      <c r="I6736" s="25">
        <v>68.05</v>
      </c>
      <c r="J6736" s="380">
        <v>7.277486214327447</v>
      </c>
    </row>
    <row r="6737" spans="1:10" x14ac:dyDescent="0.35">
      <c r="A6737" s="5">
        <v>6733</v>
      </c>
      <c r="B6737" s="5">
        <v>281</v>
      </c>
      <c r="C6737" s="5">
        <v>10</v>
      </c>
      <c r="D6737" s="380">
        <v>14.816111111111111</v>
      </c>
      <c r="E6737" s="25">
        <v>35.869999999999997</v>
      </c>
      <c r="F6737" s="380">
        <v>20.966092186113091</v>
      </c>
      <c r="G6737" s="25">
        <v>58.63</v>
      </c>
      <c r="H6737" s="380">
        <v>17.972571579337512</v>
      </c>
      <c r="I6737" s="25">
        <v>66.06</v>
      </c>
      <c r="J6737" s="380">
        <v>7.9895318959158299</v>
      </c>
    </row>
    <row r="6738" spans="1:10" x14ac:dyDescent="0.35">
      <c r="A6738" s="5">
        <v>6734</v>
      </c>
      <c r="B6738" s="5">
        <v>281</v>
      </c>
      <c r="C6738" s="5">
        <v>10</v>
      </c>
      <c r="D6738" s="380">
        <v>14.92</v>
      </c>
      <c r="E6738" s="25">
        <v>34.82</v>
      </c>
      <c r="F6738" s="380">
        <v>19.401911462357582</v>
      </c>
      <c r="G6738" s="25">
        <v>53.77</v>
      </c>
      <c r="H6738" s="380">
        <v>22.583522965645244</v>
      </c>
      <c r="I6738" s="25">
        <v>65.400000000000006</v>
      </c>
      <c r="J6738" s="380">
        <v>7.6707983918532303</v>
      </c>
    </row>
    <row r="6739" spans="1:10" x14ac:dyDescent="0.35">
      <c r="A6739" s="5">
        <v>6735</v>
      </c>
      <c r="B6739" s="5">
        <v>281</v>
      </c>
      <c r="C6739" s="5">
        <v>10</v>
      </c>
      <c r="D6739" s="380">
        <v>17.983888888888888</v>
      </c>
      <c r="E6739" s="25">
        <v>30.49</v>
      </c>
      <c r="F6739" s="380">
        <v>20.181896787384677</v>
      </c>
      <c r="G6739" s="25">
        <v>53.77</v>
      </c>
      <c r="H6739" s="380">
        <v>22.011242777918046</v>
      </c>
      <c r="I6739" s="25">
        <v>65.400000000000006</v>
      </c>
      <c r="J6739" s="380">
        <v>7.854738497571133</v>
      </c>
    </row>
    <row r="6740" spans="1:10" x14ac:dyDescent="0.35">
      <c r="A6740" s="5">
        <v>6736</v>
      </c>
      <c r="B6740" s="5">
        <v>281</v>
      </c>
      <c r="C6740" s="5">
        <v>10</v>
      </c>
      <c r="D6740" s="380">
        <v>26.854999999999997</v>
      </c>
      <c r="E6740" s="25">
        <v>30.91</v>
      </c>
      <c r="F6740" s="380">
        <v>24.299059713613591</v>
      </c>
      <c r="G6740" s="25">
        <v>53.77</v>
      </c>
      <c r="H6740" s="380">
        <v>22.591619374794629</v>
      </c>
      <c r="I6740" s="25">
        <v>66.06</v>
      </c>
      <c r="J6740" s="380">
        <v>13.287268244584236</v>
      </c>
    </row>
    <row r="6741" spans="1:10" x14ac:dyDescent="0.35">
      <c r="A6741" s="5">
        <v>6737</v>
      </c>
      <c r="B6741" s="5">
        <v>281</v>
      </c>
      <c r="C6741" s="5">
        <v>10</v>
      </c>
      <c r="D6741" s="380">
        <v>32.50611111111111</v>
      </c>
      <c r="E6741" s="25">
        <v>35.869999999999997</v>
      </c>
      <c r="F6741" s="380">
        <v>26.211588223318468</v>
      </c>
      <c r="G6741" s="25">
        <v>58.63</v>
      </c>
      <c r="H6741" s="380">
        <v>29.453733493950562</v>
      </c>
      <c r="I6741" s="25">
        <v>68.05</v>
      </c>
      <c r="J6741" s="380">
        <v>18.767593848753489</v>
      </c>
    </row>
    <row r="6742" spans="1:10" x14ac:dyDescent="0.35">
      <c r="A6742" s="5">
        <v>6738</v>
      </c>
      <c r="B6742" s="5">
        <v>281</v>
      </c>
      <c r="C6742" s="5">
        <v>10</v>
      </c>
      <c r="D6742" s="380">
        <v>39.661111111111111</v>
      </c>
      <c r="E6742" s="25">
        <v>35.869999999999997</v>
      </c>
      <c r="F6742" s="380">
        <v>25.805120986026076</v>
      </c>
      <c r="G6742" s="25">
        <v>58.63</v>
      </c>
      <c r="H6742" s="380">
        <v>30.12611293288872</v>
      </c>
      <c r="I6742" s="25">
        <v>72.19</v>
      </c>
      <c r="J6742" s="380">
        <v>16.421343898874177</v>
      </c>
    </row>
    <row r="6743" spans="1:10" x14ac:dyDescent="0.35">
      <c r="A6743" s="5">
        <v>6739</v>
      </c>
      <c r="B6743" s="5">
        <v>281</v>
      </c>
      <c r="C6743" s="5">
        <v>10</v>
      </c>
      <c r="D6743" s="380">
        <v>42.589999999999996</v>
      </c>
      <c r="E6743" s="25">
        <v>35.869999999999997</v>
      </c>
      <c r="F6743" s="380">
        <v>25.780846723198636</v>
      </c>
      <c r="G6743" s="25">
        <v>58.63</v>
      </c>
      <c r="H6743" s="380">
        <v>30.394661230394782</v>
      </c>
      <c r="I6743" s="25">
        <v>74.349999999999994</v>
      </c>
      <c r="J6743" s="380">
        <v>16.41883952282166</v>
      </c>
    </row>
    <row r="6744" spans="1:10" x14ac:dyDescent="0.35">
      <c r="A6744" s="5">
        <v>6740</v>
      </c>
      <c r="B6744" s="5">
        <v>281</v>
      </c>
      <c r="C6744" s="5">
        <v>10</v>
      </c>
      <c r="D6744" s="380">
        <v>36.906111111111109</v>
      </c>
      <c r="E6744" s="25">
        <v>35.869999999999997</v>
      </c>
      <c r="F6744" s="380">
        <v>26.452270980431322</v>
      </c>
      <c r="G6744" s="25">
        <v>58.63</v>
      </c>
      <c r="H6744" s="380">
        <v>29.94952442897419</v>
      </c>
      <c r="I6744" s="25">
        <v>72.19</v>
      </c>
      <c r="J6744" s="380">
        <v>16.144406357249977</v>
      </c>
    </row>
    <row r="6745" spans="1:10" x14ac:dyDescent="0.35">
      <c r="A6745" s="5">
        <v>6741</v>
      </c>
      <c r="B6745" s="5">
        <v>281</v>
      </c>
      <c r="C6745" s="5">
        <v>10</v>
      </c>
      <c r="D6745" s="380">
        <v>33.666111111111114</v>
      </c>
      <c r="E6745" s="25">
        <v>28.12</v>
      </c>
      <c r="F6745" s="380">
        <v>26.654624399943025</v>
      </c>
      <c r="G6745" s="25">
        <v>54.44</v>
      </c>
      <c r="H6745" s="380">
        <v>30.243348519063883</v>
      </c>
      <c r="I6745" s="25">
        <v>68.05</v>
      </c>
      <c r="J6745" s="380">
        <v>16.926871645969229</v>
      </c>
    </row>
    <row r="6746" spans="1:10" x14ac:dyDescent="0.35">
      <c r="A6746" s="5">
        <v>6742</v>
      </c>
      <c r="B6746" s="5">
        <v>281</v>
      </c>
      <c r="C6746" s="5">
        <v>10</v>
      </c>
      <c r="D6746" s="380">
        <v>34.24</v>
      </c>
      <c r="E6746" s="25">
        <v>27.3</v>
      </c>
      <c r="F6746" s="380">
        <v>25.751403012064387</v>
      </c>
      <c r="G6746" s="25">
        <v>50.32</v>
      </c>
      <c r="H6746" s="380">
        <v>30.21422408512834</v>
      </c>
      <c r="I6746" s="25">
        <v>68.05</v>
      </c>
      <c r="J6746" s="380">
        <v>19.213304093078651</v>
      </c>
    </row>
    <row r="6747" spans="1:10" x14ac:dyDescent="0.35">
      <c r="A6747" s="5">
        <v>6743</v>
      </c>
      <c r="B6747" s="5">
        <v>281</v>
      </c>
      <c r="C6747" s="5">
        <v>10</v>
      </c>
      <c r="D6747" s="380">
        <v>36.818888888888885</v>
      </c>
      <c r="E6747" s="25">
        <v>25.29</v>
      </c>
      <c r="F6747" s="380">
        <v>24.391275227435806</v>
      </c>
      <c r="G6747" s="25">
        <v>49.82</v>
      </c>
      <c r="H6747" s="380">
        <v>30.382941833918313</v>
      </c>
      <c r="I6747" s="25">
        <v>66.06</v>
      </c>
      <c r="J6747" s="380">
        <v>19.658842308215718</v>
      </c>
    </row>
    <row r="6748" spans="1:10" x14ac:dyDescent="0.35">
      <c r="A6748" s="5">
        <v>6744</v>
      </c>
      <c r="B6748" s="5">
        <v>281</v>
      </c>
      <c r="C6748" s="5">
        <v>10</v>
      </c>
      <c r="D6748" s="380">
        <v>38.356111111111112</v>
      </c>
      <c r="E6748" s="25">
        <v>25.29</v>
      </c>
      <c r="F6748" s="380">
        <v>24.01446858143035</v>
      </c>
      <c r="G6748" s="25">
        <v>49.82</v>
      </c>
      <c r="H6748" s="380">
        <v>30.079101683995802</v>
      </c>
      <c r="I6748" s="25">
        <v>66.06</v>
      </c>
      <c r="J6748" s="380">
        <v>16.728840239250786</v>
      </c>
    </row>
    <row r="6749" spans="1:10" x14ac:dyDescent="0.35">
      <c r="A6749" s="5">
        <v>6745</v>
      </c>
      <c r="B6749" s="5">
        <v>282</v>
      </c>
      <c r="C6749" s="5">
        <v>10</v>
      </c>
      <c r="D6749" s="380">
        <v>38.048333333333332</v>
      </c>
      <c r="E6749" s="25">
        <v>24.84</v>
      </c>
      <c r="F6749" s="380">
        <v>24.030640764612553</v>
      </c>
      <c r="G6749" s="25">
        <v>47.46</v>
      </c>
      <c r="H6749" s="380">
        <v>30.024899119514231</v>
      </c>
      <c r="I6749" s="25">
        <v>64.14</v>
      </c>
      <c r="J6749" s="380">
        <v>17.567645508397209</v>
      </c>
    </row>
    <row r="6750" spans="1:10" x14ac:dyDescent="0.35">
      <c r="A6750" s="5">
        <v>6746</v>
      </c>
      <c r="B6750" s="5">
        <v>282</v>
      </c>
      <c r="C6750" s="5">
        <v>10</v>
      </c>
      <c r="D6750" s="380">
        <v>36.022777777777776</v>
      </c>
      <c r="E6750" s="25">
        <v>24.84</v>
      </c>
      <c r="F6750" s="380">
        <v>23.803567224106136</v>
      </c>
      <c r="G6750" s="25">
        <v>47.46</v>
      </c>
      <c r="H6750" s="380">
        <v>30.024899119514231</v>
      </c>
      <c r="I6750" s="25">
        <v>64.14</v>
      </c>
      <c r="J6750" s="380">
        <v>17.237945745167632</v>
      </c>
    </row>
    <row r="6751" spans="1:10" x14ac:dyDescent="0.35">
      <c r="A6751" s="5">
        <v>6747</v>
      </c>
      <c r="B6751" s="5">
        <v>282</v>
      </c>
      <c r="C6751" s="5">
        <v>10</v>
      </c>
      <c r="D6751" s="380">
        <v>34.171666666666667</v>
      </c>
      <c r="E6751" s="25">
        <v>24.84</v>
      </c>
      <c r="F6751" s="380">
        <v>23.77803299774871</v>
      </c>
      <c r="G6751" s="25">
        <v>47.46</v>
      </c>
      <c r="H6751" s="380">
        <v>30.030094640217492</v>
      </c>
      <c r="I6751" s="25">
        <v>64.14</v>
      </c>
      <c r="J6751" s="380">
        <v>17.944938012734912</v>
      </c>
    </row>
    <row r="6752" spans="1:10" x14ac:dyDescent="0.35">
      <c r="A6752" s="5">
        <v>6748</v>
      </c>
      <c r="B6752" s="5">
        <v>282</v>
      </c>
      <c r="C6752" s="5">
        <v>10</v>
      </c>
      <c r="D6752" s="380">
        <v>31.734444444444442</v>
      </c>
      <c r="E6752" s="25">
        <v>24.84</v>
      </c>
      <c r="F6752" s="380">
        <v>23.856562211254065</v>
      </c>
      <c r="G6752" s="25">
        <v>47.46</v>
      </c>
      <c r="H6752" s="380">
        <v>29.462525212685311</v>
      </c>
      <c r="I6752" s="25">
        <v>64.14</v>
      </c>
      <c r="J6752" s="380">
        <v>17.86824787637206</v>
      </c>
    </row>
    <row r="6753" spans="1:10" x14ac:dyDescent="0.35">
      <c r="A6753" s="5">
        <v>6749</v>
      </c>
      <c r="B6753" s="5">
        <v>282</v>
      </c>
      <c r="C6753" s="5">
        <v>10</v>
      </c>
      <c r="D6753" s="380">
        <v>29.312777777777775</v>
      </c>
      <c r="E6753" s="25">
        <v>24.84</v>
      </c>
      <c r="F6753" s="380">
        <v>23.975416265217692</v>
      </c>
      <c r="G6753" s="25">
        <v>47.46</v>
      </c>
      <c r="H6753" s="380">
        <v>28.705378592735773</v>
      </c>
      <c r="I6753" s="25">
        <v>64.14</v>
      </c>
      <c r="J6753" s="380">
        <v>17.623115365273325</v>
      </c>
    </row>
    <row r="6754" spans="1:10" x14ac:dyDescent="0.35">
      <c r="A6754" s="5">
        <v>6750</v>
      </c>
      <c r="B6754" s="5">
        <v>282</v>
      </c>
      <c r="C6754" s="5">
        <v>10</v>
      </c>
      <c r="D6754" s="380">
        <v>30.915000000000003</v>
      </c>
      <c r="E6754" s="25">
        <v>24.84</v>
      </c>
      <c r="F6754" s="380">
        <v>24.532059912154985</v>
      </c>
      <c r="G6754" s="25">
        <v>47.46</v>
      </c>
      <c r="H6754" s="380">
        <v>30.463166570969079</v>
      </c>
      <c r="I6754" s="25">
        <v>64.14</v>
      </c>
      <c r="J6754" s="380">
        <v>19.706002434394815</v>
      </c>
    </row>
    <row r="6755" spans="1:10" x14ac:dyDescent="0.35">
      <c r="A6755" s="5">
        <v>6751</v>
      </c>
      <c r="B6755" s="5">
        <v>282</v>
      </c>
      <c r="C6755" s="5">
        <v>10</v>
      </c>
      <c r="D6755" s="380">
        <v>39.32</v>
      </c>
      <c r="E6755" s="25">
        <v>25.59</v>
      </c>
      <c r="F6755" s="380">
        <v>25.382909053204237</v>
      </c>
      <c r="G6755" s="25">
        <v>47.93</v>
      </c>
      <c r="H6755" s="380">
        <v>30.683360406073007</v>
      </c>
      <c r="I6755" s="25">
        <v>66.06</v>
      </c>
      <c r="J6755" s="380">
        <v>19.717908111834422</v>
      </c>
    </row>
    <row r="6756" spans="1:10" x14ac:dyDescent="0.35">
      <c r="A6756" s="5">
        <v>6752</v>
      </c>
      <c r="B6756" s="5">
        <v>282</v>
      </c>
      <c r="C6756" s="5">
        <v>10</v>
      </c>
      <c r="D6756" s="380">
        <v>39.230555555555547</v>
      </c>
      <c r="E6756" s="25">
        <v>26.51</v>
      </c>
      <c r="F6756" s="380">
        <v>25.328268028382567</v>
      </c>
      <c r="G6756" s="25">
        <v>49.82</v>
      </c>
      <c r="H6756" s="380">
        <v>28.598799181792138</v>
      </c>
      <c r="I6756" s="25">
        <v>66.06</v>
      </c>
      <c r="J6756" s="380">
        <v>17.807198280179382</v>
      </c>
    </row>
    <row r="6757" spans="1:10" x14ac:dyDescent="0.35">
      <c r="A6757" s="5">
        <v>6753</v>
      </c>
      <c r="B6757" s="5">
        <v>282</v>
      </c>
      <c r="C6757" s="5">
        <v>10</v>
      </c>
      <c r="D6757" s="380">
        <v>31.572777777777773</v>
      </c>
      <c r="E6757" s="25">
        <v>27.3</v>
      </c>
      <c r="F6757" s="380">
        <v>24.951744039083845</v>
      </c>
      <c r="G6757" s="25">
        <v>49.82</v>
      </c>
      <c r="H6757" s="380">
        <v>22.338721267315886</v>
      </c>
      <c r="I6757" s="25">
        <v>68.05</v>
      </c>
      <c r="J6757" s="380">
        <v>11.210205824994949</v>
      </c>
    </row>
    <row r="6758" spans="1:10" x14ac:dyDescent="0.35">
      <c r="A6758" s="5">
        <v>6754</v>
      </c>
      <c r="B6758" s="5">
        <v>282</v>
      </c>
      <c r="C6758" s="5">
        <v>10</v>
      </c>
      <c r="D6758" s="380">
        <v>25.293333333333333</v>
      </c>
      <c r="E6758" s="25">
        <v>26.51</v>
      </c>
      <c r="F6758" s="380">
        <v>24.819654156675945</v>
      </c>
      <c r="G6758" s="25">
        <v>49.82</v>
      </c>
      <c r="H6758" s="380">
        <v>25.055805601083989</v>
      </c>
      <c r="I6758" s="25">
        <v>68.05</v>
      </c>
      <c r="J6758" s="380">
        <v>4.3938706021109049</v>
      </c>
    </row>
    <row r="6759" spans="1:10" x14ac:dyDescent="0.35">
      <c r="A6759" s="5">
        <v>6755</v>
      </c>
      <c r="B6759" s="5">
        <v>282</v>
      </c>
      <c r="C6759" s="5">
        <v>10</v>
      </c>
      <c r="D6759" s="380">
        <v>21.651111111111106</v>
      </c>
      <c r="E6759" s="25">
        <v>25.74</v>
      </c>
      <c r="F6759" s="380">
        <v>21.918095169701935</v>
      </c>
      <c r="G6759" s="25">
        <v>49.82</v>
      </c>
      <c r="H6759" s="380">
        <v>20.589177312617732</v>
      </c>
      <c r="I6759" s="25">
        <v>64.14</v>
      </c>
      <c r="J6759" s="380">
        <v>6.3722590841052043</v>
      </c>
    </row>
    <row r="6760" spans="1:10" x14ac:dyDescent="0.35">
      <c r="A6760" s="5">
        <v>6756</v>
      </c>
      <c r="B6760" s="5">
        <v>282</v>
      </c>
      <c r="C6760" s="5">
        <v>10</v>
      </c>
      <c r="D6760" s="380">
        <v>17.676666666666666</v>
      </c>
      <c r="E6760" s="25">
        <v>25.74</v>
      </c>
      <c r="F6760" s="380">
        <v>21.332638762795469</v>
      </c>
      <c r="G6760" s="25">
        <v>47.93</v>
      </c>
      <c r="H6760" s="380">
        <v>11.29834983198703</v>
      </c>
      <c r="I6760" s="25">
        <v>63.5</v>
      </c>
      <c r="J6760" s="380">
        <v>7.2628911964428422</v>
      </c>
    </row>
    <row r="6761" spans="1:10" x14ac:dyDescent="0.35">
      <c r="A6761" s="5">
        <v>6757</v>
      </c>
      <c r="B6761" s="5">
        <v>282</v>
      </c>
      <c r="C6761" s="5">
        <v>10</v>
      </c>
      <c r="D6761" s="380">
        <v>14.827222222222222</v>
      </c>
      <c r="E6761" s="25">
        <v>24.84</v>
      </c>
      <c r="F6761" s="380">
        <v>19.56075575271662</v>
      </c>
      <c r="G6761" s="25">
        <v>47.67</v>
      </c>
      <c r="H6761" s="380">
        <v>5.9664805031241572</v>
      </c>
      <c r="I6761" s="25">
        <v>62.27</v>
      </c>
      <c r="J6761" s="380">
        <v>6.6175354362910257</v>
      </c>
    </row>
    <row r="6762" spans="1:10" x14ac:dyDescent="0.35">
      <c r="A6762" s="5">
        <v>6758</v>
      </c>
      <c r="B6762" s="5">
        <v>282</v>
      </c>
      <c r="C6762" s="5">
        <v>10</v>
      </c>
      <c r="D6762" s="380">
        <v>16.644444444444446</v>
      </c>
      <c r="E6762" s="25">
        <v>24.84</v>
      </c>
      <c r="F6762" s="380">
        <v>21.025071539348968</v>
      </c>
      <c r="G6762" s="25">
        <v>47.46</v>
      </c>
      <c r="H6762" s="380">
        <v>4.799693804694658</v>
      </c>
      <c r="I6762" s="25">
        <v>57.84</v>
      </c>
      <c r="J6762" s="380">
        <v>6.9191074449721786</v>
      </c>
    </row>
    <row r="6763" spans="1:10" x14ac:dyDescent="0.35">
      <c r="A6763" s="5">
        <v>6759</v>
      </c>
      <c r="B6763" s="5">
        <v>282</v>
      </c>
      <c r="C6763" s="5">
        <v>10</v>
      </c>
      <c r="D6763" s="380">
        <v>21.049444444444443</v>
      </c>
      <c r="E6763" s="25">
        <v>24.84</v>
      </c>
      <c r="F6763" s="380">
        <v>22.433314926003241</v>
      </c>
      <c r="G6763" s="25">
        <v>47.85</v>
      </c>
      <c r="H6763" s="380">
        <v>4.8654225300110898</v>
      </c>
      <c r="I6763" s="25">
        <v>57.84</v>
      </c>
      <c r="J6763" s="380">
        <v>6.7692458989933346</v>
      </c>
    </row>
    <row r="6764" spans="1:10" x14ac:dyDescent="0.35">
      <c r="A6764" s="5">
        <v>6760</v>
      </c>
      <c r="B6764" s="5">
        <v>282</v>
      </c>
      <c r="C6764" s="5">
        <v>10</v>
      </c>
      <c r="D6764" s="380">
        <v>32.643333333333331</v>
      </c>
      <c r="E6764" s="25">
        <v>24.84</v>
      </c>
      <c r="F6764" s="380">
        <v>23.84814772510353</v>
      </c>
      <c r="G6764" s="25">
        <v>47.85</v>
      </c>
      <c r="H6764" s="380">
        <v>22.226222391971699</v>
      </c>
      <c r="I6764" s="25">
        <v>62.27</v>
      </c>
      <c r="J6764" s="380">
        <v>7.0702970710673263</v>
      </c>
    </row>
    <row r="6765" spans="1:10" x14ac:dyDescent="0.35">
      <c r="A6765" s="5">
        <v>6761</v>
      </c>
      <c r="B6765" s="5">
        <v>282</v>
      </c>
      <c r="C6765" s="5">
        <v>10</v>
      </c>
      <c r="D6765" s="380">
        <v>41.504999999999995</v>
      </c>
      <c r="E6765" s="25">
        <v>26.51</v>
      </c>
      <c r="F6765" s="380">
        <v>26.421872700605231</v>
      </c>
      <c r="G6765" s="25">
        <v>47.85</v>
      </c>
      <c r="H6765" s="380">
        <v>27.477688706765058</v>
      </c>
      <c r="I6765" s="25">
        <v>63.5</v>
      </c>
      <c r="J6765" s="380">
        <v>7.9877485615890063</v>
      </c>
    </row>
    <row r="6766" spans="1:10" x14ac:dyDescent="0.35">
      <c r="A6766" s="5">
        <v>6762</v>
      </c>
      <c r="B6766" s="5">
        <v>282</v>
      </c>
      <c r="C6766" s="5">
        <v>10</v>
      </c>
      <c r="D6766" s="380">
        <v>46.558333333333337</v>
      </c>
      <c r="E6766" s="25">
        <v>27.3</v>
      </c>
      <c r="F6766" s="380">
        <v>25.427739681031895</v>
      </c>
      <c r="G6766" s="25">
        <v>49.82</v>
      </c>
      <c r="H6766" s="380">
        <v>29.869952313872204</v>
      </c>
      <c r="I6766" s="25">
        <v>66.06</v>
      </c>
      <c r="J6766" s="380">
        <v>8.2345328489349203</v>
      </c>
    </row>
    <row r="6767" spans="1:10" x14ac:dyDescent="0.35">
      <c r="A6767" s="5">
        <v>6763</v>
      </c>
      <c r="B6767" s="5">
        <v>282</v>
      </c>
      <c r="C6767" s="5">
        <v>10</v>
      </c>
      <c r="D6767" s="380">
        <v>52.395000000000003</v>
      </c>
      <c r="E6767" s="25">
        <v>28.11</v>
      </c>
      <c r="F6767" s="380">
        <v>26.074914391459405</v>
      </c>
      <c r="G6767" s="25">
        <v>52.87</v>
      </c>
      <c r="H6767" s="380">
        <v>28.695478730302064</v>
      </c>
      <c r="I6767" s="25">
        <v>68.05</v>
      </c>
      <c r="J6767" s="380">
        <v>8.0900503814399585</v>
      </c>
    </row>
    <row r="6768" spans="1:10" x14ac:dyDescent="0.35">
      <c r="A6768" s="5">
        <v>6764</v>
      </c>
      <c r="B6768" s="5">
        <v>282</v>
      </c>
      <c r="C6768" s="5">
        <v>10</v>
      </c>
      <c r="D6768" s="380">
        <v>38.343333333333334</v>
      </c>
      <c r="E6768" s="25">
        <v>27.3</v>
      </c>
      <c r="F6768" s="380">
        <v>26.595694981131423</v>
      </c>
      <c r="G6768" s="25">
        <v>49.82</v>
      </c>
      <c r="H6768" s="380">
        <v>28.807984894495899</v>
      </c>
      <c r="I6768" s="25">
        <v>66.73</v>
      </c>
      <c r="J6768" s="380">
        <v>7.8876695820344542</v>
      </c>
    </row>
    <row r="6769" spans="1:10" x14ac:dyDescent="0.35">
      <c r="A6769" s="5">
        <v>6765</v>
      </c>
      <c r="B6769" s="5">
        <v>282</v>
      </c>
      <c r="C6769" s="5">
        <v>10</v>
      </c>
      <c r="D6769" s="380">
        <v>32.185000000000002</v>
      </c>
      <c r="E6769" s="25">
        <v>26.5</v>
      </c>
      <c r="F6769" s="380">
        <v>26.751290609954328</v>
      </c>
      <c r="G6769" s="25">
        <v>47.93</v>
      </c>
      <c r="H6769" s="380">
        <v>29.333162341251203</v>
      </c>
      <c r="I6769" s="25">
        <v>64.14</v>
      </c>
      <c r="J6769" s="380">
        <v>7.886780623951446</v>
      </c>
    </row>
    <row r="6770" spans="1:10" x14ac:dyDescent="0.35">
      <c r="A6770" s="5">
        <v>6766</v>
      </c>
      <c r="B6770" s="5">
        <v>282</v>
      </c>
      <c r="C6770" s="5">
        <v>10</v>
      </c>
      <c r="D6770" s="380">
        <v>30.780000000000005</v>
      </c>
      <c r="E6770" s="25">
        <v>25.29</v>
      </c>
      <c r="F6770" s="380">
        <v>25.633273365338809</v>
      </c>
      <c r="G6770" s="25">
        <v>47.85</v>
      </c>
      <c r="H6770" s="380">
        <v>30.089252739664232</v>
      </c>
      <c r="I6770" s="25">
        <v>66.06</v>
      </c>
      <c r="J6770" s="380">
        <v>7.5928929105048661</v>
      </c>
    </row>
    <row r="6771" spans="1:10" x14ac:dyDescent="0.35">
      <c r="A6771" s="5">
        <v>6767</v>
      </c>
      <c r="B6771" s="5">
        <v>282</v>
      </c>
      <c r="C6771" s="5">
        <v>10</v>
      </c>
      <c r="D6771" s="380">
        <v>25.949444444444445</v>
      </c>
      <c r="E6771" s="25">
        <v>24.84</v>
      </c>
      <c r="F6771" s="380">
        <v>25.39925080286627</v>
      </c>
      <c r="G6771" s="25">
        <v>47.85</v>
      </c>
      <c r="H6771" s="380">
        <v>30.669652604148684</v>
      </c>
      <c r="I6771" s="25">
        <v>66.06</v>
      </c>
      <c r="J6771" s="380">
        <v>7.7346703487340323</v>
      </c>
    </row>
    <row r="6772" spans="1:10" x14ac:dyDescent="0.35">
      <c r="A6772" s="5">
        <v>6768</v>
      </c>
      <c r="B6772" s="5">
        <v>282</v>
      </c>
      <c r="C6772" s="5">
        <v>10</v>
      </c>
      <c r="D6772" s="380">
        <v>25.262777777777778</v>
      </c>
      <c r="E6772" s="25">
        <v>24.84</v>
      </c>
      <c r="F6772" s="380">
        <v>24.088201134125601</v>
      </c>
      <c r="G6772" s="25">
        <v>47.46</v>
      </c>
      <c r="H6772" s="380">
        <v>30.067507045005584</v>
      </c>
      <c r="I6772" s="25">
        <v>64.14</v>
      </c>
      <c r="J6772" s="380">
        <v>8.1046892789826686</v>
      </c>
    </row>
    <row r="6773" spans="1:10" x14ac:dyDescent="0.35">
      <c r="A6773" s="5">
        <v>6769</v>
      </c>
      <c r="B6773" s="5">
        <v>283</v>
      </c>
      <c r="C6773" s="5">
        <v>10</v>
      </c>
      <c r="D6773" s="380">
        <v>25.30777777777778</v>
      </c>
      <c r="E6773" s="25">
        <v>24.84</v>
      </c>
      <c r="F6773" s="380">
        <v>23.910645834671627</v>
      </c>
      <c r="G6773" s="25">
        <v>42.35</v>
      </c>
      <c r="H6773" s="380">
        <v>29.999199478921245</v>
      </c>
      <c r="I6773" s="25">
        <v>54.32</v>
      </c>
      <c r="J6773" s="380">
        <v>8.1196607310641244</v>
      </c>
    </row>
    <row r="6774" spans="1:10" x14ac:dyDescent="0.35">
      <c r="A6774" s="5">
        <v>6770</v>
      </c>
      <c r="B6774" s="5">
        <v>283</v>
      </c>
      <c r="C6774" s="5">
        <v>10</v>
      </c>
      <c r="D6774" s="380">
        <v>24.346666666666664</v>
      </c>
      <c r="E6774" s="25">
        <v>24.84</v>
      </c>
      <c r="F6774" s="380">
        <v>23.671696776928265</v>
      </c>
      <c r="G6774" s="25">
        <v>42.29</v>
      </c>
      <c r="H6774" s="380">
        <v>29.725097925410466</v>
      </c>
      <c r="I6774" s="25">
        <v>52.73</v>
      </c>
      <c r="J6774" s="380">
        <v>8.1907731511028974</v>
      </c>
    </row>
    <row r="6775" spans="1:10" x14ac:dyDescent="0.35">
      <c r="A6775" s="5">
        <v>6771</v>
      </c>
      <c r="B6775" s="5">
        <v>283</v>
      </c>
      <c r="C6775" s="5">
        <v>10</v>
      </c>
      <c r="D6775" s="380">
        <v>22.293333333333333</v>
      </c>
      <c r="E6775" s="25">
        <v>24.84</v>
      </c>
      <c r="F6775" s="380">
        <v>23.491172271840639</v>
      </c>
      <c r="G6775" s="25">
        <v>42.29</v>
      </c>
      <c r="H6775" s="380">
        <v>29.654485791519058</v>
      </c>
      <c r="I6775" s="25">
        <v>49.36</v>
      </c>
      <c r="J6775" s="380">
        <v>8.235031894937185</v>
      </c>
    </row>
    <row r="6776" spans="1:10" x14ac:dyDescent="0.35">
      <c r="A6776" s="5">
        <v>6772</v>
      </c>
      <c r="B6776" s="5">
        <v>283</v>
      </c>
      <c r="C6776" s="5">
        <v>10</v>
      </c>
      <c r="D6776" s="380">
        <v>24.963333333333335</v>
      </c>
      <c r="E6776" s="25">
        <v>24.84</v>
      </c>
      <c r="F6776" s="380">
        <v>24.397886596163985</v>
      </c>
      <c r="G6776" s="25">
        <v>42.29</v>
      </c>
      <c r="H6776" s="380">
        <v>29.585003540997327</v>
      </c>
      <c r="I6776" s="25">
        <v>49.36</v>
      </c>
      <c r="J6776" s="380">
        <v>8.2009816377850324</v>
      </c>
    </row>
    <row r="6777" spans="1:10" x14ac:dyDescent="0.35">
      <c r="A6777" s="5">
        <v>6773</v>
      </c>
      <c r="B6777" s="5">
        <v>283</v>
      </c>
      <c r="C6777" s="5">
        <v>10</v>
      </c>
      <c r="D6777" s="380">
        <v>31.63111111111111</v>
      </c>
      <c r="E6777" s="25">
        <v>24.84</v>
      </c>
      <c r="F6777" s="380">
        <v>24.173386632096111</v>
      </c>
      <c r="G6777" s="25">
        <v>42.29</v>
      </c>
      <c r="H6777" s="380">
        <v>28.913944985503516</v>
      </c>
      <c r="I6777" s="25">
        <v>52.73</v>
      </c>
      <c r="J6777" s="380">
        <v>8.1395471076562007</v>
      </c>
    </row>
    <row r="6778" spans="1:10" x14ac:dyDescent="0.35">
      <c r="A6778" s="5">
        <v>6774</v>
      </c>
      <c r="B6778" s="5">
        <v>283</v>
      </c>
      <c r="C6778" s="5">
        <v>10</v>
      </c>
      <c r="D6778" s="380">
        <v>39.763333333333328</v>
      </c>
      <c r="E6778" s="25">
        <v>24.84</v>
      </c>
      <c r="F6778" s="380">
        <v>24.065424785113279</v>
      </c>
      <c r="G6778" s="25">
        <v>42.29</v>
      </c>
      <c r="H6778" s="380">
        <v>30.497408878623652</v>
      </c>
      <c r="I6778" s="25">
        <v>52.73</v>
      </c>
      <c r="J6778" s="380">
        <v>8.585938999953175</v>
      </c>
    </row>
    <row r="6779" spans="1:10" x14ac:dyDescent="0.35">
      <c r="A6779" s="5">
        <v>6775</v>
      </c>
      <c r="B6779" s="5">
        <v>283</v>
      </c>
      <c r="C6779" s="5">
        <v>10</v>
      </c>
      <c r="D6779" s="380">
        <v>52.579444444444441</v>
      </c>
      <c r="E6779" s="25">
        <v>24.84</v>
      </c>
      <c r="F6779" s="380">
        <v>25.106748861650949</v>
      </c>
      <c r="G6779" s="25">
        <v>42.35</v>
      </c>
      <c r="H6779" s="380">
        <v>29.775938069200635</v>
      </c>
      <c r="I6779" s="25">
        <v>52.73</v>
      </c>
      <c r="J6779" s="380">
        <v>8.0713436683082715</v>
      </c>
    </row>
    <row r="6780" spans="1:10" x14ac:dyDescent="0.35">
      <c r="A6780" s="5">
        <v>6776</v>
      </c>
      <c r="B6780" s="5">
        <v>283</v>
      </c>
      <c r="C6780" s="5">
        <v>10</v>
      </c>
      <c r="D6780" s="380">
        <v>54.373888888888899</v>
      </c>
      <c r="E6780" s="25">
        <v>24.84</v>
      </c>
      <c r="F6780" s="380">
        <v>25.44080085897702</v>
      </c>
      <c r="G6780" s="25">
        <v>42.71</v>
      </c>
      <c r="H6780" s="380">
        <v>29.455070810260523</v>
      </c>
      <c r="I6780" s="25">
        <v>54.32</v>
      </c>
      <c r="J6780" s="380">
        <v>7.7674536915864802</v>
      </c>
    </row>
    <row r="6781" spans="1:10" x14ac:dyDescent="0.35">
      <c r="A6781" s="5">
        <v>6777</v>
      </c>
      <c r="B6781" s="5">
        <v>283</v>
      </c>
      <c r="C6781" s="5">
        <v>10</v>
      </c>
      <c r="D6781" s="380">
        <v>50.736111111111114</v>
      </c>
      <c r="E6781" s="25">
        <v>24.84</v>
      </c>
      <c r="F6781" s="380">
        <v>25.124412148439287</v>
      </c>
      <c r="G6781" s="25">
        <v>43.56</v>
      </c>
      <c r="H6781" s="380">
        <v>27.775163315436949</v>
      </c>
      <c r="I6781" s="25">
        <v>54.32</v>
      </c>
      <c r="J6781" s="380">
        <v>7.5928929105048661</v>
      </c>
    </row>
    <row r="6782" spans="1:10" x14ac:dyDescent="0.35">
      <c r="A6782" s="5">
        <v>6778</v>
      </c>
      <c r="B6782" s="5">
        <v>283</v>
      </c>
      <c r="C6782" s="5">
        <v>10</v>
      </c>
      <c r="D6782" s="380">
        <v>43.434999999999995</v>
      </c>
      <c r="E6782" s="25">
        <v>24.84</v>
      </c>
      <c r="F6782" s="380">
        <v>8.7840153522744338</v>
      </c>
      <c r="G6782" s="25">
        <v>43.56</v>
      </c>
      <c r="H6782" s="380">
        <v>6.9468701294439601</v>
      </c>
      <c r="I6782" s="25">
        <v>51.39</v>
      </c>
      <c r="J6782" s="380">
        <v>4.0038706021109043</v>
      </c>
    </row>
    <row r="6783" spans="1:10" x14ac:dyDescent="0.35">
      <c r="A6783" s="5">
        <v>6779</v>
      </c>
      <c r="B6783" s="5">
        <v>283</v>
      </c>
      <c r="C6783" s="5">
        <v>10</v>
      </c>
      <c r="D6783" s="380">
        <v>38.614444444444445</v>
      </c>
      <c r="E6783" s="25">
        <v>24.84</v>
      </c>
      <c r="F6783" s="380">
        <v>8.1174834595959577</v>
      </c>
      <c r="G6783" s="25">
        <v>43.56</v>
      </c>
      <c r="H6783" s="380">
        <v>5.9369587038961313</v>
      </c>
      <c r="I6783" s="25">
        <v>48.86</v>
      </c>
      <c r="J6783" s="380">
        <v>2.2502191674475251</v>
      </c>
    </row>
    <row r="6784" spans="1:10" x14ac:dyDescent="0.35">
      <c r="A6784" s="5">
        <v>6780</v>
      </c>
      <c r="B6784" s="5">
        <v>283</v>
      </c>
      <c r="C6784" s="5">
        <v>10</v>
      </c>
      <c r="D6784" s="380">
        <v>34.195555555555558</v>
      </c>
      <c r="E6784" s="25">
        <v>24.84</v>
      </c>
      <c r="F6784" s="380">
        <v>0.47222222222222221</v>
      </c>
      <c r="G6784" s="25">
        <v>42.71</v>
      </c>
      <c r="H6784" s="380">
        <v>4.799693804694658</v>
      </c>
      <c r="I6784" s="25">
        <v>48.86</v>
      </c>
      <c r="J6784" s="380">
        <v>4.4699670195619055</v>
      </c>
    </row>
    <row r="6785" spans="1:10" x14ac:dyDescent="0.35">
      <c r="A6785" s="5">
        <v>6781</v>
      </c>
      <c r="B6785" s="5">
        <v>283</v>
      </c>
      <c r="C6785" s="5">
        <v>10</v>
      </c>
      <c r="D6785" s="380">
        <v>36.24</v>
      </c>
      <c r="E6785" s="25">
        <v>24.84</v>
      </c>
      <c r="F6785" s="380">
        <v>0.47222222222222221</v>
      </c>
      <c r="G6785" s="25">
        <v>42.29</v>
      </c>
      <c r="H6785" s="380">
        <v>4.799693804694658</v>
      </c>
      <c r="I6785" s="25">
        <v>48.86</v>
      </c>
      <c r="J6785" s="380">
        <v>5.0535948576800749</v>
      </c>
    </row>
    <row r="6786" spans="1:10" x14ac:dyDescent="0.35">
      <c r="A6786" s="5">
        <v>6782</v>
      </c>
      <c r="B6786" s="5">
        <v>283</v>
      </c>
      <c r="C6786" s="5">
        <v>10</v>
      </c>
      <c r="D6786" s="380">
        <v>35.475555555555559</v>
      </c>
      <c r="E6786" s="25">
        <v>24.84</v>
      </c>
      <c r="F6786" s="380">
        <v>0.47222222222222221</v>
      </c>
      <c r="G6786" s="25">
        <v>42.29</v>
      </c>
      <c r="H6786" s="380">
        <v>4.799693804694658</v>
      </c>
      <c r="I6786" s="25">
        <v>48.09</v>
      </c>
      <c r="J6786" s="380">
        <v>4.0816819153189039</v>
      </c>
    </row>
    <row r="6787" spans="1:10" x14ac:dyDescent="0.35">
      <c r="A6787" s="5">
        <v>6783</v>
      </c>
      <c r="B6787" s="5">
        <v>283</v>
      </c>
      <c r="C6787" s="5">
        <v>10</v>
      </c>
      <c r="D6787" s="380">
        <v>36.667222222222222</v>
      </c>
      <c r="E6787" s="25">
        <v>24.84</v>
      </c>
      <c r="F6787" s="380">
        <v>6.7572239848990332</v>
      </c>
      <c r="G6787" s="25">
        <v>42.29</v>
      </c>
      <c r="H6787" s="380">
        <v>6.9435192117540749</v>
      </c>
      <c r="I6787" s="25">
        <v>48.09</v>
      </c>
      <c r="J6787" s="380">
        <v>3.6281463494515771</v>
      </c>
    </row>
    <row r="6788" spans="1:10" x14ac:dyDescent="0.35">
      <c r="A6788" s="5">
        <v>6784</v>
      </c>
      <c r="B6788" s="5">
        <v>283</v>
      </c>
      <c r="C6788" s="5">
        <v>10</v>
      </c>
      <c r="D6788" s="380">
        <v>41.309444444444445</v>
      </c>
      <c r="E6788" s="25">
        <v>24.84</v>
      </c>
      <c r="F6788" s="380">
        <v>8.1174834595959595</v>
      </c>
      <c r="G6788" s="25">
        <v>42.29</v>
      </c>
      <c r="H6788" s="380">
        <v>7.4500494237696069</v>
      </c>
      <c r="I6788" s="25">
        <v>48.09</v>
      </c>
      <c r="J6788" s="380">
        <v>5.4704181790887292</v>
      </c>
    </row>
    <row r="6789" spans="1:10" x14ac:dyDescent="0.35">
      <c r="A6789" s="5">
        <v>6785</v>
      </c>
      <c r="B6789" s="5">
        <v>283</v>
      </c>
      <c r="C6789" s="5">
        <v>10</v>
      </c>
      <c r="D6789" s="380">
        <v>53.717222222222212</v>
      </c>
      <c r="E6789" s="25">
        <v>24.84</v>
      </c>
      <c r="F6789" s="380">
        <v>10.379482779379249</v>
      </c>
      <c r="G6789" s="25">
        <v>42.71</v>
      </c>
      <c r="H6789" s="380">
        <v>8.5622252910569276</v>
      </c>
      <c r="I6789" s="25">
        <v>48.86</v>
      </c>
      <c r="J6789" s="380">
        <v>6.5731907526265783</v>
      </c>
    </row>
    <row r="6790" spans="1:10" x14ac:dyDescent="0.35">
      <c r="A6790" s="5">
        <v>6786</v>
      </c>
      <c r="B6790" s="5">
        <v>283</v>
      </c>
      <c r="C6790" s="5">
        <v>10</v>
      </c>
      <c r="D6790" s="380">
        <v>63.037222222222226</v>
      </c>
      <c r="E6790" s="25">
        <v>24.84</v>
      </c>
      <c r="F6790" s="380">
        <v>22.140370182279945</v>
      </c>
      <c r="G6790" s="25">
        <v>44.4</v>
      </c>
      <c r="H6790" s="380">
        <v>8.5431024733248737</v>
      </c>
      <c r="I6790" s="25">
        <v>52.55</v>
      </c>
      <c r="J6790" s="380">
        <v>6.8997986830006228</v>
      </c>
    </row>
    <row r="6791" spans="1:10" x14ac:dyDescent="0.35">
      <c r="A6791" s="5">
        <v>6787</v>
      </c>
      <c r="B6791" s="5">
        <v>283</v>
      </c>
      <c r="C6791" s="5">
        <v>10</v>
      </c>
      <c r="D6791" s="380">
        <v>63.577777777777783</v>
      </c>
      <c r="E6791" s="25">
        <v>25.29</v>
      </c>
      <c r="F6791" s="380">
        <v>22.019769421965641</v>
      </c>
      <c r="G6791" s="25">
        <v>46.28</v>
      </c>
      <c r="H6791" s="380">
        <v>8.5037132766169474</v>
      </c>
      <c r="I6791" s="25">
        <v>57.62</v>
      </c>
      <c r="J6791" s="380">
        <v>6.8997986830006228</v>
      </c>
    </row>
    <row r="6792" spans="1:10" x14ac:dyDescent="0.35">
      <c r="A6792" s="5">
        <v>6788</v>
      </c>
      <c r="B6792" s="5">
        <v>283</v>
      </c>
      <c r="C6792" s="5">
        <v>10</v>
      </c>
      <c r="D6792" s="380">
        <v>53.684444444444452</v>
      </c>
      <c r="E6792" s="25">
        <v>24.99</v>
      </c>
      <c r="F6792" s="380">
        <v>12.278589164289532</v>
      </c>
      <c r="G6792" s="25">
        <v>44.69</v>
      </c>
      <c r="H6792" s="380">
        <v>8.5265404118900516</v>
      </c>
      <c r="I6792" s="25">
        <v>57.62</v>
      </c>
      <c r="J6792" s="380">
        <v>6.5689092029484044</v>
      </c>
    </row>
    <row r="6793" spans="1:10" x14ac:dyDescent="0.35">
      <c r="A6793" s="5">
        <v>6789</v>
      </c>
      <c r="B6793" s="5">
        <v>283</v>
      </c>
      <c r="C6793" s="5">
        <v>10</v>
      </c>
      <c r="D6793" s="380">
        <v>55.11055555555555</v>
      </c>
      <c r="E6793" s="25">
        <v>24.84</v>
      </c>
      <c r="F6793" s="380">
        <v>13.166628639637901</v>
      </c>
      <c r="G6793" s="25">
        <v>44.69</v>
      </c>
      <c r="H6793" s="380">
        <v>8.5893335960630779</v>
      </c>
      <c r="I6793" s="25">
        <v>53.71</v>
      </c>
      <c r="J6793" s="380">
        <v>6.500752953189413</v>
      </c>
    </row>
    <row r="6794" spans="1:10" x14ac:dyDescent="0.35">
      <c r="A6794" s="5">
        <v>6790</v>
      </c>
      <c r="B6794" s="5">
        <v>283</v>
      </c>
      <c r="C6794" s="5">
        <v>10</v>
      </c>
      <c r="D6794" s="380">
        <v>52.634444444444441</v>
      </c>
      <c r="E6794" s="25">
        <v>24.84</v>
      </c>
      <c r="F6794" s="380">
        <v>9.6616609537695552</v>
      </c>
      <c r="G6794" s="25">
        <v>43.56</v>
      </c>
      <c r="H6794" s="380">
        <v>7.7997626479908648</v>
      </c>
      <c r="I6794" s="25">
        <v>51.53</v>
      </c>
      <c r="J6794" s="380">
        <v>6.3800156182092129</v>
      </c>
    </row>
    <row r="6795" spans="1:10" x14ac:dyDescent="0.35">
      <c r="A6795" s="5">
        <v>6791</v>
      </c>
      <c r="B6795" s="5">
        <v>283</v>
      </c>
      <c r="C6795" s="5">
        <v>10</v>
      </c>
      <c r="D6795" s="380">
        <v>46.961111111111109</v>
      </c>
      <c r="E6795" s="25">
        <v>24.84</v>
      </c>
      <c r="F6795" s="380">
        <v>8.7844379258153698</v>
      </c>
      <c r="G6795" s="25">
        <v>42.29</v>
      </c>
      <c r="H6795" s="380">
        <v>7.8159706382659992</v>
      </c>
      <c r="I6795" s="25">
        <v>51.02</v>
      </c>
      <c r="J6795" s="380">
        <v>6.396320516382473</v>
      </c>
    </row>
    <row r="6796" spans="1:10" x14ac:dyDescent="0.35">
      <c r="A6796" s="5">
        <v>6792</v>
      </c>
      <c r="B6796" s="5">
        <v>283</v>
      </c>
      <c r="C6796" s="5">
        <v>10</v>
      </c>
      <c r="D6796" s="380">
        <v>47.357222222222219</v>
      </c>
      <c r="E6796" s="25">
        <v>24.84</v>
      </c>
      <c r="F6796" s="380">
        <v>8.773798737083661</v>
      </c>
      <c r="G6796" s="25">
        <v>42.29</v>
      </c>
      <c r="H6796" s="380">
        <v>7.8135957905782476</v>
      </c>
      <c r="I6796" s="25">
        <v>48.98</v>
      </c>
      <c r="J6796" s="380">
        <v>6.3156185523637074</v>
      </c>
    </row>
    <row r="6797" spans="1:10" x14ac:dyDescent="0.35">
      <c r="A6797" s="5">
        <v>6793</v>
      </c>
      <c r="B6797" s="5">
        <v>284</v>
      </c>
      <c r="C6797" s="5">
        <v>10</v>
      </c>
      <c r="D6797" s="380">
        <v>49.056666666666658</v>
      </c>
      <c r="E6797" s="25">
        <v>24.84</v>
      </c>
      <c r="F6797" s="380">
        <v>8.7779709950316036</v>
      </c>
      <c r="G6797" s="25">
        <v>42.29</v>
      </c>
      <c r="H6797" s="380">
        <v>7.8031984064842046</v>
      </c>
      <c r="I6797" s="25">
        <v>52.93</v>
      </c>
      <c r="J6797" s="380">
        <v>6.4934752293859903</v>
      </c>
    </row>
    <row r="6798" spans="1:10" x14ac:dyDescent="0.35">
      <c r="A6798" s="5">
        <v>6794</v>
      </c>
      <c r="B6798" s="5">
        <v>284</v>
      </c>
      <c r="C6798" s="5">
        <v>10</v>
      </c>
      <c r="D6798" s="380">
        <v>48.143333333333331</v>
      </c>
      <c r="E6798" s="25">
        <v>24.84</v>
      </c>
      <c r="F6798" s="380">
        <v>8.7840541332494606</v>
      </c>
      <c r="G6798" s="25">
        <v>42.29</v>
      </c>
      <c r="H6798" s="380">
        <v>8.5077438112554162</v>
      </c>
      <c r="I6798" s="25">
        <v>52.93</v>
      </c>
      <c r="J6798" s="380">
        <v>6.2784885571886155</v>
      </c>
    </row>
    <row r="6799" spans="1:10" x14ac:dyDescent="0.35">
      <c r="A6799" s="5">
        <v>6795</v>
      </c>
      <c r="B6799" s="5">
        <v>284</v>
      </c>
      <c r="C6799" s="5">
        <v>10</v>
      </c>
      <c r="D6799" s="380">
        <v>48.439444444444447</v>
      </c>
      <c r="E6799" s="25">
        <v>24.84</v>
      </c>
      <c r="F6799" s="380">
        <v>8.7765929012720481</v>
      </c>
      <c r="G6799" s="25">
        <v>42.29</v>
      </c>
      <c r="H6799" s="380">
        <v>8.2708541461314198</v>
      </c>
      <c r="I6799" s="25">
        <v>52.55</v>
      </c>
      <c r="J6799" s="380">
        <v>6.1578026242699071</v>
      </c>
    </row>
    <row r="6800" spans="1:10" x14ac:dyDescent="0.35">
      <c r="A6800" s="5">
        <v>6796</v>
      </c>
      <c r="B6800" s="5">
        <v>284</v>
      </c>
      <c r="C6800" s="5">
        <v>10</v>
      </c>
      <c r="D6800" s="380">
        <v>49.911666666666662</v>
      </c>
      <c r="E6800" s="25">
        <v>24.84</v>
      </c>
      <c r="F6800" s="380">
        <v>8.7800106209089108</v>
      </c>
      <c r="G6800" s="25">
        <v>42.29</v>
      </c>
      <c r="H6800" s="380">
        <v>8.475513440051099</v>
      </c>
      <c r="I6800" s="25">
        <v>52.93</v>
      </c>
      <c r="J6800" s="380">
        <v>6.5689092029484044</v>
      </c>
    </row>
    <row r="6801" spans="1:10" x14ac:dyDescent="0.35">
      <c r="A6801" s="5">
        <v>6797</v>
      </c>
      <c r="B6801" s="5">
        <v>284</v>
      </c>
      <c r="C6801" s="5">
        <v>10</v>
      </c>
      <c r="D6801" s="380">
        <v>47.096666666666664</v>
      </c>
      <c r="E6801" s="25">
        <v>24.84</v>
      </c>
      <c r="F6801" s="380">
        <v>8.8586258281249481</v>
      </c>
      <c r="G6801" s="25">
        <v>43.56</v>
      </c>
      <c r="H6801" s="380">
        <v>8.5525780579684429</v>
      </c>
      <c r="I6801" s="25">
        <v>52.93</v>
      </c>
      <c r="J6801" s="380">
        <v>6.8997986830006228</v>
      </c>
    </row>
    <row r="6802" spans="1:10" x14ac:dyDescent="0.35">
      <c r="A6802" s="5">
        <v>6798</v>
      </c>
      <c r="B6802" s="5">
        <v>284</v>
      </c>
      <c r="C6802" s="5">
        <v>10</v>
      </c>
      <c r="D6802" s="380">
        <v>58.671666666666667</v>
      </c>
      <c r="E6802" s="25">
        <v>24.99</v>
      </c>
      <c r="F6802" s="380">
        <v>9.5157037952299905</v>
      </c>
      <c r="G6802" s="25">
        <v>47.46</v>
      </c>
      <c r="H6802" s="380">
        <v>8.4904873223018686</v>
      </c>
      <c r="I6802" s="25">
        <v>56.52</v>
      </c>
      <c r="J6802" s="380">
        <v>6.052841731835346</v>
      </c>
    </row>
    <row r="6803" spans="1:10" x14ac:dyDescent="0.35">
      <c r="A6803" s="5">
        <v>6799</v>
      </c>
      <c r="B6803" s="5">
        <v>284</v>
      </c>
      <c r="C6803" s="5">
        <v>10</v>
      </c>
      <c r="D6803" s="380">
        <v>72.811666666666667</v>
      </c>
      <c r="E6803" s="25">
        <v>26.51</v>
      </c>
      <c r="F6803" s="380">
        <v>9.5256539842339336</v>
      </c>
      <c r="G6803" s="25">
        <v>49.82</v>
      </c>
      <c r="H6803" s="380">
        <v>8.5512211793280706</v>
      </c>
      <c r="I6803" s="25">
        <v>64.14</v>
      </c>
      <c r="J6803" s="380">
        <v>6.7484846966313885</v>
      </c>
    </row>
    <row r="6804" spans="1:10" x14ac:dyDescent="0.35">
      <c r="A6804" s="5">
        <v>6800</v>
      </c>
      <c r="B6804" s="5">
        <v>284</v>
      </c>
      <c r="C6804" s="5">
        <v>10</v>
      </c>
      <c r="D6804" s="380">
        <v>77.709444444444443</v>
      </c>
      <c r="E6804" s="25">
        <v>27.3</v>
      </c>
      <c r="F6804" s="380">
        <v>8.8071032530124906</v>
      </c>
      <c r="G6804" s="25">
        <v>49.82</v>
      </c>
      <c r="H6804" s="380">
        <v>6.8940420940890261</v>
      </c>
      <c r="I6804" s="25">
        <v>66.06</v>
      </c>
      <c r="J6804" s="380">
        <v>7.369088400021619</v>
      </c>
    </row>
    <row r="6805" spans="1:10" x14ac:dyDescent="0.35">
      <c r="A6805" s="5">
        <v>6801</v>
      </c>
      <c r="B6805" s="5">
        <v>284</v>
      </c>
      <c r="C6805" s="5">
        <v>10</v>
      </c>
      <c r="D6805" s="380">
        <v>68.814444444444433</v>
      </c>
      <c r="E6805" s="25">
        <v>27.3</v>
      </c>
      <c r="F6805" s="380">
        <v>8.1174834595959595</v>
      </c>
      <c r="G6805" s="25">
        <v>50.35</v>
      </c>
      <c r="H6805" s="380">
        <v>5.8380702584175808</v>
      </c>
      <c r="I6805" s="25">
        <v>62.27</v>
      </c>
      <c r="J6805" s="380">
        <v>4.5801251050360277</v>
      </c>
    </row>
    <row r="6806" spans="1:10" x14ac:dyDescent="0.35">
      <c r="A6806" s="5">
        <v>6802</v>
      </c>
      <c r="B6806" s="5">
        <v>284</v>
      </c>
      <c r="C6806" s="5">
        <v>10</v>
      </c>
      <c r="D6806" s="380">
        <v>62.779444444444444</v>
      </c>
      <c r="E6806" s="25">
        <v>25.74</v>
      </c>
      <c r="F6806" s="380">
        <v>5.6837155066829679</v>
      </c>
      <c r="G6806" s="25">
        <v>47.85</v>
      </c>
      <c r="H6806" s="380">
        <v>5.4316670268159113</v>
      </c>
      <c r="I6806" s="25">
        <v>56.52</v>
      </c>
      <c r="J6806" s="380">
        <v>4.0625869820688232</v>
      </c>
    </row>
    <row r="6807" spans="1:10" x14ac:dyDescent="0.35">
      <c r="A6807" s="5">
        <v>6803</v>
      </c>
      <c r="B6807" s="5">
        <v>284</v>
      </c>
      <c r="C6807" s="5">
        <v>10</v>
      </c>
      <c r="D6807" s="380">
        <v>57.38666666666667</v>
      </c>
      <c r="E6807" s="25">
        <v>25.74</v>
      </c>
      <c r="F6807" s="380">
        <v>5.5272524282406978</v>
      </c>
      <c r="G6807" s="25">
        <v>47.85</v>
      </c>
      <c r="H6807" s="380">
        <v>5.4054440646391377</v>
      </c>
      <c r="I6807" s="25">
        <v>53.46</v>
      </c>
      <c r="J6807" s="380">
        <v>3.55586728339112</v>
      </c>
    </row>
    <row r="6808" spans="1:10" x14ac:dyDescent="0.35">
      <c r="A6808" s="5">
        <v>6804</v>
      </c>
      <c r="B6808" s="5">
        <v>284</v>
      </c>
      <c r="C6808" s="5">
        <v>10</v>
      </c>
      <c r="D6808" s="380">
        <v>50.607222222222212</v>
      </c>
      <c r="E6808" s="25">
        <v>24.99</v>
      </c>
      <c r="F6808" s="380">
        <v>5.469417880302478</v>
      </c>
      <c r="G6808" s="25">
        <v>44.93</v>
      </c>
      <c r="H6808" s="380">
        <v>5.4054440646391377</v>
      </c>
      <c r="I6808" s="25">
        <v>52.93</v>
      </c>
      <c r="J6808" s="380">
        <v>3.5383477208444356</v>
      </c>
    </row>
    <row r="6809" spans="1:10" x14ac:dyDescent="0.35">
      <c r="A6809" s="5">
        <v>6805</v>
      </c>
      <c r="B6809" s="5">
        <v>284</v>
      </c>
      <c r="C6809" s="5">
        <v>10</v>
      </c>
      <c r="D6809" s="380">
        <v>52.123333333333335</v>
      </c>
      <c r="E6809" s="25">
        <v>24.99</v>
      </c>
      <c r="F6809" s="380">
        <v>5.099681910665022</v>
      </c>
      <c r="G6809" s="25">
        <v>44.74</v>
      </c>
      <c r="H6809" s="380">
        <v>5.3662134961110199</v>
      </c>
      <c r="I6809" s="25">
        <v>52.93</v>
      </c>
      <c r="J6809" s="380">
        <v>3.55586728339112</v>
      </c>
    </row>
    <row r="6810" spans="1:10" x14ac:dyDescent="0.35">
      <c r="A6810" s="5">
        <v>6806</v>
      </c>
      <c r="B6810" s="5">
        <v>284</v>
      </c>
      <c r="C6810" s="5">
        <v>10</v>
      </c>
      <c r="D6810" s="380">
        <v>52.905555555555551</v>
      </c>
      <c r="E6810" s="25">
        <v>24.99</v>
      </c>
      <c r="F6810" s="380">
        <v>5.099681910665022</v>
      </c>
      <c r="G6810" s="25">
        <v>44.74</v>
      </c>
      <c r="H6810" s="380">
        <v>5.3723227136460183</v>
      </c>
      <c r="I6810" s="25">
        <v>52.93</v>
      </c>
      <c r="J6810" s="380">
        <v>3.6005552269338144</v>
      </c>
    </row>
    <row r="6811" spans="1:10" x14ac:dyDescent="0.35">
      <c r="A6811" s="5">
        <v>6807</v>
      </c>
      <c r="B6811" s="5">
        <v>284</v>
      </c>
      <c r="C6811" s="5">
        <v>10</v>
      </c>
      <c r="D6811" s="380">
        <v>53.256666666666661</v>
      </c>
      <c r="E6811" s="25">
        <v>24.99</v>
      </c>
      <c r="F6811" s="380">
        <v>5.5156909307681428</v>
      </c>
      <c r="G6811" s="25">
        <v>44.74</v>
      </c>
      <c r="H6811" s="380">
        <v>5.3723227136460183</v>
      </c>
      <c r="I6811" s="25">
        <v>52.93</v>
      </c>
      <c r="J6811" s="380">
        <v>3.6232175401125599</v>
      </c>
    </row>
    <row r="6812" spans="1:10" x14ac:dyDescent="0.35">
      <c r="A6812" s="5">
        <v>6808</v>
      </c>
      <c r="B6812" s="5">
        <v>284</v>
      </c>
      <c r="C6812" s="5">
        <v>10</v>
      </c>
      <c r="D6812" s="380">
        <v>62.438888888888897</v>
      </c>
      <c r="E6812" s="25">
        <v>24.99</v>
      </c>
      <c r="F6812" s="380">
        <v>5.5156909307681428</v>
      </c>
      <c r="G6812" s="25">
        <v>44.74</v>
      </c>
      <c r="H6812" s="380">
        <v>5.4292849296314882</v>
      </c>
      <c r="I6812" s="25">
        <v>53.27</v>
      </c>
      <c r="J6812" s="380">
        <v>3.6334375674166921</v>
      </c>
    </row>
    <row r="6813" spans="1:10" x14ac:dyDescent="0.35">
      <c r="A6813" s="5">
        <v>6809</v>
      </c>
      <c r="B6813" s="5">
        <v>284</v>
      </c>
      <c r="C6813" s="5">
        <v>10</v>
      </c>
      <c r="D6813" s="380">
        <v>72.295555555555552</v>
      </c>
      <c r="E6813" s="25">
        <v>27.3</v>
      </c>
      <c r="F6813" s="380">
        <v>7.0645728949572932</v>
      </c>
      <c r="G6813" s="25">
        <v>47.85</v>
      </c>
      <c r="H6813" s="380">
        <v>5.8622588279763308</v>
      </c>
      <c r="I6813" s="25">
        <v>58.21</v>
      </c>
      <c r="J6813" s="380">
        <v>4.221878862540029</v>
      </c>
    </row>
    <row r="6814" spans="1:10" x14ac:dyDescent="0.35">
      <c r="A6814" s="5">
        <v>6810</v>
      </c>
      <c r="B6814" s="5">
        <v>284</v>
      </c>
      <c r="C6814" s="5">
        <v>10</v>
      </c>
      <c r="D6814" s="380">
        <v>88.775000000000006</v>
      </c>
      <c r="E6814" s="25">
        <v>28.12</v>
      </c>
      <c r="F6814" s="380">
        <v>9.6079450073230763</v>
      </c>
      <c r="G6814" s="25">
        <v>52.11</v>
      </c>
      <c r="H6814" s="380">
        <v>8.329695495282726</v>
      </c>
      <c r="I6814" s="25">
        <v>66.06</v>
      </c>
      <c r="J6814" s="380">
        <v>5.8075736213438445</v>
      </c>
    </row>
    <row r="6815" spans="1:10" x14ac:dyDescent="0.35">
      <c r="A6815" s="5">
        <v>6811</v>
      </c>
      <c r="B6815" s="5">
        <v>284</v>
      </c>
      <c r="C6815" s="5">
        <v>10</v>
      </c>
      <c r="D6815" s="380">
        <v>91.184999999999988</v>
      </c>
      <c r="E6815" s="25">
        <v>29.23</v>
      </c>
      <c r="F6815" s="380">
        <v>9.5653944189054201</v>
      </c>
      <c r="G6815" s="25">
        <v>52.11</v>
      </c>
      <c r="H6815" s="380">
        <v>8.2448131321424878</v>
      </c>
      <c r="I6815" s="25">
        <v>68.05</v>
      </c>
      <c r="J6815" s="380">
        <v>5.9084072789388946</v>
      </c>
    </row>
    <row r="6816" spans="1:10" x14ac:dyDescent="0.35">
      <c r="A6816" s="5">
        <v>6812</v>
      </c>
      <c r="B6816" s="5">
        <v>284</v>
      </c>
      <c r="C6816" s="5">
        <v>10</v>
      </c>
      <c r="D6816" s="380">
        <v>72.282777777777767</v>
      </c>
      <c r="E6816" s="25">
        <v>27.3</v>
      </c>
      <c r="F6816" s="380">
        <v>9.1042395578957027</v>
      </c>
      <c r="G6816" s="25">
        <v>51.24</v>
      </c>
      <c r="H6816" s="380">
        <v>8.323522929946483</v>
      </c>
      <c r="I6816" s="25">
        <v>66.06</v>
      </c>
      <c r="J6816" s="380">
        <v>6.665591002981869</v>
      </c>
    </row>
    <row r="6817" spans="1:10" x14ac:dyDescent="0.35">
      <c r="A6817" s="5">
        <v>6813</v>
      </c>
      <c r="B6817" s="5">
        <v>284</v>
      </c>
      <c r="C6817" s="5">
        <v>10</v>
      </c>
      <c r="D6817" s="380">
        <v>62.347777777777779</v>
      </c>
      <c r="E6817" s="25">
        <v>25.29</v>
      </c>
      <c r="F6817" s="380">
        <v>8.8843561456119851</v>
      </c>
      <c r="G6817" s="25">
        <v>47.85</v>
      </c>
      <c r="H6817" s="380">
        <v>7.6604805522141151</v>
      </c>
      <c r="I6817" s="25">
        <v>64.14</v>
      </c>
      <c r="J6817" s="380">
        <v>6.2750483284414829</v>
      </c>
    </row>
    <row r="6818" spans="1:10" x14ac:dyDescent="0.35">
      <c r="A6818" s="5">
        <v>6814</v>
      </c>
      <c r="B6818" s="5">
        <v>284</v>
      </c>
      <c r="C6818" s="5">
        <v>10</v>
      </c>
      <c r="D6818" s="380">
        <v>56.989444444444437</v>
      </c>
      <c r="E6818" s="25">
        <v>24.99</v>
      </c>
      <c r="F6818" s="380">
        <v>8.29290457147391</v>
      </c>
      <c r="G6818" s="25">
        <v>44.74</v>
      </c>
      <c r="H6818" s="380">
        <v>7.7144525634751169</v>
      </c>
      <c r="I6818" s="25">
        <v>60.46</v>
      </c>
      <c r="J6818" s="380">
        <v>5.5808024631737174</v>
      </c>
    </row>
    <row r="6819" spans="1:10" x14ac:dyDescent="0.35">
      <c r="A6819" s="5">
        <v>6815</v>
      </c>
      <c r="B6819" s="5">
        <v>284</v>
      </c>
      <c r="C6819" s="5">
        <v>10</v>
      </c>
      <c r="D6819" s="380">
        <v>58.77000000000001</v>
      </c>
      <c r="E6819" s="25">
        <v>24.99</v>
      </c>
      <c r="F6819" s="380">
        <v>8.3205696859660563</v>
      </c>
      <c r="G6819" s="25">
        <v>44.74</v>
      </c>
      <c r="H6819" s="380">
        <v>7.7083173703705601</v>
      </c>
      <c r="I6819" s="25">
        <v>54.52</v>
      </c>
      <c r="J6819" s="380">
        <v>6.4094071175077421</v>
      </c>
    </row>
    <row r="6820" spans="1:10" x14ac:dyDescent="0.35">
      <c r="A6820" s="5">
        <v>6816</v>
      </c>
      <c r="B6820" s="5">
        <v>284</v>
      </c>
      <c r="C6820" s="5">
        <v>10</v>
      </c>
      <c r="D6820" s="380">
        <v>55.878333333333323</v>
      </c>
      <c r="E6820" s="25">
        <v>24.84</v>
      </c>
      <c r="F6820" s="380">
        <v>8.3852967479826699</v>
      </c>
      <c r="G6820" s="25">
        <v>44.29</v>
      </c>
      <c r="H6820" s="380">
        <v>7.7967745023334034</v>
      </c>
      <c r="I6820" s="25">
        <v>53.71</v>
      </c>
      <c r="J6820" s="380">
        <v>6.508934247747816</v>
      </c>
    </row>
    <row r="6821" spans="1:10" x14ac:dyDescent="0.35">
      <c r="A6821" s="5">
        <v>6817</v>
      </c>
      <c r="B6821" s="5">
        <v>285</v>
      </c>
      <c r="C6821" s="5">
        <v>10</v>
      </c>
      <c r="D6821" s="380">
        <v>52.830555555555556</v>
      </c>
      <c r="E6821" s="25">
        <v>24.84</v>
      </c>
      <c r="F6821" s="380">
        <v>8.7756901484004999</v>
      </c>
      <c r="G6821" s="25">
        <v>44.74</v>
      </c>
      <c r="H6821" s="380">
        <v>8.4572162897841316</v>
      </c>
      <c r="I6821" s="25">
        <v>62.27</v>
      </c>
      <c r="J6821" s="380">
        <v>6.8141202401410474</v>
      </c>
    </row>
    <row r="6822" spans="1:10" x14ac:dyDescent="0.35">
      <c r="A6822" s="5">
        <v>6818</v>
      </c>
      <c r="B6822" s="5">
        <v>285</v>
      </c>
      <c r="C6822" s="5">
        <v>10</v>
      </c>
      <c r="D6822" s="380">
        <v>51.950555555555553</v>
      </c>
      <c r="E6822" s="25">
        <v>24.84</v>
      </c>
      <c r="F6822" s="380">
        <v>8.7670913272066375</v>
      </c>
      <c r="G6822" s="25">
        <v>44.29</v>
      </c>
      <c r="H6822" s="380">
        <v>8.4683333088192736</v>
      </c>
      <c r="I6822" s="25">
        <v>62.27</v>
      </c>
      <c r="J6822" s="380">
        <v>6.1561186668012429</v>
      </c>
    </row>
    <row r="6823" spans="1:10" x14ac:dyDescent="0.35">
      <c r="A6823" s="5">
        <v>6819</v>
      </c>
      <c r="B6823" s="5">
        <v>285</v>
      </c>
      <c r="C6823" s="5">
        <v>10</v>
      </c>
      <c r="D6823" s="380">
        <v>50.106666666666669</v>
      </c>
      <c r="E6823" s="25">
        <v>24.84</v>
      </c>
      <c r="F6823" s="380">
        <v>8.8515385988188857</v>
      </c>
      <c r="G6823" s="25">
        <v>44.29</v>
      </c>
      <c r="H6823" s="380">
        <v>8.5514660551046937</v>
      </c>
      <c r="I6823" s="25">
        <v>62.27</v>
      </c>
      <c r="J6823" s="380">
        <v>4.012415985238988</v>
      </c>
    </row>
    <row r="6824" spans="1:10" x14ac:dyDescent="0.35">
      <c r="A6824" s="5">
        <v>6820</v>
      </c>
      <c r="B6824" s="5">
        <v>285</v>
      </c>
      <c r="C6824" s="5">
        <v>10</v>
      </c>
      <c r="D6824" s="380">
        <v>52.553888888888892</v>
      </c>
      <c r="E6824" s="25">
        <v>24.84</v>
      </c>
      <c r="F6824" s="380">
        <v>8.8399230504743418</v>
      </c>
      <c r="G6824" s="25">
        <v>44.29</v>
      </c>
      <c r="H6824" s="380">
        <v>8.5201890098743291</v>
      </c>
      <c r="I6824" s="25">
        <v>62.27</v>
      </c>
      <c r="J6824" s="380">
        <v>6.1374300924639336</v>
      </c>
    </row>
    <row r="6825" spans="1:10" x14ac:dyDescent="0.35">
      <c r="A6825" s="5">
        <v>6821</v>
      </c>
      <c r="B6825" s="5">
        <v>285</v>
      </c>
      <c r="C6825" s="5">
        <v>10</v>
      </c>
      <c r="D6825" s="380">
        <v>53.272777777777776</v>
      </c>
      <c r="E6825" s="25">
        <v>24.84</v>
      </c>
      <c r="F6825" s="380">
        <v>9.3190146691253837</v>
      </c>
      <c r="G6825" s="25">
        <v>47.85</v>
      </c>
      <c r="H6825" s="380">
        <v>8.5261110223709604</v>
      </c>
      <c r="I6825" s="25">
        <v>62.27</v>
      </c>
      <c r="J6825" s="380">
        <v>6.45514702170885</v>
      </c>
    </row>
    <row r="6826" spans="1:10" x14ac:dyDescent="0.35">
      <c r="A6826" s="5">
        <v>6822</v>
      </c>
      <c r="B6826" s="5">
        <v>285</v>
      </c>
      <c r="C6826" s="5">
        <v>10</v>
      </c>
      <c r="D6826" s="380">
        <v>62.213333333333331</v>
      </c>
      <c r="E6826" s="25">
        <v>26.51</v>
      </c>
      <c r="F6826" s="380">
        <v>9.6124081964857044</v>
      </c>
      <c r="G6826" s="25">
        <v>52.86</v>
      </c>
      <c r="H6826" s="380">
        <v>8.5230854463651564</v>
      </c>
      <c r="I6826" s="25">
        <v>66.06</v>
      </c>
      <c r="J6826" s="380">
        <v>4.0123257074612102</v>
      </c>
    </row>
    <row r="6827" spans="1:10" x14ac:dyDescent="0.35">
      <c r="A6827" s="5">
        <v>6823</v>
      </c>
      <c r="B6827" s="5">
        <v>285</v>
      </c>
      <c r="C6827" s="5">
        <v>10</v>
      </c>
      <c r="D6827" s="380">
        <v>82.786111111111097</v>
      </c>
      <c r="E6827" s="25">
        <v>31.19</v>
      </c>
      <c r="F6827" s="380">
        <v>9.5730281119926612</v>
      </c>
      <c r="G6827" s="25">
        <v>58.63</v>
      </c>
      <c r="H6827" s="380">
        <v>8.4777765644758851</v>
      </c>
      <c r="I6827" s="25">
        <v>73.260000000000005</v>
      </c>
      <c r="J6827" s="380">
        <v>6.3896227582355571</v>
      </c>
    </row>
    <row r="6828" spans="1:10" x14ac:dyDescent="0.35">
      <c r="A6828" s="5">
        <v>6824</v>
      </c>
      <c r="B6828" s="5">
        <v>285</v>
      </c>
      <c r="C6828" s="5">
        <v>10</v>
      </c>
      <c r="D6828" s="380">
        <v>85.703333333333347</v>
      </c>
      <c r="E6828" s="25">
        <v>35.869999999999997</v>
      </c>
      <c r="F6828" s="380">
        <v>9.5493184286346793</v>
      </c>
      <c r="G6828" s="25">
        <v>58.63</v>
      </c>
      <c r="H6828" s="380">
        <v>8.4880911007302711</v>
      </c>
      <c r="I6828" s="25">
        <v>603.30999999999995</v>
      </c>
      <c r="J6828" s="380">
        <v>6.2029359165955613</v>
      </c>
    </row>
    <row r="6829" spans="1:10" x14ac:dyDescent="0.35">
      <c r="A6829" s="5">
        <v>6825</v>
      </c>
      <c r="B6829" s="5">
        <v>285</v>
      </c>
      <c r="C6829" s="5">
        <v>10</v>
      </c>
      <c r="D6829" s="380">
        <v>68</v>
      </c>
      <c r="E6829" s="25">
        <v>35.869999999999997</v>
      </c>
      <c r="F6829" s="380">
        <v>8.8910609913615257</v>
      </c>
      <c r="G6829" s="25">
        <v>58.63</v>
      </c>
      <c r="H6829" s="380">
        <v>8.2710153705904883</v>
      </c>
      <c r="I6829" s="25">
        <v>603.30999999999995</v>
      </c>
      <c r="J6829" s="380">
        <v>6.3322903564636501</v>
      </c>
    </row>
    <row r="6830" spans="1:10" x14ac:dyDescent="0.35">
      <c r="A6830" s="5">
        <v>6826</v>
      </c>
      <c r="B6830" s="5">
        <v>285</v>
      </c>
      <c r="C6830" s="5">
        <v>10</v>
      </c>
      <c r="D6830" s="380">
        <v>60.409444444444446</v>
      </c>
      <c r="E6830" s="25">
        <v>31.19</v>
      </c>
      <c r="F6830" s="380">
        <v>0.47222222222222221</v>
      </c>
      <c r="G6830" s="25">
        <v>58.63</v>
      </c>
      <c r="H6830" s="380">
        <v>5.8380702584175808</v>
      </c>
      <c r="I6830" s="25">
        <v>73.150000000000006</v>
      </c>
      <c r="J6830" s="380">
        <v>5.6489966597943725E-2</v>
      </c>
    </row>
    <row r="6831" spans="1:10" x14ac:dyDescent="0.35">
      <c r="A6831" s="5">
        <v>6827</v>
      </c>
      <c r="B6831" s="5">
        <v>285</v>
      </c>
      <c r="C6831" s="5">
        <v>10</v>
      </c>
      <c r="D6831" s="380">
        <v>51.986111111111114</v>
      </c>
      <c r="E6831" s="25">
        <v>30.28</v>
      </c>
      <c r="F6831" s="380">
        <v>5.3837097714493884</v>
      </c>
      <c r="G6831" s="25">
        <v>50.35</v>
      </c>
      <c r="H6831" s="380">
        <v>0.88198472112208315</v>
      </c>
      <c r="I6831" s="25">
        <v>66.06</v>
      </c>
      <c r="J6831" s="380">
        <v>2.777777777777778E-2</v>
      </c>
    </row>
    <row r="6832" spans="1:10" x14ac:dyDescent="0.35">
      <c r="A6832" s="5">
        <v>6828</v>
      </c>
      <c r="B6832" s="5">
        <v>285</v>
      </c>
      <c r="C6832" s="5">
        <v>10</v>
      </c>
      <c r="D6832" s="380">
        <v>49.195555555555551</v>
      </c>
      <c r="E6832" s="25">
        <v>26.51</v>
      </c>
      <c r="F6832" s="380">
        <v>5.3837097714493884</v>
      </c>
      <c r="G6832" s="25">
        <v>49.84</v>
      </c>
      <c r="H6832" s="380">
        <v>1.3822140458904382</v>
      </c>
      <c r="I6832" s="25">
        <v>62.9</v>
      </c>
      <c r="J6832" s="380">
        <v>2.777777777777778E-2</v>
      </c>
    </row>
    <row r="6833" spans="1:10" x14ac:dyDescent="0.35">
      <c r="A6833" s="5">
        <v>6829</v>
      </c>
      <c r="B6833" s="5">
        <v>285</v>
      </c>
      <c r="C6833" s="5">
        <v>10</v>
      </c>
      <c r="D6833" s="380">
        <v>48.557777777777773</v>
      </c>
      <c r="E6833" s="25">
        <v>26.51</v>
      </c>
      <c r="F6833" s="380">
        <v>5.3837097714493884</v>
      </c>
      <c r="G6833" s="25">
        <v>49.84</v>
      </c>
      <c r="H6833" s="380">
        <v>4.2929624360656966</v>
      </c>
      <c r="I6833" s="25">
        <v>62.27</v>
      </c>
      <c r="J6833" s="380">
        <v>3.0380161180540856E-2</v>
      </c>
    </row>
    <row r="6834" spans="1:10" x14ac:dyDescent="0.35">
      <c r="A6834" s="5">
        <v>6830</v>
      </c>
      <c r="B6834" s="5">
        <v>285</v>
      </c>
      <c r="C6834" s="5">
        <v>10</v>
      </c>
      <c r="D6834" s="380">
        <v>50.897777777777776</v>
      </c>
      <c r="E6834" s="25">
        <v>26.51</v>
      </c>
      <c r="F6834" s="380">
        <v>5.3837097714493884</v>
      </c>
      <c r="G6834" s="25">
        <v>49.84</v>
      </c>
      <c r="H6834" s="380">
        <v>1.7119340154584251</v>
      </c>
      <c r="I6834" s="25">
        <v>62.27</v>
      </c>
      <c r="J6834" s="380">
        <v>4.795046032441911E-2</v>
      </c>
    </row>
    <row r="6835" spans="1:10" x14ac:dyDescent="0.35">
      <c r="A6835" s="5">
        <v>6831</v>
      </c>
      <c r="B6835" s="5">
        <v>285</v>
      </c>
      <c r="C6835" s="5">
        <v>10</v>
      </c>
      <c r="D6835" s="380">
        <v>51.42444444444444</v>
      </c>
      <c r="E6835" s="25">
        <v>26.51</v>
      </c>
      <c r="F6835" s="380">
        <v>5.3837097714493884</v>
      </c>
      <c r="G6835" s="25">
        <v>49.84</v>
      </c>
      <c r="H6835" s="380">
        <v>1.5098527456880519</v>
      </c>
      <c r="I6835" s="25">
        <v>62.27</v>
      </c>
      <c r="J6835" s="380">
        <v>0.14062664710826869</v>
      </c>
    </row>
    <row r="6836" spans="1:10" x14ac:dyDescent="0.35">
      <c r="A6836" s="5">
        <v>6832</v>
      </c>
      <c r="B6836" s="5">
        <v>285</v>
      </c>
      <c r="C6836" s="5">
        <v>10</v>
      </c>
      <c r="D6836" s="380">
        <v>53.156666666666659</v>
      </c>
      <c r="E6836" s="25">
        <v>28.12</v>
      </c>
      <c r="F6836" s="380">
        <v>8.1174834595959613</v>
      </c>
      <c r="G6836" s="25">
        <v>52.67</v>
      </c>
      <c r="H6836" s="380">
        <v>6.9022694641629165</v>
      </c>
      <c r="I6836" s="25">
        <v>64.14</v>
      </c>
      <c r="J6836" s="380">
        <v>4.588509829689861</v>
      </c>
    </row>
    <row r="6837" spans="1:10" x14ac:dyDescent="0.35">
      <c r="A6837" s="5">
        <v>6833</v>
      </c>
      <c r="B6837" s="5">
        <v>285</v>
      </c>
      <c r="C6837" s="5">
        <v>10</v>
      </c>
      <c r="D6837" s="380">
        <v>65.073888888888888</v>
      </c>
      <c r="E6837" s="25">
        <v>31.19</v>
      </c>
      <c r="F6837" s="380">
        <v>10.859661350564151</v>
      </c>
      <c r="G6837" s="25">
        <v>58.63</v>
      </c>
      <c r="H6837" s="380">
        <v>11.562138728453833</v>
      </c>
      <c r="I6837" s="25">
        <v>68.05</v>
      </c>
      <c r="J6837" s="380">
        <v>7.8157559396971337</v>
      </c>
    </row>
    <row r="6838" spans="1:10" x14ac:dyDescent="0.35">
      <c r="A6838" s="5">
        <v>6834</v>
      </c>
      <c r="B6838" s="5">
        <v>285</v>
      </c>
      <c r="C6838" s="5">
        <v>10</v>
      </c>
      <c r="D6838" s="380">
        <v>77.439444444444447</v>
      </c>
      <c r="E6838" s="25">
        <v>34.82</v>
      </c>
      <c r="F6838" s="380">
        <v>17.623720372010688</v>
      </c>
      <c r="G6838" s="25">
        <v>58.63</v>
      </c>
      <c r="H6838" s="380">
        <v>11.829103275968237</v>
      </c>
      <c r="I6838" s="25">
        <v>74.349999999999994</v>
      </c>
      <c r="J6838" s="380">
        <v>6.6913834283525988</v>
      </c>
    </row>
    <row r="6839" spans="1:10" x14ac:dyDescent="0.35">
      <c r="A6839" s="5">
        <v>6835</v>
      </c>
      <c r="B6839" s="5">
        <v>285</v>
      </c>
      <c r="C6839" s="5">
        <v>10</v>
      </c>
      <c r="D6839" s="380">
        <v>87.492222222222225</v>
      </c>
      <c r="E6839" s="25">
        <v>35.869999999999997</v>
      </c>
      <c r="F6839" s="380">
        <v>18.455006185195309</v>
      </c>
      <c r="G6839" s="25">
        <v>58.63</v>
      </c>
      <c r="H6839" s="380">
        <v>11.889512092757046</v>
      </c>
      <c r="I6839" s="25">
        <v>640.05999999999995</v>
      </c>
      <c r="J6839" s="380">
        <v>7.0970053212667459</v>
      </c>
    </row>
    <row r="6840" spans="1:10" x14ac:dyDescent="0.35">
      <c r="A6840" s="5">
        <v>6836</v>
      </c>
      <c r="B6840" s="5">
        <v>285</v>
      </c>
      <c r="C6840" s="5">
        <v>10</v>
      </c>
      <c r="D6840" s="380">
        <v>64.751666666666665</v>
      </c>
      <c r="E6840" s="25">
        <v>35.869999999999997</v>
      </c>
      <c r="F6840" s="380">
        <v>17.730592064262208</v>
      </c>
      <c r="G6840" s="25">
        <v>58.63</v>
      </c>
      <c r="H6840" s="380">
        <v>11.490835630374841</v>
      </c>
      <c r="I6840" s="25">
        <v>603.30999999999995</v>
      </c>
      <c r="J6840" s="380">
        <v>7.6107190568722425</v>
      </c>
    </row>
    <row r="6841" spans="1:10" x14ac:dyDescent="0.35">
      <c r="A6841" s="5">
        <v>6837</v>
      </c>
      <c r="B6841" s="5">
        <v>285</v>
      </c>
      <c r="C6841" s="5">
        <v>10</v>
      </c>
      <c r="D6841" s="380">
        <v>58.153333333333336</v>
      </c>
      <c r="E6841" s="25">
        <v>31.19</v>
      </c>
      <c r="F6841" s="380">
        <v>19.076181680705346</v>
      </c>
      <c r="G6841" s="25">
        <v>55.88</v>
      </c>
      <c r="H6841" s="380">
        <v>11.714316329235569</v>
      </c>
      <c r="I6841" s="25">
        <v>73.260000000000005</v>
      </c>
      <c r="J6841" s="380">
        <v>7.7594814426153995</v>
      </c>
    </row>
    <row r="6842" spans="1:10" x14ac:dyDescent="0.35">
      <c r="A6842" s="5">
        <v>6838</v>
      </c>
      <c r="B6842" s="5">
        <v>285</v>
      </c>
      <c r="C6842" s="5">
        <v>10</v>
      </c>
      <c r="D6842" s="380">
        <v>52.767222222222223</v>
      </c>
      <c r="E6842" s="25">
        <v>26.51</v>
      </c>
      <c r="F6842" s="380">
        <v>10.67014162917434</v>
      </c>
      <c r="G6842" s="25">
        <v>52.87</v>
      </c>
      <c r="H6842" s="380">
        <v>11.100365368708641</v>
      </c>
      <c r="I6842" s="25">
        <v>73.150000000000006</v>
      </c>
      <c r="J6842" s="380">
        <v>7.8436288658073625</v>
      </c>
    </row>
    <row r="6843" spans="1:10" x14ac:dyDescent="0.35">
      <c r="A6843" s="5">
        <v>6839</v>
      </c>
      <c r="B6843" s="5">
        <v>285</v>
      </c>
      <c r="C6843" s="5">
        <v>10</v>
      </c>
      <c r="D6843" s="380">
        <v>49.972222222222221</v>
      </c>
      <c r="E6843" s="25">
        <v>26.05</v>
      </c>
      <c r="F6843" s="380">
        <v>10.686185758953053</v>
      </c>
      <c r="G6843" s="25">
        <v>50.35</v>
      </c>
      <c r="H6843" s="380">
        <v>10.983145847951556</v>
      </c>
      <c r="I6843" s="25">
        <v>67.790000000000006</v>
      </c>
      <c r="J6843" s="380">
        <v>7.383899304230038</v>
      </c>
    </row>
    <row r="6844" spans="1:10" x14ac:dyDescent="0.35">
      <c r="A6844" s="5">
        <v>6840</v>
      </c>
      <c r="B6844" s="5">
        <v>285</v>
      </c>
      <c r="C6844" s="5">
        <v>10</v>
      </c>
      <c r="D6844" s="380">
        <v>49.788333333333334</v>
      </c>
      <c r="E6844" s="25">
        <v>24.84</v>
      </c>
      <c r="F6844" s="380">
        <v>9.7916207174712984</v>
      </c>
      <c r="G6844" s="25">
        <v>48.39</v>
      </c>
      <c r="H6844" s="380">
        <v>10.451281090516378</v>
      </c>
      <c r="I6844" s="25">
        <v>58.7</v>
      </c>
      <c r="J6844" s="380">
        <v>7.2346577792194386</v>
      </c>
    </row>
    <row r="6845" spans="1:10" x14ac:dyDescent="0.35">
      <c r="A6845" s="5">
        <v>6841</v>
      </c>
      <c r="B6845" s="5">
        <v>286</v>
      </c>
      <c r="C6845" s="5">
        <v>10</v>
      </c>
      <c r="D6845" s="380">
        <v>47.158888888888889</v>
      </c>
      <c r="E6845" s="25">
        <v>24.84</v>
      </c>
      <c r="F6845" s="380">
        <v>9.261876873715357</v>
      </c>
      <c r="G6845" s="25">
        <v>47.85</v>
      </c>
      <c r="H6845" s="380">
        <v>11.068729010512204</v>
      </c>
      <c r="I6845" s="25">
        <v>56.52</v>
      </c>
      <c r="J6845" s="380">
        <v>7.2926407945667249</v>
      </c>
    </row>
    <row r="6846" spans="1:10" x14ac:dyDescent="0.35">
      <c r="A6846" s="5">
        <v>6842</v>
      </c>
      <c r="B6846" s="5">
        <v>286</v>
      </c>
      <c r="C6846" s="5">
        <v>10</v>
      </c>
      <c r="D6846" s="380">
        <v>45.624444444444443</v>
      </c>
      <c r="E6846" s="25">
        <v>24.84</v>
      </c>
      <c r="F6846" s="380">
        <v>9.1246621535450796</v>
      </c>
      <c r="G6846" s="25">
        <v>47.85</v>
      </c>
      <c r="H6846" s="380">
        <v>10.31849940013028</v>
      </c>
      <c r="I6846" s="25">
        <v>55.98</v>
      </c>
      <c r="J6846" s="380">
        <v>7.1732666982978195</v>
      </c>
    </row>
    <row r="6847" spans="1:10" x14ac:dyDescent="0.35">
      <c r="A6847" s="5">
        <v>6843</v>
      </c>
      <c r="B6847" s="5">
        <v>286</v>
      </c>
      <c r="C6847" s="5">
        <v>10</v>
      </c>
      <c r="D6847" s="380">
        <v>45.025555555555556</v>
      </c>
      <c r="E6847" s="25">
        <v>24.84</v>
      </c>
      <c r="F6847" s="380">
        <v>8.6355631209254025</v>
      </c>
      <c r="G6847" s="25">
        <v>47.85</v>
      </c>
      <c r="H6847" s="380">
        <v>9.2690717229711304</v>
      </c>
      <c r="I6847" s="25">
        <v>57.63</v>
      </c>
      <c r="J6847" s="380">
        <v>6.7634466502612067</v>
      </c>
    </row>
    <row r="6848" spans="1:10" x14ac:dyDescent="0.35">
      <c r="A6848" s="5">
        <v>6844</v>
      </c>
      <c r="B6848" s="5">
        <v>286</v>
      </c>
      <c r="C6848" s="5">
        <v>10</v>
      </c>
      <c r="D6848" s="380">
        <v>46.613888888888887</v>
      </c>
      <c r="E6848" s="25">
        <v>24.84</v>
      </c>
      <c r="F6848" s="380">
        <v>8.5943332030931732</v>
      </c>
      <c r="G6848" s="25">
        <v>47.85</v>
      </c>
      <c r="H6848" s="380">
        <v>10.248281838726269</v>
      </c>
      <c r="I6848" s="25">
        <v>57.63</v>
      </c>
      <c r="J6848" s="380">
        <v>5.3710993537239062</v>
      </c>
    </row>
    <row r="6849" spans="1:10" x14ac:dyDescent="0.35">
      <c r="A6849" s="5">
        <v>6845</v>
      </c>
      <c r="B6849" s="5">
        <v>286</v>
      </c>
      <c r="C6849" s="5">
        <v>10</v>
      </c>
      <c r="D6849" s="380">
        <v>49.428333333333335</v>
      </c>
      <c r="E6849" s="25">
        <v>24.99</v>
      </c>
      <c r="F6849" s="380">
        <v>8.4687596867477879</v>
      </c>
      <c r="G6849" s="25">
        <v>47.85</v>
      </c>
      <c r="H6849" s="380">
        <v>10.322824394245293</v>
      </c>
      <c r="I6849" s="25">
        <v>57.63</v>
      </c>
      <c r="J6849" s="380">
        <v>4.0178733982523758</v>
      </c>
    </row>
    <row r="6850" spans="1:10" x14ac:dyDescent="0.35">
      <c r="A6850" s="5">
        <v>6846</v>
      </c>
      <c r="B6850" s="5">
        <v>286</v>
      </c>
      <c r="C6850" s="5">
        <v>10</v>
      </c>
      <c r="D6850" s="380">
        <v>57.941111111111113</v>
      </c>
      <c r="E6850" s="25">
        <v>26.01</v>
      </c>
      <c r="F6850" s="380">
        <v>8.4967017107199005</v>
      </c>
      <c r="G6850" s="25">
        <v>48.33</v>
      </c>
      <c r="H6850" s="380">
        <v>8.6613446038534541</v>
      </c>
      <c r="I6850" s="25">
        <v>63.9</v>
      </c>
      <c r="J6850" s="380">
        <v>2.0046636118919698</v>
      </c>
    </row>
    <row r="6851" spans="1:10" x14ac:dyDescent="0.35">
      <c r="A6851" s="5">
        <v>6847</v>
      </c>
      <c r="B6851" s="5">
        <v>286</v>
      </c>
      <c r="C6851" s="5">
        <v>10</v>
      </c>
      <c r="D6851" s="380">
        <v>68.726111111111123</v>
      </c>
      <c r="E6851" s="25">
        <v>28.12</v>
      </c>
      <c r="F6851" s="380">
        <v>8.5357648137206681</v>
      </c>
      <c r="G6851" s="25">
        <v>56.29</v>
      </c>
      <c r="H6851" s="380">
        <v>8.7146817322522843</v>
      </c>
      <c r="I6851" s="25">
        <v>72.19</v>
      </c>
      <c r="J6851" s="380">
        <v>0.375</v>
      </c>
    </row>
    <row r="6852" spans="1:10" x14ac:dyDescent="0.35">
      <c r="A6852" s="5">
        <v>6848</v>
      </c>
      <c r="B6852" s="5">
        <v>286</v>
      </c>
      <c r="C6852" s="5">
        <v>10</v>
      </c>
      <c r="D6852" s="380">
        <v>72.863888888888866</v>
      </c>
      <c r="E6852" s="25">
        <v>29.23</v>
      </c>
      <c r="F6852" s="380">
        <v>8.3847018804123188</v>
      </c>
      <c r="G6852" s="25">
        <v>56.29</v>
      </c>
      <c r="H6852" s="380">
        <v>8.7541716169251309</v>
      </c>
      <c r="I6852" s="25">
        <v>72.19</v>
      </c>
      <c r="J6852" s="380">
        <v>0.375</v>
      </c>
    </row>
    <row r="6853" spans="1:10" x14ac:dyDescent="0.35">
      <c r="A6853" s="5">
        <v>6849</v>
      </c>
      <c r="B6853" s="5">
        <v>286</v>
      </c>
      <c r="C6853" s="5">
        <v>10</v>
      </c>
      <c r="D6853" s="380">
        <v>67.75833333333334</v>
      </c>
      <c r="E6853" s="25">
        <v>29.23</v>
      </c>
      <c r="F6853" s="380">
        <v>8.1174834595959595</v>
      </c>
      <c r="G6853" s="25">
        <v>55.27</v>
      </c>
      <c r="H6853" s="380">
        <v>6.3416935815864788</v>
      </c>
      <c r="I6853" s="25">
        <v>68.05</v>
      </c>
      <c r="J6853" s="380">
        <v>0.27777777777777779</v>
      </c>
    </row>
    <row r="6854" spans="1:10" x14ac:dyDescent="0.35">
      <c r="A6854" s="5">
        <v>6850</v>
      </c>
      <c r="B6854" s="5">
        <v>286</v>
      </c>
      <c r="C6854" s="5">
        <v>10</v>
      </c>
      <c r="D6854" s="380">
        <v>64.028888888888886</v>
      </c>
      <c r="E6854" s="25">
        <v>27.3</v>
      </c>
      <c r="F6854" s="380">
        <v>8.1174834595959595</v>
      </c>
      <c r="G6854" s="25">
        <v>55.27</v>
      </c>
      <c r="H6854" s="380">
        <v>6.5870531036388558</v>
      </c>
      <c r="I6854" s="25">
        <v>64.14</v>
      </c>
      <c r="J6854" s="380">
        <v>5.9154098484363962</v>
      </c>
    </row>
    <row r="6855" spans="1:10" x14ac:dyDescent="0.35">
      <c r="A6855" s="5">
        <v>6851</v>
      </c>
      <c r="B6855" s="5">
        <v>286</v>
      </c>
      <c r="C6855" s="5">
        <v>10</v>
      </c>
      <c r="D6855" s="380">
        <v>62.919444444444437</v>
      </c>
      <c r="E6855" s="25">
        <v>26.5</v>
      </c>
      <c r="F6855" s="380">
        <v>8.1174834595959613</v>
      </c>
      <c r="G6855" s="25">
        <v>47.85</v>
      </c>
      <c r="H6855" s="380">
        <v>9.046076200047942</v>
      </c>
      <c r="I6855" s="25">
        <v>62.27</v>
      </c>
      <c r="J6855" s="380">
        <v>4.888126884733496</v>
      </c>
    </row>
    <row r="6856" spans="1:10" x14ac:dyDescent="0.35">
      <c r="A6856" s="5">
        <v>6852</v>
      </c>
      <c r="B6856" s="5">
        <v>286</v>
      </c>
      <c r="C6856" s="5">
        <v>10</v>
      </c>
      <c r="D6856" s="380">
        <v>60.707222222222221</v>
      </c>
      <c r="E6856" s="25">
        <v>25.74</v>
      </c>
      <c r="F6856" s="380">
        <v>8.1174834595959577</v>
      </c>
      <c r="G6856" s="25">
        <v>47.85</v>
      </c>
      <c r="H6856" s="380">
        <v>8.9637959981962965</v>
      </c>
      <c r="I6856" s="25">
        <v>55.42</v>
      </c>
      <c r="J6856" s="380">
        <v>4.8445772132224469</v>
      </c>
    </row>
    <row r="6857" spans="1:10" x14ac:dyDescent="0.35">
      <c r="A6857" s="5">
        <v>6853</v>
      </c>
      <c r="B6857" s="5">
        <v>286</v>
      </c>
      <c r="C6857" s="5">
        <v>10</v>
      </c>
      <c r="D6857" s="380">
        <v>58.864999999999995</v>
      </c>
      <c r="E6857" s="25">
        <v>25.74</v>
      </c>
      <c r="F6857" s="380">
        <v>8.1174834595959595</v>
      </c>
      <c r="G6857" s="25">
        <v>47.85</v>
      </c>
      <c r="H6857" s="380">
        <v>9.1824380391693214</v>
      </c>
      <c r="I6857" s="25">
        <v>54.87</v>
      </c>
      <c r="J6857" s="380">
        <v>4.8260308294704917</v>
      </c>
    </row>
    <row r="6858" spans="1:10" x14ac:dyDescent="0.35">
      <c r="A6858" s="5">
        <v>6854</v>
      </c>
      <c r="B6858" s="5">
        <v>286</v>
      </c>
      <c r="C6858" s="5">
        <v>10</v>
      </c>
      <c r="D6858" s="380">
        <v>58.531111111111109</v>
      </c>
      <c r="E6858" s="25">
        <v>25.74</v>
      </c>
      <c r="F6858" s="380">
        <v>8.1174834595959577</v>
      </c>
      <c r="G6858" s="25">
        <v>47.85</v>
      </c>
      <c r="H6858" s="380">
        <v>9.5769436720830505</v>
      </c>
      <c r="I6858" s="25">
        <v>54.87</v>
      </c>
      <c r="J6858" s="380">
        <v>4.8865935725023153</v>
      </c>
    </row>
    <row r="6859" spans="1:10" x14ac:dyDescent="0.35">
      <c r="A6859" s="5">
        <v>6855</v>
      </c>
      <c r="B6859" s="5">
        <v>286</v>
      </c>
      <c r="C6859" s="5">
        <v>10</v>
      </c>
      <c r="D6859" s="380">
        <v>58.701111111111111</v>
      </c>
      <c r="E6859" s="25">
        <v>25.74</v>
      </c>
      <c r="F6859" s="380">
        <v>8.1174834595959613</v>
      </c>
      <c r="G6859" s="25">
        <v>47.85</v>
      </c>
      <c r="H6859" s="380">
        <v>9.3897618836327901</v>
      </c>
      <c r="I6859" s="25">
        <v>54.87</v>
      </c>
      <c r="J6859" s="380">
        <v>4.8646706355804739</v>
      </c>
    </row>
    <row r="6860" spans="1:10" x14ac:dyDescent="0.35">
      <c r="A6860" s="5">
        <v>6856</v>
      </c>
      <c r="B6860" s="5">
        <v>286</v>
      </c>
      <c r="C6860" s="5">
        <v>10</v>
      </c>
      <c r="D6860" s="380">
        <v>61.281666666666673</v>
      </c>
      <c r="E6860" s="25">
        <v>26.51</v>
      </c>
      <c r="F6860" s="380">
        <v>8.1473578758529559</v>
      </c>
      <c r="G6860" s="25">
        <v>47.85</v>
      </c>
      <c r="H6860" s="380">
        <v>8.5232371194221273</v>
      </c>
      <c r="I6860" s="25">
        <v>54.87</v>
      </c>
      <c r="J6860" s="380">
        <v>5.0596393674431912</v>
      </c>
    </row>
    <row r="6861" spans="1:10" x14ac:dyDescent="0.35">
      <c r="A6861" s="5">
        <v>6857</v>
      </c>
      <c r="B6861" s="5">
        <v>286</v>
      </c>
      <c r="C6861" s="5">
        <v>10</v>
      </c>
      <c r="D6861" s="380">
        <v>65.914444444444442</v>
      </c>
      <c r="E6861" s="25">
        <v>26.51</v>
      </c>
      <c r="F6861" s="380">
        <v>9.1354684051790347</v>
      </c>
      <c r="G6861" s="25">
        <v>47.85</v>
      </c>
      <c r="H6861" s="380">
        <v>8.5746908885075701</v>
      </c>
      <c r="I6861" s="25">
        <v>55.42</v>
      </c>
      <c r="J6861" s="380">
        <v>3.8889864195551409</v>
      </c>
    </row>
    <row r="6862" spans="1:10" x14ac:dyDescent="0.35">
      <c r="A6862" s="5">
        <v>6858</v>
      </c>
      <c r="B6862" s="5">
        <v>286</v>
      </c>
      <c r="C6862" s="5">
        <v>10</v>
      </c>
      <c r="D6862" s="380">
        <v>72.106111111111105</v>
      </c>
      <c r="E6862" s="25">
        <v>26.74</v>
      </c>
      <c r="F6862" s="380">
        <v>10.026701481972472</v>
      </c>
      <c r="G6862" s="25">
        <v>47.85</v>
      </c>
      <c r="H6862" s="380">
        <v>9.5370877499773563</v>
      </c>
      <c r="I6862" s="25">
        <v>60.46</v>
      </c>
      <c r="J6862" s="380">
        <v>3.877862115104282</v>
      </c>
    </row>
    <row r="6863" spans="1:10" x14ac:dyDescent="0.35">
      <c r="A6863" s="5">
        <v>6859</v>
      </c>
      <c r="B6863" s="5">
        <v>286</v>
      </c>
      <c r="C6863" s="5">
        <v>10</v>
      </c>
      <c r="D6863" s="380">
        <v>71.50055555555555</v>
      </c>
      <c r="E6863" s="25">
        <v>27.54</v>
      </c>
      <c r="F6863" s="380">
        <v>9.3198684307290272</v>
      </c>
      <c r="G6863" s="25">
        <v>49.28</v>
      </c>
      <c r="H6863" s="380">
        <v>9.5604196594520374</v>
      </c>
      <c r="I6863" s="25">
        <v>64.55</v>
      </c>
      <c r="J6863" s="380">
        <v>5.3034264956688366</v>
      </c>
    </row>
    <row r="6864" spans="1:10" x14ac:dyDescent="0.35">
      <c r="A6864" s="5">
        <v>6860</v>
      </c>
      <c r="B6864" s="5">
        <v>286</v>
      </c>
      <c r="C6864" s="5">
        <v>10</v>
      </c>
      <c r="D6864" s="380">
        <v>61.640555555555558</v>
      </c>
      <c r="E6864" s="25">
        <v>27.3</v>
      </c>
      <c r="F6864" s="380">
        <v>9.4198914706897696</v>
      </c>
      <c r="G6864" s="25">
        <v>47.85</v>
      </c>
      <c r="H6864" s="380">
        <v>9.6114126991664666</v>
      </c>
      <c r="I6864" s="25">
        <v>62.27</v>
      </c>
      <c r="J6864" s="380">
        <v>5.8978353266320909</v>
      </c>
    </row>
    <row r="6865" spans="1:10" x14ac:dyDescent="0.35">
      <c r="A6865" s="5">
        <v>6861</v>
      </c>
      <c r="B6865" s="5">
        <v>286</v>
      </c>
      <c r="C6865" s="5">
        <v>10</v>
      </c>
      <c r="D6865" s="380">
        <v>53.893333333333338</v>
      </c>
      <c r="E6865" s="25">
        <v>26.5</v>
      </c>
      <c r="F6865" s="380">
        <v>9.4836595105527586</v>
      </c>
      <c r="G6865" s="25">
        <v>47.85</v>
      </c>
      <c r="H6865" s="380">
        <v>9.6724886540306834</v>
      </c>
      <c r="I6865" s="25">
        <v>60.46</v>
      </c>
      <c r="J6865" s="380">
        <v>4.7385327584644887</v>
      </c>
    </row>
    <row r="6866" spans="1:10" x14ac:dyDescent="0.35">
      <c r="A6866" s="5">
        <v>6862</v>
      </c>
      <c r="B6866" s="5">
        <v>286</v>
      </c>
      <c r="C6866" s="5">
        <v>10</v>
      </c>
      <c r="D6866" s="380">
        <v>48.032222222222231</v>
      </c>
      <c r="E6866" s="25">
        <v>25.74</v>
      </c>
      <c r="F6866" s="380">
        <v>9.4556334591831686</v>
      </c>
      <c r="G6866" s="25">
        <v>47.85</v>
      </c>
      <c r="H6866" s="380">
        <v>9.7319868504518041</v>
      </c>
      <c r="I6866" s="25">
        <v>57.63</v>
      </c>
      <c r="J6866" s="380">
        <v>5.9611202516311117</v>
      </c>
    </row>
    <row r="6867" spans="1:10" x14ac:dyDescent="0.35">
      <c r="A6867" s="5">
        <v>6863</v>
      </c>
      <c r="B6867" s="5">
        <v>286</v>
      </c>
      <c r="C6867" s="5">
        <v>10</v>
      </c>
      <c r="D6867" s="380">
        <v>44.657777777777767</v>
      </c>
      <c r="E6867" s="25">
        <v>25.29</v>
      </c>
      <c r="F6867" s="380">
        <v>9.2466123952973032</v>
      </c>
      <c r="G6867" s="25">
        <v>47.85</v>
      </c>
      <c r="H6867" s="380">
        <v>11.157060424304706</v>
      </c>
      <c r="I6867" s="25">
        <v>54.86</v>
      </c>
      <c r="J6867" s="380">
        <v>6.1990788458801473</v>
      </c>
    </row>
    <row r="6868" spans="1:10" x14ac:dyDescent="0.35">
      <c r="A6868" s="5">
        <v>6864</v>
      </c>
      <c r="B6868" s="5">
        <v>286</v>
      </c>
      <c r="C6868" s="5">
        <v>10</v>
      </c>
      <c r="D6868" s="380">
        <v>47.562222222222218</v>
      </c>
      <c r="E6868" s="25">
        <v>24.84</v>
      </c>
      <c r="F6868" s="380">
        <v>9.2935964405613234</v>
      </c>
      <c r="G6868" s="25">
        <v>47.85</v>
      </c>
      <c r="H6868" s="380">
        <v>10.675590307757329</v>
      </c>
      <c r="I6868" s="25">
        <v>54.86</v>
      </c>
      <c r="J6868" s="380">
        <v>7.2216102032844702</v>
      </c>
    </row>
    <row r="6869" spans="1:10" x14ac:dyDescent="0.35">
      <c r="A6869" s="5">
        <v>6865</v>
      </c>
      <c r="B6869" s="5">
        <v>287</v>
      </c>
      <c r="C6869" s="5">
        <v>10</v>
      </c>
      <c r="D6869" s="380">
        <v>45.393888888888881</v>
      </c>
      <c r="E6869" s="25">
        <v>24.84</v>
      </c>
      <c r="F6869" s="380">
        <v>9.2602996291783946</v>
      </c>
      <c r="G6869" s="25">
        <v>47.85</v>
      </c>
      <c r="H6869" s="380">
        <v>11.086026692223102</v>
      </c>
      <c r="I6869" s="25">
        <v>54.32</v>
      </c>
      <c r="J6869" s="380">
        <v>6.1436302521583368</v>
      </c>
    </row>
    <row r="6870" spans="1:10" x14ac:dyDescent="0.35">
      <c r="A6870" s="5">
        <v>6866</v>
      </c>
      <c r="B6870" s="5">
        <v>287</v>
      </c>
      <c r="C6870" s="5">
        <v>10</v>
      </c>
      <c r="D6870" s="380">
        <v>44.56388888888889</v>
      </c>
      <c r="E6870" s="25">
        <v>24.84</v>
      </c>
      <c r="F6870" s="380">
        <v>8.4432139156672221</v>
      </c>
      <c r="G6870" s="25">
        <v>47.85</v>
      </c>
      <c r="H6870" s="380">
        <v>11.329629000671698</v>
      </c>
      <c r="I6870" s="25">
        <v>54.86</v>
      </c>
      <c r="J6870" s="380">
        <v>6.3793299109126034</v>
      </c>
    </row>
    <row r="6871" spans="1:10" x14ac:dyDescent="0.35">
      <c r="A6871" s="5">
        <v>6867</v>
      </c>
      <c r="B6871" s="5">
        <v>287</v>
      </c>
      <c r="C6871" s="5">
        <v>10</v>
      </c>
      <c r="D6871" s="380">
        <v>44.664999999999999</v>
      </c>
      <c r="E6871" s="25">
        <v>24.84</v>
      </c>
      <c r="F6871" s="380">
        <v>8.4072421680662277</v>
      </c>
      <c r="G6871" s="25">
        <v>47.85</v>
      </c>
      <c r="H6871" s="380">
        <v>11.223929230942659</v>
      </c>
      <c r="I6871" s="25">
        <v>54.86</v>
      </c>
      <c r="J6871" s="380">
        <v>6.5472967626248106</v>
      </c>
    </row>
    <row r="6872" spans="1:10" x14ac:dyDescent="0.35">
      <c r="A6872" s="5">
        <v>6868</v>
      </c>
      <c r="B6872" s="5">
        <v>287</v>
      </c>
      <c r="C6872" s="5">
        <v>10</v>
      </c>
      <c r="D6872" s="380">
        <v>45.335555555555551</v>
      </c>
      <c r="E6872" s="25">
        <v>24.84</v>
      </c>
      <c r="F6872" s="380">
        <v>8.340808007231777</v>
      </c>
      <c r="G6872" s="25">
        <v>47.85</v>
      </c>
      <c r="H6872" s="380">
        <v>11.125035338801448</v>
      </c>
      <c r="I6872" s="25">
        <v>54.86</v>
      </c>
      <c r="J6872" s="380">
        <v>6.0077321268081016</v>
      </c>
    </row>
    <row r="6873" spans="1:10" x14ac:dyDescent="0.35">
      <c r="A6873" s="5">
        <v>6869</v>
      </c>
      <c r="B6873" s="5">
        <v>287</v>
      </c>
      <c r="C6873" s="5">
        <v>10</v>
      </c>
      <c r="D6873" s="380">
        <v>46.806666666666665</v>
      </c>
      <c r="E6873" s="25">
        <v>24.84</v>
      </c>
      <c r="F6873" s="380">
        <v>8.2453490562894931</v>
      </c>
      <c r="G6873" s="25">
        <v>47.85</v>
      </c>
      <c r="H6873" s="380">
        <v>11.172229286993989</v>
      </c>
      <c r="I6873" s="25">
        <v>54.86</v>
      </c>
      <c r="J6873" s="380">
        <v>5.5231651583115005</v>
      </c>
    </row>
    <row r="6874" spans="1:10" x14ac:dyDescent="0.35">
      <c r="A6874" s="5">
        <v>6870</v>
      </c>
      <c r="B6874" s="5">
        <v>287</v>
      </c>
      <c r="C6874" s="5">
        <v>10</v>
      </c>
      <c r="D6874" s="380">
        <v>52.457222222222221</v>
      </c>
      <c r="E6874" s="25">
        <v>26.51</v>
      </c>
      <c r="F6874" s="380">
        <v>8.2773740816122814</v>
      </c>
      <c r="G6874" s="25">
        <v>54.25</v>
      </c>
      <c r="H6874" s="380">
        <v>11.169697117641721</v>
      </c>
      <c r="I6874" s="25">
        <v>56.52</v>
      </c>
      <c r="J6874" s="380">
        <v>6.3149496072653504</v>
      </c>
    </row>
    <row r="6875" spans="1:10" x14ac:dyDescent="0.35">
      <c r="A6875" s="5">
        <v>6871</v>
      </c>
      <c r="B6875" s="5">
        <v>287</v>
      </c>
      <c r="C6875" s="5">
        <v>10</v>
      </c>
      <c r="D6875" s="380">
        <v>64.168333333333337</v>
      </c>
      <c r="E6875" s="25">
        <v>29.23</v>
      </c>
      <c r="F6875" s="380">
        <v>8.7376771054707749</v>
      </c>
      <c r="G6875" s="25">
        <v>56.93</v>
      </c>
      <c r="H6875" s="380">
        <v>11.101594639947912</v>
      </c>
      <c r="I6875" s="25">
        <v>67.790000000000006</v>
      </c>
      <c r="J6875" s="380">
        <v>6.3697163679133304</v>
      </c>
    </row>
    <row r="6876" spans="1:10" x14ac:dyDescent="0.35">
      <c r="A6876" s="5">
        <v>6872</v>
      </c>
      <c r="B6876" s="5">
        <v>287</v>
      </c>
      <c r="C6876" s="5">
        <v>10</v>
      </c>
      <c r="D6876" s="380">
        <v>67.568333333333328</v>
      </c>
      <c r="E6876" s="25">
        <v>29.23</v>
      </c>
      <c r="F6876" s="380">
        <v>8.7759128316572159</v>
      </c>
      <c r="G6876" s="25">
        <v>56.29</v>
      </c>
      <c r="H6876" s="380">
        <v>8.6699970319586868</v>
      </c>
      <c r="I6876" s="25">
        <v>67.790000000000006</v>
      </c>
      <c r="J6876" s="380">
        <v>2.0046636118919698</v>
      </c>
    </row>
    <row r="6877" spans="1:10" x14ac:dyDescent="0.35">
      <c r="A6877" s="5">
        <v>6873</v>
      </c>
      <c r="B6877" s="5">
        <v>287</v>
      </c>
      <c r="C6877" s="5">
        <v>10</v>
      </c>
      <c r="D6877" s="380">
        <v>65.85833333333332</v>
      </c>
      <c r="E6877" s="25">
        <v>29.23</v>
      </c>
      <c r="F6877" s="380">
        <v>9.142735116346584</v>
      </c>
      <c r="G6877" s="25">
        <v>56.93</v>
      </c>
      <c r="H6877" s="380">
        <v>9.3999723102910604</v>
      </c>
      <c r="I6877" s="25">
        <v>65.819999999999993</v>
      </c>
      <c r="J6877" s="380">
        <v>3.651344346576928</v>
      </c>
    </row>
    <row r="6878" spans="1:10" x14ac:dyDescent="0.35">
      <c r="A6878" s="5">
        <v>6874</v>
      </c>
      <c r="B6878" s="5">
        <v>287</v>
      </c>
      <c r="C6878" s="5">
        <v>10</v>
      </c>
      <c r="D6878" s="380">
        <v>61.286111111111097</v>
      </c>
      <c r="E6878" s="25">
        <v>28.12</v>
      </c>
      <c r="F6878" s="380">
        <v>8.8760399195228565</v>
      </c>
      <c r="G6878" s="25">
        <v>56.29</v>
      </c>
      <c r="H6878" s="380">
        <v>8.8502124032074718</v>
      </c>
      <c r="I6878" s="25">
        <v>62.27</v>
      </c>
      <c r="J6878" s="380">
        <v>3.5468216673163382</v>
      </c>
    </row>
    <row r="6879" spans="1:10" x14ac:dyDescent="0.35">
      <c r="A6879" s="5">
        <v>6875</v>
      </c>
      <c r="B6879" s="5">
        <v>287</v>
      </c>
      <c r="C6879" s="5">
        <v>10</v>
      </c>
      <c r="D6879" s="380">
        <v>57.852777777777774</v>
      </c>
      <c r="E6879" s="25">
        <v>27.3</v>
      </c>
      <c r="F6879" s="380">
        <v>8.1174834595959595</v>
      </c>
      <c r="G6879" s="25">
        <v>56.29</v>
      </c>
      <c r="H6879" s="380">
        <v>9.4966300391336453</v>
      </c>
      <c r="I6879" s="25">
        <v>58.21</v>
      </c>
      <c r="J6879" s="380">
        <v>4.1575421577995932</v>
      </c>
    </row>
    <row r="6880" spans="1:10" x14ac:dyDescent="0.35">
      <c r="A6880" s="5">
        <v>6876</v>
      </c>
      <c r="B6880" s="5">
        <v>287</v>
      </c>
      <c r="C6880" s="5">
        <v>10</v>
      </c>
      <c r="D6880" s="380">
        <v>53.724444444444437</v>
      </c>
      <c r="E6880" s="25">
        <v>26.51</v>
      </c>
      <c r="F6880" s="380">
        <v>8.1174834595959577</v>
      </c>
      <c r="G6880" s="25">
        <v>54.25</v>
      </c>
      <c r="H6880" s="380">
        <v>9.2588860690551265</v>
      </c>
      <c r="I6880" s="25">
        <v>54.86</v>
      </c>
      <c r="J6880" s="380">
        <v>4.1388485782413742</v>
      </c>
    </row>
    <row r="6881" spans="1:10" x14ac:dyDescent="0.35">
      <c r="A6881" s="5">
        <v>6877</v>
      </c>
      <c r="B6881" s="5">
        <v>287</v>
      </c>
      <c r="C6881" s="5">
        <v>10</v>
      </c>
      <c r="D6881" s="380">
        <v>50.94</v>
      </c>
      <c r="E6881" s="25">
        <v>26.51</v>
      </c>
      <c r="F6881" s="380">
        <v>8.1174834595959577</v>
      </c>
      <c r="G6881" s="25">
        <v>52.67</v>
      </c>
      <c r="H6881" s="380">
        <v>9.6360596493509476</v>
      </c>
      <c r="I6881" s="25">
        <v>54.86</v>
      </c>
      <c r="J6881" s="380">
        <v>4.4336128248336983</v>
      </c>
    </row>
    <row r="6882" spans="1:10" x14ac:dyDescent="0.35">
      <c r="A6882" s="5">
        <v>6878</v>
      </c>
      <c r="B6882" s="5">
        <v>287</v>
      </c>
      <c r="C6882" s="5">
        <v>10</v>
      </c>
      <c r="D6882" s="380">
        <v>47.80833333333333</v>
      </c>
      <c r="E6882" s="25">
        <v>26.51</v>
      </c>
      <c r="F6882" s="380">
        <v>8.1174834595959613</v>
      </c>
      <c r="G6882" s="25">
        <v>52.67</v>
      </c>
      <c r="H6882" s="380">
        <v>9.5583795389128809</v>
      </c>
      <c r="I6882" s="25">
        <v>54.32</v>
      </c>
      <c r="J6882" s="380">
        <v>3.0646741997105824</v>
      </c>
    </row>
    <row r="6883" spans="1:10" x14ac:dyDescent="0.35">
      <c r="A6883" s="5">
        <v>6879</v>
      </c>
      <c r="B6883" s="5">
        <v>287</v>
      </c>
      <c r="C6883" s="5">
        <v>10</v>
      </c>
      <c r="D6883" s="380">
        <v>48.610000000000007</v>
      </c>
      <c r="E6883" s="25">
        <v>26.51</v>
      </c>
      <c r="F6883" s="380">
        <v>8.1174834595959577</v>
      </c>
      <c r="G6883" s="25">
        <v>52.2</v>
      </c>
      <c r="H6883" s="380">
        <v>9.6154479406193687</v>
      </c>
      <c r="I6883" s="25">
        <v>54.32</v>
      </c>
      <c r="J6883" s="380">
        <v>3.9821353220435696</v>
      </c>
    </row>
    <row r="6884" spans="1:10" x14ac:dyDescent="0.35">
      <c r="A6884" s="5">
        <v>6880</v>
      </c>
      <c r="B6884" s="5">
        <v>287</v>
      </c>
      <c r="C6884" s="5">
        <v>10</v>
      </c>
      <c r="D6884" s="380">
        <v>55.046111111111117</v>
      </c>
      <c r="E6884" s="25">
        <v>27.3</v>
      </c>
      <c r="F6884" s="380">
        <v>8.1808516063514318</v>
      </c>
      <c r="G6884" s="25">
        <v>52.2</v>
      </c>
      <c r="H6884" s="380">
        <v>9.6108928772327484</v>
      </c>
      <c r="I6884" s="25">
        <v>54.86</v>
      </c>
      <c r="J6884" s="380">
        <v>4.0132525095343698</v>
      </c>
    </row>
    <row r="6885" spans="1:10" x14ac:dyDescent="0.35">
      <c r="A6885" s="5">
        <v>6881</v>
      </c>
      <c r="B6885" s="5">
        <v>287</v>
      </c>
      <c r="C6885" s="5">
        <v>10</v>
      </c>
      <c r="D6885" s="380">
        <v>63.338333333333324</v>
      </c>
      <c r="E6885" s="25">
        <v>28.11</v>
      </c>
      <c r="F6885" s="380">
        <v>8.9526132777281013</v>
      </c>
      <c r="G6885" s="25">
        <v>52.67</v>
      </c>
      <c r="H6885" s="380">
        <v>10.613780296200293</v>
      </c>
      <c r="I6885" s="25">
        <v>54.86</v>
      </c>
      <c r="J6885" s="380">
        <v>4.5744435781316177</v>
      </c>
    </row>
    <row r="6886" spans="1:10" x14ac:dyDescent="0.35">
      <c r="A6886" s="5">
        <v>6882</v>
      </c>
      <c r="B6886" s="5">
        <v>287</v>
      </c>
      <c r="C6886" s="5">
        <v>10</v>
      </c>
      <c r="D6886" s="380">
        <v>67.743333333333325</v>
      </c>
      <c r="E6886" s="25">
        <v>28.12</v>
      </c>
      <c r="F6886" s="380">
        <v>8.9614663113052231</v>
      </c>
      <c r="G6886" s="25">
        <v>56.29</v>
      </c>
      <c r="H6886" s="380">
        <v>10.576741034053866</v>
      </c>
      <c r="I6886" s="25">
        <v>62.27</v>
      </c>
      <c r="J6886" s="380">
        <v>6.1405227739619299</v>
      </c>
    </row>
    <row r="6887" spans="1:10" x14ac:dyDescent="0.35">
      <c r="A6887" s="5">
        <v>6883</v>
      </c>
      <c r="B6887" s="5">
        <v>287</v>
      </c>
      <c r="C6887" s="5">
        <v>10</v>
      </c>
      <c r="D6887" s="380">
        <v>67.297222222222217</v>
      </c>
      <c r="E6887" s="25">
        <v>29.23</v>
      </c>
      <c r="F6887" s="380">
        <v>8.961500173030311</v>
      </c>
      <c r="G6887" s="25">
        <v>56.29</v>
      </c>
      <c r="H6887" s="380">
        <v>11.414871525611098</v>
      </c>
      <c r="I6887" s="25">
        <v>65.819999999999993</v>
      </c>
      <c r="J6887" s="380">
        <v>6.9806869175100967</v>
      </c>
    </row>
    <row r="6888" spans="1:10" x14ac:dyDescent="0.35">
      <c r="A6888" s="5">
        <v>6884</v>
      </c>
      <c r="B6888" s="5">
        <v>287</v>
      </c>
      <c r="C6888" s="5">
        <v>10</v>
      </c>
      <c r="D6888" s="380">
        <v>59.690555555555562</v>
      </c>
      <c r="E6888" s="25">
        <v>28.12</v>
      </c>
      <c r="F6888" s="380">
        <v>10.120593169588952</v>
      </c>
      <c r="G6888" s="25">
        <v>55.38</v>
      </c>
      <c r="H6888" s="380">
        <v>11.341992955798981</v>
      </c>
      <c r="I6888" s="25">
        <v>62.27</v>
      </c>
      <c r="J6888" s="380">
        <v>6.2714283828437454</v>
      </c>
    </row>
    <row r="6889" spans="1:10" x14ac:dyDescent="0.35">
      <c r="A6889" s="5">
        <v>6885</v>
      </c>
      <c r="B6889" s="5">
        <v>287</v>
      </c>
      <c r="C6889" s="5">
        <v>10</v>
      </c>
      <c r="D6889" s="380">
        <v>58.486666666666665</v>
      </c>
      <c r="E6889" s="25">
        <v>26.51</v>
      </c>
      <c r="F6889" s="380">
        <v>9.8270031838517671</v>
      </c>
      <c r="G6889" s="25">
        <v>52.2</v>
      </c>
      <c r="H6889" s="380">
        <v>11.140351514215924</v>
      </c>
      <c r="I6889" s="25">
        <v>56.51</v>
      </c>
      <c r="J6889" s="380">
        <v>5.9440530971015919</v>
      </c>
    </row>
    <row r="6890" spans="1:10" x14ac:dyDescent="0.35">
      <c r="A6890" s="5">
        <v>6886</v>
      </c>
      <c r="B6890" s="5">
        <v>287</v>
      </c>
      <c r="C6890" s="5">
        <v>10</v>
      </c>
      <c r="D6890" s="380">
        <v>57.19222222222222</v>
      </c>
      <c r="E6890" s="25">
        <v>25.74</v>
      </c>
      <c r="F6890" s="380">
        <v>9.9785954826248222</v>
      </c>
      <c r="G6890" s="25">
        <v>47.85</v>
      </c>
      <c r="H6890" s="380">
        <v>10.92202437909531</v>
      </c>
      <c r="I6890" s="25">
        <v>55.95</v>
      </c>
      <c r="J6890" s="380">
        <v>5.7535258640803821</v>
      </c>
    </row>
    <row r="6891" spans="1:10" x14ac:dyDescent="0.35">
      <c r="A6891" s="5">
        <v>6887</v>
      </c>
      <c r="B6891" s="5">
        <v>287</v>
      </c>
      <c r="C6891" s="5">
        <v>10</v>
      </c>
      <c r="D6891" s="380">
        <v>53.142777777777781</v>
      </c>
      <c r="E6891" s="25">
        <v>24.99</v>
      </c>
      <c r="F6891" s="380">
        <v>9.9741632181906574</v>
      </c>
      <c r="G6891" s="25">
        <v>47.85</v>
      </c>
      <c r="H6891" s="380">
        <v>9.6216766073713238</v>
      </c>
      <c r="I6891" s="25">
        <v>54.87</v>
      </c>
      <c r="J6891" s="380">
        <v>6.9817954206596458</v>
      </c>
    </row>
    <row r="6892" spans="1:10" x14ac:dyDescent="0.35">
      <c r="A6892" s="5">
        <v>6888</v>
      </c>
      <c r="B6892" s="5">
        <v>287</v>
      </c>
      <c r="C6892" s="5">
        <v>10</v>
      </c>
      <c r="D6892" s="380">
        <v>52.223333333333329</v>
      </c>
      <c r="E6892" s="25">
        <v>24.84</v>
      </c>
      <c r="F6892" s="380">
        <v>9.9785954826248222</v>
      </c>
      <c r="G6892" s="25">
        <v>47.85</v>
      </c>
      <c r="H6892" s="380">
        <v>9.3667150193341886</v>
      </c>
      <c r="I6892" s="25">
        <v>56.41</v>
      </c>
      <c r="J6892" s="380">
        <v>6.7560267298140699</v>
      </c>
    </row>
    <row r="6893" spans="1:10" x14ac:dyDescent="0.35">
      <c r="A6893" s="5">
        <v>6889</v>
      </c>
      <c r="B6893" s="5">
        <v>288</v>
      </c>
      <c r="C6893" s="5">
        <v>10</v>
      </c>
      <c r="D6893" s="380">
        <v>50.473888888888894</v>
      </c>
      <c r="E6893" s="25">
        <v>24.84</v>
      </c>
      <c r="F6893" s="380">
        <v>9.7583297132769857</v>
      </c>
      <c r="G6893" s="25">
        <v>47.85</v>
      </c>
      <c r="H6893" s="380">
        <v>10.038431109903446</v>
      </c>
      <c r="I6893" s="25">
        <v>58.7</v>
      </c>
      <c r="J6893" s="380">
        <v>7.2558701784588457</v>
      </c>
    </row>
    <row r="6894" spans="1:10" x14ac:dyDescent="0.35">
      <c r="A6894" s="5">
        <v>6890</v>
      </c>
      <c r="B6894" s="5">
        <v>288</v>
      </c>
      <c r="C6894" s="5">
        <v>10</v>
      </c>
      <c r="D6894" s="380">
        <v>48.102222222222224</v>
      </c>
      <c r="E6894" s="25">
        <v>24.84</v>
      </c>
      <c r="F6894" s="380">
        <v>9.6075520971815536</v>
      </c>
      <c r="G6894" s="25">
        <v>47.85</v>
      </c>
      <c r="H6894" s="380">
        <v>10.041418917830299</v>
      </c>
      <c r="I6894" s="25">
        <v>56.41</v>
      </c>
      <c r="J6894" s="380">
        <v>6.8965460178918256</v>
      </c>
    </row>
    <row r="6895" spans="1:10" x14ac:dyDescent="0.35">
      <c r="A6895" s="5">
        <v>6891</v>
      </c>
      <c r="B6895" s="5">
        <v>288</v>
      </c>
      <c r="C6895" s="5">
        <v>10</v>
      </c>
      <c r="D6895" s="380">
        <v>44.770555555555568</v>
      </c>
      <c r="E6895" s="25">
        <v>24.84</v>
      </c>
      <c r="F6895" s="380">
        <v>9.5853586772737263</v>
      </c>
      <c r="G6895" s="25">
        <v>47.85</v>
      </c>
      <c r="H6895" s="380">
        <v>10.045696484862153</v>
      </c>
      <c r="I6895" s="25">
        <v>56.15</v>
      </c>
      <c r="J6895" s="380">
        <v>7.2681107751765595</v>
      </c>
    </row>
    <row r="6896" spans="1:10" x14ac:dyDescent="0.35">
      <c r="A6896" s="5">
        <v>6892</v>
      </c>
      <c r="B6896" s="5">
        <v>288</v>
      </c>
      <c r="C6896" s="5">
        <v>10</v>
      </c>
      <c r="D6896" s="380">
        <v>43.82</v>
      </c>
      <c r="E6896" s="25">
        <v>24.84</v>
      </c>
      <c r="F6896" s="380">
        <v>11.412578795074303</v>
      </c>
      <c r="G6896" s="25">
        <v>47.85</v>
      </c>
      <c r="H6896" s="380">
        <v>10.335019469129461</v>
      </c>
      <c r="I6896" s="25">
        <v>56.15</v>
      </c>
      <c r="J6896" s="380">
        <v>7.4993917974649307</v>
      </c>
    </row>
    <row r="6897" spans="1:10" x14ac:dyDescent="0.35">
      <c r="A6897" s="5">
        <v>6893</v>
      </c>
      <c r="B6897" s="5">
        <v>288</v>
      </c>
      <c r="C6897" s="5">
        <v>10</v>
      </c>
      <c r="D6897" s="380">
        <v>41.111666666666672</v>
      </c>
      <c r="E6897" s="25">
        <v>24.84</v>
      </c>
      <c r="F6897" s="380">
        <v>11.704231818674542</v>
      </c>
      <c r="G6897" s="25">
        <v>47.85</v>
      </c>
      <c r="H6897" s="380">
        <v>10.383402169123958</v>
      </c>
      <c r="I6897" s="25">
        <v>58.7</v>
      </c>
      <c r="J6897" s="380">
        <v>7.4996945151362588</v>
      </c>
    </row>
    <row r="6898" spans="1:10" x14ac:dyDescent="0.35">
      <c r="A6898" s="5">
        <v>6894</v>
      </c>
      <c r="B6898" s="5">
        <v>288</v>
      </c>
      <c r="C6898" s="5">
        <v>10</v>
      </c>
      <c r="D6898" s="380">
        <v>43.239444444444437</v>
      </c>
      <c r="E6898" s="25">
        <v>25.74</v>
      </c>
      <c r="F6898" s="380">
        <v>16.547274207967462</v>
      </c>
      <c r="G6898" s="25">
        <v>52.2</v>
      </c>
      <c r="H6898" s="380">
        <v>10.169765783926415</v>
      </c>
      <c r="I6898" s="25">
        <v>66.06</v>
      </c>
      <c r="J6898" s="380">
        <v>7.3613935828386783</v>
      </c>
    </row>
    <row r="6899" spans="1:10" x14ac:dyDescent="0.35">
      <c r="A6899" s="5">
        <v>6895</v>
      </c>
      <c r="B6899" s="5">
        <v>288</v>
      </c>
      <c r="C6899" s="5">
        <v>10</v>
      </c>
      <c r="D6899" s="380">
        <v>46.233888888888892</v>
      </c>
      <c r="E6899" s="25">
        <v>34.82</v>
      </c>
      <c r="F6899" s="380">
        <v>15.253671744783251</v>
      </c>
      <c r="G6899" s="25">
        <v>56.29</v>
      </c>
      <c r="H6899" s="380">
        <v>10.27970214605754</v>
      </c>
      <c r="I6899" s="25">
        <v>68.05</v>
      </c>
      <c r="J6899" s="380">
        <v>7.5219670697575332</v>
      </c>
    </row>
    <row r="6900" spans="1:10" x14ac:dyDescent="0.35">
      <c r="A6900" s="5">
        <v>6896</v>
      </c>
      <c r="B6900" s="5">
        <v>288</v>
      </c>
      <c r="C6900" s="5">
        <v>10</v>
      </c>
      <c r="D6900" s="380">
        <v>51.75888888888889</v>
      </c>
      <c r="E6900" s="25">
        <v>34.82</v>
      </c>
      <c r="F6900" s="380">
        <v>17.5151055051344</v>
      </c>
      <c r="G6900" s="25">
        <v>56.29</v>
      </c>
      <c r="H6900" s="380">
        <v>10.225803506290282</v>
      </c>
      <c r="I6900" s="25">
        <v>72.19</v>
      </c>
      <c r="J6900" s="380">
        <v>7.4962023068581995</v>
      </c>
    </row>
    <row r="6901" spans="1:10" x14ac:dyDescent="0.35">
      <c r="A6901" s="5">
        <v>6897</v>
      </c>
      <c r="B6901" s="5">
        <v>288</v>
      </c>
      <c r="C6901" s="5">
        <v>10</v>
      </c>
      <c r="D6901" s="380">
        <v>51.449999999999996</v>
      </c>
      <c r="E6901" s="25">
        <v>35.869999999999997</v>
      </c>
      <c r="F6901" s="380">
        <v>16.655779889278037</v>
      </c>
      <c r="G6901" s="25">
        <v>58.63</v>
      </c>
      <c r="H6901" s="380">
        <v>9.9656028172589082</v>
      </c>
      <c r="I6901" s="25">
        <v>72.19</v>
      </c>
      <c r="J6901" s="380">
        <v>7.4719687013164684</v>
      </c>
    </row>
    <row r="6902" spans="1:10" x14ac:dyDescent="0.35">
      <c r="A6902" s="5">
        <v>6898</v>
      </c>
      <c r="B6902" s="5">
        <v>288</v>
      </c>
      <c r="C6902" s="5">
        <v>10</v>
      </c>
      <c r="D6902" s="380">
        <v>47.672222222222217</v>
      </c>
      <c r="E6902" s="25">
        <v>35.869999999999997</v>
      </c>
      <c r="F6902" s="380">
        <v>16.308496377524314</v>
      </c>
      <c r="G6902" s="25">
        <v>58.63</v>
      </c>
      <c r="H6902" s="380">
        <v>10.08853427377014</v>
      </c>
      <c r="I6902" s="25">
        <v>66.06</v>
      </c>
      <c r="J6902" s="380">
        <v>7.506393563705017</v>
      </c>
    </row>
    <row r="6903" spans="1:10" x14ac:dyDescent="0.35">
      <c r="A6903" s="5">
        <v>6899</v>
      </c>
      <c r="B6903" s="5">
        <v>288</v>
      </c>
      <c r="C6903" s="5">
        <v>10</v>
      </c>
      <c r="D6903" s="380">
        <v>42.693333333333335</v>
      </c>
      <c r="E6903" s="25">
        <v>35.869999999999997</v>
      </c>
      <c r="F6903" s="380">
        <v>17.770660099615327</v>
      </c>
      <c r="G6903" s="25">
        <v>57.56</v>
      </c>
      <c r="H6903" s="380">
        <v>9.9703561424473133</v>
      </c>
      <c r="I6903" s="25">
        <v>66.06</v>
      </c>
      <c r="J6903" s="380">
        <v>7.2228944034047791</v>
      </c>
    </row>
    <row r="6904" spans="1:10" x14ac:dyDescent="0.35">
      <c r="A6904" s="5">
        <v>6900</v>
      </c>
      <c r="B6904" s="5">
        <v>288</v>
      </c>
      <c r="C6904" s="5">
        <v>10</v>
      </c>
      <c r="D6904" s="380">
        <v>39.87777777777778</v>
      </c>
      <c r="E6904" s="25">
        <v>34.82</v>
      </c>
      <c r="F6904" s="380">
        <v>15.024829408140647</v>
      </c>
      <c r="G6904" s="25">
        <v>55.88</v>
      </c>
      <c r="H6904" s="380">
        <v>10.319319230340406</v>
      </c>
      <c r="I6904" s="25">
        <v>64.14</v>
      </c>
      <c r="J6904" s="380">
        <v>7.1575611140484083</v>
      </c>
    </row>
    <row r="6905" spans="1:10" x14ac:dyDescent="0.35">
      <c r="A6905" s="5">
        <v>6901</v>
      </c>
      <c r="B6905" s="5">
        <v>288</v>
      </c>
      <c r="C6905" s="5">
        <v>10</v>
      </c>
      <c r="D6905" s="380">
        <v>37.356666666666662</v>
      </c>
      <c r="E6905" s="25">
        <v>34.82</v>
      </c>
      <c r="F6905" s="380">
        <v>14.623437486021853</v>
      </c>
      <c r="G6905" s="25">
        <v>55.88</v>
      </c>
      <c r="H6905" s="380">
        <v>9.5378417433145994</v>
      </c>
      <c r="I6905" s="25">
        <v>58.7</v>
      </c>
      <c r="J6905" s="380">
        <v>7.0720083930759658</v>
      </c>
    </row>
    <row r="6906" spans="1:10" x14ac:dyDescent="0.35">
      <c r="A6906" s="5">
        <v>6902</v>
      </c>
      <c r="B6906" s="5">
        <v>288</v>
      </c>
      <c r="C6906" s="5">
        <v>10</v>
      </c>
      <c r="D6906" s="380">
        <v>34.119999999999997</v>
      </c>
      <c r="E6906" s="25">
        <v>29.6</v>
      </c>
      <c r="F6906" s="380">
        <v>14.637819023039924</v>
      </c>
      <c r="G6906" s="25">
        <v>51.33</v>
      </c>
      <c r="H6906" s="380">
        <v>9.8632513494906959</v>
      </c>
      <c r="I6906" s="25">
        <v>58.7</v>
      </c>
      <c r="J6906" s="380">
        <v>6.5613092576862471</v>
      </c>
    </row>
    <row r="6907" spans="1:10" x14ac:dyDescent="0.35">
      <c r="A6907" s="5">
        <v>6903</v>
      </c>
      <c r="B6907" s="5">
        <v>288</v>
      </c>
      <c r="C6907" s="5">
        <v>10</v>
      </c>
      <c r="D6907" s="380">
        <v>35.191111111111113</v>
      </c>
      <c r="E6907" s="25">
        <v>34.82</v>
      </c>
      <c r="F6907" s="380">
        <v>14.020304906274561</v>
      </c>
      <c r="G6907" s="25">
        <v>50.35</v>
      </c>
      <c r="H6907" s="380">
        <v>10.018785120033426</v>
      </c>
      <c r="I6907" s="25">
        <v>58.7</v>
      </c>
      <c r="J6907" s="380">
        <v>7.0017866342636648</v>
      </c>
    </row>
    <row r="6908" spans="1:10" x14ac:dyDescent="0.35">
      <c r="A6908" s="5">
        <v>6904</v>
      </c>
      <c r="B6908" s="5">
        <v>288</v>
      </c>
      <c r="C6908" s="5">
        <v>10</v>
      </c>
      <c r="D6908" s="380">
        <v>39.614999999999995</v>
      </c>
      <c r="E6908" s="25">
        <v>29.6</v>
      </c>
      <c r="F6908" s="380">
        <v>13.616924931042758</v>
      </c>
      <c r="G6908" s="25">
        <v>50.35</v>
      </c>
      <c r="H6908" s="380">
        <v>9.3819536879696717</v>
      </c>
      <c r="I6908" s="25">
        <v>58.7</v>
      </c>
      <c r="J6908" s="380">
        <v>6.7726618974457606</v>
      </c>
    </row>
    <row r="6909" spans="1:10" x14ac:dyDescent="0.35">
      <c r="A6909" s="5">
        <v>6905</v>
      </c>
      <c r="B6909" s="5">
        <v>288</v>
      </c>
      <c r="C6909" s="5">
        <v>10</v>
      </c>
      <c r="D6909" s="380">
        <v>48.468888888888884</v>
      </c>
      <c r="E6909" s="25">
        <v>34.82</v>
      </c>
      <c r="F6909" s="380">
        <v>15.874447790176969</v>
      </c>
      <c r="G6909" s="25">
        <v>51.33</v>
      </c>
      <c r="H6909" s="380">
        <v>9.6417378848523096</v>
      </c>
      <c r="I6909" s="25">
        <v>64.14</v>
      </c>
      <c r="J6909" s="380">
        <v>5.8879636432563256</v>
      </c>
    </row>
    <row r="6910" spans="1:10" x14ac:dyDescent="0.35">
      <c r="A6910" s="5">
        <v>6906</v>
      </c>
      <c r="B6910" s="5">
        <v>288</v>
      </c>
      <c r="C6910" s="5">
        <v>10</v>
      </c>
      <c r="D6910" s="380">
        <v>52.043888888888887</v>
      </c>
      <c r="E6910" s="25">
        <v>34.82</v>
      </c>
      <c r="F6910" s="380">
        <v>17.452948164592179</v>
      </c>
      <c r="G6910" s="25">
        <v>55.88</v>
      </c>
      <c r="H6910" s="380">
        <v>10.051785846781236</v>
      </c>
      <c r="I6910" s="25">
        <v>66.06</v>
      </c>
      <c r="J6910" s="380">
        <v>7.5839043332920095</v>
      </c>
    </row>
    <row r="6911" spans="1:10" x14ac:dyDescent="0.35">
      <c r="A6911" s="5">
        <v>6907</v>
      </c>
      <c r="B6911" s="5">
        <v>288</v>
      </c>
      <c r="C6911" s="5">
        <v>10</v>
      </c>
      <c r="D6911" s="380">
        <v>51.396666666666668</v>
      </c>
      <c r="E6911" s="25">
        <v>27.3</v>
      </c>
      <c r="F6911" s="380">
        <v>16.954544805954981</v>
      </c>
      <c r="G6911" s="25">
        <v>55.88</v>
      </c>
      <c r="H6911" s="380">
        <v>10.034576327780716</v>
      </c>
      <c r="I6911" s="25">
        <v>72.19</v>
      </c>
      <c r="J6911" s="380">
        <v>7.4022318335191839</v>
      </c>
    </row>
    <row r="6912" spans="1:10" x14ac:dyDescent="0.35">
      <c r="A6912" s="5">
        <v>6908</v>
      </c>
      <c r="B6912" s="5">
        <v>288</v>
      </c>
      <c r="C6912" s="5">
        <v>10</v>
      </c>
      <c r="D6912" s="380">
        <v>43.444444444444443</v>
      </c>
      <c r="E6912" s="25">
        <v>26.51</v>
      </c>
      <c r="F6912" s="380">
        <v>16.555050275640912</v>
      </c>
      <c r="G6912" s="25">
        <v>51.14</v>
      </c>
      <c r="H6912" s="380">
        <v>10.065733188610352</v>
      </c>
      <c r="I6912" s="25">
        <v>66.06</v>
      </c>
      <c r="J6912" s="380">
        <v>6.9383582595152635</v>
      </c>
    </row>
    <row r="6913" spans="1:10" x14ac:dyDescent="0.35">
      <c r="A6913" s="5">
        <v>6909</v>
      </c>
      <c r="B6913" s="5">
        <v>288</v>
      </c>
      <c r="C6913" s="5">
        <v>10</v>
      </c>
      <c r="D6913" s="380">
        <v>40.863888888888887</v>
      </c>
      <c r="E6913" s="25">
        <v>25.74</v>
      </c>
      <c r="F6913" s="380">
        <v>15.089826878803551</v>
      </c>
      <c r="G6913" s="25">
        <v>47.85</v>
      </c>
      <c r="H6913" s="380">
        <v>9.6329141075286291</v>
      </c>
      <c r="I6913" s="25">
        <v>62.27</v>
      </c>
      <c r="J6913" s="380">
        <v>6.7724106803821114</v>
      </c>
    </row>
    <row r="6914" spans="1:10" x14ac:dyDescent="0.35">
      <c r="A6914" s="5">
        <v>6910</v>
      </c>
      <c r="B6914" s="5">
        <v>288</v>
      </c>
      <c r="C6914" s="5">
        <v>10</v>
      </c>
      <c r="D6914" s="380">
        <v>41.112777777777787</v>
      </c>
      <c r="E6914" s="25">
        <v>25.59</v>
      </c>
      <c r="F6914" s="380">
        <v>13.208897241297112</v>
      </c>
      <c r="G6914" s="25">
        <v>47.85</v>
      </c>
      <c r="H6914" s="380">
        <v>10.116119833525486</v>
      </c>
      <c r="I6914" s="25">
        <v>62.27</v>
      </c>
      <c r="J6914" s="380">
        <v>6.4568714649113961</v>
      </c>
    </row>
    <row r="6915" spans="1:10" x14ac:dyDescent="0.35">
      <c r="A6915" s="5">
        <v>6911</v>
      </c>
      <c r="B6915" s="5">
        <v>288</v>
      </c>
      <c r="C6915" s="5">
        <v>10</v>
      </c>
      <c r="D6915" s="380">
        <v>38.730555555555554</v>
      </c>
      <c r="E6915" s="25">
        <v>24.99</v>
      </c>
      <c r="F6915" s="380">
        <v>13.15704919823475</v>
      </c>
      <c r="G6915" s="25">
        <v>47.85</v>
      </c>
      <c r="H6915" s="380">
        <v>9.4969739960185944</v>
      </c>
      <c r="I6915" s="25">
        <v>62.27</v>
      </c>
      <c r="J6915" s="380">
        <v>6.2723009290071383</v>
      </c>
    </row>
    <row r="6916" spans="1:10" x14ac:dyDescent="0.35">
      <c r="A6916" s="5">
        <v>6912</v>
      </c>
      <c r="B6916" s="5">
        <v>288</v>
      </c>
      <c r="C6916" s="5">
        <v>10</v>
      </c>
      <c r="D6916" s="380">
        <v>30.762222222222221</v>
      </c>
      <c r="E6916" s="25">
        <v>24.84</v>
      </c>
      <c r="F6916" s="380">
        <v>13.104036242727648</v>
      </c>
      <c r="G6916" s="25">
        <v>46.98</v>
      </c>
      <c r="H6916" s="380">
        <v>10.998410131630497</v>
      </c>
      <c r="I6916" s="25">
        <v>58.7</v>
      </c>
      <c r="J6916" s="380">
        <v>6.3788719577249999</v>
      </c>
    </row>
    <row r="6917" spans="1:10" x14ac:dyDescent="0.35">
      <c r="A6917" s="5">
        <v>6913</v>
      </c>
      <c r="B6917" s="5">
        <v>289</v>
      </c>
      <c r="C6917" s="5">
        <v>10</v>
      </c>
      <c r="D6917" s="380">
        <v>28.203333333333337</v>
      </c>
      <c r="E6917" s="25">
        <v>24.84</v>
      </c>
      <c r="F6917" s="380">
        <v>13.132980546537718</v>
      </c>
      <c r="G6917" s="25">
        <v>46.98</v>
      </c>
      <c r="H6917" s="380">
        <v>10.563046672919457</v>
      </c>
      <c r="I6917" s="25">
        <v>54.87</v>
      </c>
      <c r="J6917" s="380">
        <v>5.7107487356887914</v>
      </c>
    </row>
    <row r="6918" spans="1:10" x14ac:dyDescent="0.35">
      <c r="A6918" s="5">
        <v>6914</v>
      </c>
      <c r="B6918" s="5">
        <v>289</v>
      </c>
      <c r="C6918" s="5">
        <v>10</v>
      </c>
      <c r="D6918" s="380">
        <v>26.432777777777773</v>
      </c>
      <c r="E6918" s="25">
        <v>24.84</v>
      </c>
      <c r="F6918" s="380">
        <v>12.134693543795191</v>
      </c>
      <c r="G6918" s="25">
        <v>44.77</v>
      </c>
      <c r="H6918" s="380">
        <v>8.6841810751768893</v>
      </c>
      <c r="I6918" s="25">
        <v>54.52</v>
      </c>
      <c r="J6918" s="380">
        <v>5.8394552784346594</v>
      </c>
    </row>
    <row r="6919" spans="1:10" x14ac:dyDescent="0.35">
      <c r="A6919" s="5">
        <v>6915</v>
      </c>
      <c r="B6919" s="5">
        <v>289</v>
      </c>
      <c r="C6919" s="5">
        <v>10</v>
      </c>
      <c r="D6919" s="380">
        <v>26.052777777777774</v>
      </c>
      <c r="E6919" s="25">
        <v>24.84</v>
      </c>
      <c r="F6919" s="380">
        <v>12.575826919597729</v>
      </c>
      <c r="G6919" s="25">
        <v>44.77</v>
      </c>
      <c r="H6919" s="380">
        <v>10.047425259637826</v>
      </c>
      <c r="I6919" s="25">
        <v>54.52</v>
      </c>
      <c r="J6919" s="380">
        <v>5.3067747370645328</v>
      </c>
    </row>
    <row r="6920" spans="1:10" x14ac:dyDescent="0.35">
      <c r="A6920" s="5">
        <v>6916</v>
      </c>
      <c r="B6920" s="5">
        <v>289</v>
      </c>
      <c r="C6920" s="5">
        <v>10</v>
      </c>
      <c r="D6920" s="380">
        <v>27.431666666666668</v>
      </c>
      <c r="E6920" s="25">
        <v>24.84</v>
      </c>
      <c r="F6920" s="380">
        <v>13.178073701047648</v>
      </c>
      <c r="G6920" s="25">
        <v>44.77</v>
      </c>
      <c r="H6920" s="380">
        <v>8.638694413996225</v>
      </c>
      <c r="I6920" s="25">
        <v>54.32</v>
      </c>
      <c r="J6920" s="380">
        <v>4.9781393250584642</v>
      </c>
    </row>
    <row r="6921" spans="1:10" x14ac:dyDescent="0.35">
      <c r="A6921" s="5">
        <v>6917</v>
      </c>
      <c r="B6921" s="5">
        <v>289</v>
      </c>
      <c r="C6921" s="5">
        <v>10</v>
      </c>
      <c r="D6921" s="380">
        <v>27.080555555555552</v>
      </c>
      <c r="E6921" s="25">
        <v>24.84</v>
      </c>
      <c r="F6921" s="380">
        <v>11.824607371472927</v>
      </c>
      <c r="G6921" s="25">
        <v>46.98</v>
      </c>
      <c r="H6921" s="380">
        <v>8.9675956762201992</v>
      </c>
      <c r="I6921" s="25">
        <v>54.52</v>
      </c>
      <c r="J6921" s="380">
        <v>5.1240409933241517</v>
      </c>
    </row>
    <row r="6922" spans="1:10" x14ac:dyDescent="0.35">
      <c r="A6922" s="5">
        <v>6918</v>
      </c>
      <c r="B6922" s="5">
        <v>289</v>
      </c>
      <c r="C6922" s="5">
        <v>10</v>
      </c>
      <c r="D6922" s="380">
        <v>27.857777777777777</v>
      </c>
      <c r="E6922" s="25">
        <v>24.84</v>
      </c>
      <c r="F6922" s="380">
        <v>14.025226295050983</v>
      </c>
      <c r="G6922" s="25">
        <v>46.98</v>
      </c>
      <c r="H6922" s="380">
        <v>8.86315795654391</v>
      </c>
      <c r="I6922" s="25">
        <v>54.52</v>
      </c>
      <c r="J6922" s="380">
        <v>5.1375782058627477</v>
      </c>
    </row>
    <row r="6923" spans="1:10" x14ac:dyDescent="0.35">
      <c r="A6923" s="5">
        <v>6919</v>
      </c>
      <c r="B6923" s="5">
        <v>289</v>
      </c>
      <c r="C6923" s="5">
        <v>10</v>
      </c>
      <c r="D6923" s="380">
        <v>29.875</v>
      </c>
      <c r="E6923" s="25">
        <v>24.99</v>
      </c>
      <c r="F6923" s="380">
        <v>15.824559459215017</v>
      </c>
      <c r="G6923" s="25">
        <v>46.98</v>
      </c>
      <c r="H6923" s="380">
        <v>8.8876939732273179</v>
      </c>
      <c r="I6923" s="25">
        <v>55.07</v>
      </c>
      <c r="J6923" s="380">
        <v>6.487629893360964</v>
      </c>
    </row>
    <row r="6924" spans="1:10" x14ac:dyDescent="0.35">
      <c r="A6924" s="5">
        <v>6920</v>
      </c>
      <c r="B6924" s="5">
        <v>289</v>
      </c>
      <c r="C6924" s="5">
        <v>10</v>
      </c>
      <c r="D6924" s="380">
        <v>33.079444444444441</v>
      </c>
      <c r="E6924" s="25">
        <v>25.29</v>
      </c>
      <c r="F6924" s="380">
        <v>15.824559459215017</v>
      </c>
      <c r="G6924" s="25">
        <v>47.85</v>
      </c>
      <c r="H6924" s="380">
        <v>9.1950560770393697</v>
      </c>
      <c r="I6924" s="25">
        <v>64.14</v>
      </c>
      <c r="J6924" s="380">
        <v>6.3562645901174033</v>
      </c>
    </row>
    <row r="6925" spans="1:10" x14ac:dyDescent="0.35">
      <c r="A6925" s="5">
        <v>6921</v>
      </c>
      <c r="B6925" s="5">
        <v>289</v>
      </c>
      <c r="C6925" s="5">
        <v>10</v>
      </c>
      <c r="D6925" s="380">
        <v>33.324444444444445</v>
      </c>
      <c r="E6925" s="25">
        <v>26.35</v>
      </c>
      <c r="F6925" s="380">
        <v>15.672421161752887</v>
      </c>
      <c r="G6925" s="25">
        <v>49.84</v>
      </c>
      <c r="H6925" s="380">
        <v>9.3228704416612729</v>
      </c>
      <c r="I6925" s="25">
        <v>66.06</v>
      </c>
      <c r="J6925" s="380">
        <v>6.0474386645089666</v>
      </c>
    </row>
    <row r="6926" spans="1:10" x14ac:dyDescent="0.35">
      <c r="A6926" s="5">
        <v>6922</v>
      </c>
      <c r="B6926" s="5">
        <v>289</v>
      </c>
      <c r="C6926" s="5">
        <v>10</v>
      </c>
      <c r="D6926" s="380">
        <v>32.133888888888883</v>
      </c>
      <c r="E6926" s="25">
        <v>25.59</v>
      </c>
      <c r="F6926" s="380">
        <v>15.517331280269307</v>
      </c>
      <c r="G6926" s="25">
        <v>52.67</v>
      </c>
      <c r="H6926" s="380">
        <v>10.05091857855791</v>
      </c>
      <c r="I6926" s="25">
        <v>62.27</v>
      </c>
      <c r="J6926" s="380">
        <v>6.7136614838230058</v>
      </c>
    </row>
    <row r="6927" spans="1:10" x14ac:dyDescent="0.35">
      <c r="A6927" s="5">
        <v>6923</v>
      </c>
      <c r="B6927" s="5">
        <v>289</v>
      </c>
      <c r="C6927" s="5">
        <v>10</v>
      </c>
      <c r="D6927" s="380">
        <v>32.893888888888881</v>
      </c>
      <c r="E6927" s="25">
        <v>25.59</v>
      </c>
      <c r="F6927" s="380">
        <v>15.564113387668723</v>
      </c>
      <c r="G6927" s="25">
        <v>52.67</v>
      </c>
      <c r="H6927" s="380">
        <v>14.206431977249466</v>
      </c>
      <c r="I6927" s="25">
        <v>55.95</v>
      </c>
      <c r="J6927" s="380">
        <v>7.1646312260005152</v>
      </c>
    </row>
    <row r="6928" spans="1:10" x14ac:dyDescent="0.35">
      <c r="A6928" s="5">
        <v>6924</v>
      </c>
      <c r="B6928" s="5">
        <v>289</v>
      </c>
      <c r="C6928" s="5">
        <v>10</v>
      </c>
      <c r="D6928" s="380">
        <v>32.938333333333333</v>
      </c>
      <c r="E6928" s="25">
        <v>25.59</v>
      </c>
      <c r="F6928" s="380">
        <v>14.830605946983273</v>
      </c>
      <c r="G6928" s="25">
        <v>52.67</v>
      </c>
      <c r="H6928" s="380">
        <v>17.656420236688103</v>
      </c>
      <c r="I6928" s="25">
        <v>54.52</v>
      </c>
      <c r="J6928" s="380">
        <v>7.8278628232701832</v>
      </c>
    </row>
    <row r="6929" spans="1:10" x14ac:dyDescent="0.35">
      <c r="A6929" s="5">
        <v>6925</v>
      </c>
      <c r="B6929" s="5">
        <v>289</v>
      </c>
      <c r="C6929" s="5">
        <v>10</v>
      </c>
      <c r="D6929" s="380">
        <v>31.031111111111116</v>
      </c>
      <c r="E6929" s="25">
        <v>25.59</v>
      </c>
      <c r="F6929" s="380">
        <v>14.827416559741565</v>
      </c>
      <c r="G6929" s="25">
        <v>47.85</v>
      </c>
      <c r="H6929" s="380">
        <v>16.128863080180125</v>
      </c>
      <c r="I6929" s="25">
        <v>54.52</v>
      </c>
      <c r="J6929" s="380">
        <v>7.4743270695473383</v>
      </c>
    </row>
    <row r="6930" spans="1:10" x14ac:dyDescent="0.35">
      <c r="A6930" s="5">
        <v>6926</v>
      </c>
      <c r="B6930" s="5">
        <v>289</v>
      </c>
      <c r="C6930" s="5">
        <v>10</v>
      </c>
      <c r="D6930" s="380">
        <v>32.398333333333333</v>
      </c>
      <c r="E6930" s="25">
        <v>25.29</v>
      </c>
      <c r="F6930" s="380">
        <v>15.178530945368045</v>
      </c>
      <c r="G6930" s="25">
        <v>47.85</v>
      </c>
      <c r="H6930" s="380">
        <v>15.6039845532291</v>
      </c>
      <c r="I6930" s="25">
        <v>54.52</v>
      </c>
      <c r="J6930" s="380">
        <v>7.1641070080824703</v>
      </c>
    </row>
    <row r="6931" spans="1:10" x14ac:dyDescent="0.35">
      <c r="A6931" s="5">
        <v>6927</v>
      </c>
      <c r="B6931" s="5">
        <v>289</v>
      </c>
      <c r="C6931" s="5">
        <v>10</v>
      </c>
      <c r="D6931" s="380">
        <v>33.407777777777774</v>
      </c>
      <c r="E6931" s="25">
        <v>25.29</v>
      </c>
      <c r="F6931" s="380">
        <v>16.600260989966664</v>
      </c>
      <c r="G6931" s="25">
        <v>47.85</v>
      </c>
      <c r="H6931" s="380">
        <v>15.529281491648657</v>
      </c>
      <c r="I6931" s="25">
        <v>54.52</v>
      </c>
      <c r="J6931" s="380">
        <v>7.4557133993584204</v>
      </c>
    </row>
    <row r="6932" spans="1:10" x14ac:dyDescent="0.35">
      <c r="A6932" s="5">
        <v>6928</v>
      </c>
      <c r="B6932" s="5">
        <v>289</v>
      </c>
      <c r="C6932" s="5">
        <v>10</v>
      </c>
      <c r="D6932" s="380">
        <v>36.404999999999994</v>
      </c>
      <c r="E6932" s="25">
        <v>25.29</v>
      </c>
      <c r="F6932" s="380">
        <v>15.494436077038925</v>
      </c>
      <c r="G6932" s="25">
        <v>47.85</v>
      </c>
      <c r="H6932" s="380">
        <v>16.947883468904603</v>
      </c>
      <c r="I6932" s="25">
        <v>55.07</v>
      </c>
      <c r="J6932" s="380">
        <v>7.2397591778795931</v>
      </c>
    </row>
    <row r="6933" spans="1:10" x14ac:dyDescent="0.35">
      <c r="A6933" s="5">
        <v>6929</v>
      </c>
      <c r="B6933" s="5">
        <v>289</v>
      </c>
      <c r="C6933" s="5">
        <v>10</v>
      </c>
      <c r="D6933" s="380">
        <v>49.466111111111111</v>
      </c>
      <c r="E6933" s="25">
        <v>25.59</v>
      </c>
      <c r="F6933" s="380">
        <v>21.915462900078523</v>
      </c>
      <c r="G6933" s="25">
        <v>49.84</v>
      </c>
      <c r="H6933" s="380">
        <v>18.588327818854278</v>
      </c>
      <c r="I6933" s="25">
        <v>56.52</v>
      </c>
      <c r="J6933" s="380">
        <v>6.6287568093334119</v>
      </c>
    </row>
    <row r="6934" spans="1:10" x14ac:dyDescent="0.35">
      <c r="A6934" s="5">
        <v>6930</v>
      </c>
      <c r="B6934" s="5">
        <v>289</v>
      </c>
      <c r="C6934" s="5">
        <v>10</v>
      </c>
      <c r="D6934" s="380">
        <v>56.363888888888887</v>
      </c>
      <c r="E6934" s="25">
        <v>27.3</v>
      </c>
      <c r="F6934" s="380">
        <v>21.55268352816454</v>
      </c>
      <c r="G6934" s="25">
        <v>52.67</v>
      </c>
      <c r="H6934" s="380">
        <v>18.640438436972754</v>
      </c>
      <c r="I6934" s="25">
        <v>66.06</v>
      </c>
      <c r="J6934" s="380">
        <v>5.7080139446929508</v>
      </c>
    </row>
    <row r="6935" spans="1:10" x14ac:dyDescent="0.35">
      <c r="A6935" s="5">
        <v>6931</v>
      </c>
      <c r="B6935" s="5">
        <v>289</v>
      </c>
      <c r="C6935" s="5">
        <v>10</v>
      </c>
      <c r="D6935" s="380">
        <v>57.097222222222221</v>
      </c>
      <c r="E6935" s="25">
        <v>28.12</v>
      </c>
      <c r="F6935" s="380">
        <v>21.430758494995949</v>
      </c>
      <c r="G6935" s="25">
        <v>52.67</v>
      </c>
      <c r="H6935" s="380">
        <v>20.859392458183958</v>
      </c>
      <c r="I6935" s="25">
        <v>66.06</v>
      </c>
      <c r="J6935" s="380">
        <v>6.8343621302342346</v>
      </c>
    </row>
    <row r="6936" spans="1:10" x14ac:dyDescent="0.35">
      <c r="A6936" s="5">
        <v>6932</v>
      </c>
      <c r="B6936" s="5">
        <v>289</v>
      </c>
      <c r="C6936" s="5">
        <v>10</v>
      </c>
      <c r="D6936" s="380">
        <v>49.454444444444441</v>
      </c>
      <c r="E6936" s="25">
        <v>25.74</v>
      </c>
      <c r="F6936" s="380">
        <v>21.905493281209484</v>
      </c>
      <c r="G6936" s="25">
        <v>52.2</v>
      </c>
      <c r="H6936" s="380">
        <v>21.463048198083548</v>
      </c>
      <c r="I6936" s="25">
        <v>66.06</v>
      </c>
      <c r="J6936" s="380">
        <v>5.8694432935395149</v>
      </c>
    </row>
    <row r="6937" spans="1:10" x14ac:dyDescent="0.35">
      <c r="A6937" s="5">
        <v>6933</v>
      </c>
      <c r="B6937" s="5">
        <v>289</v>
      </c>
      <c r="C6937" s="5">
        <v>10</v>
      </c>
      <c r="D6937" s="380">
        <v>44.712222222222223</v>
      </c>
      <c r="E6937" s="25">
        <v>25.29</v>
      </c>
      <c r="F6937" s="380">
        <v>21.877835205151523</v>
      </c>
      <c r="G6937" s="25">
        <v>47.85</v>
      </c>
      <c r="H6937" s="380">
        <v>17.496662858573622</v>
      </c>
      <c r="I6937" s="25">
        <v>64.14</v>
      </c>
      <c r="J6937" s="380">
        <v>5.3378861767351999</v>
      </c>
    </row>
    <row r="6938" spans="1:10" x14ac:dyDescent="0.35">
      <c r="A6938" s="5">
        <v>6934</v>
      </c>
      <c r="B6938" s="5">
        <v>289</v>
      </c>
      <c r="C6938" s="5">
        <v>10</v>
      </c>
      <c r="D6938" s="380">
        <v>43.188333333333333</v>
      </c>
      <c r="E6938" s="25">
        <v>25.29</v>
      </c>
      <c r="F6938" s="380">
        <v>21.833918852788454</v>
      </c>
      <c r="G6938" s="25">
        <v>47.85</v>
      </c>
      <c r="H6938" s="380">
        <v>16.137498181842172</v>
      </c>
      <c r="I6938" s="25">
        <v>64.14</v>
      </c>
      <c r="J6938" s="380">
        <v>6.4340886747772386</v>
      </c>
    </row>
    <row r="6939" spans="1:10" x14ac:dyDescent="0.35">
      <c r="A6939" s="5">
        <v>6935</v>
      </c>
      <c r="B6939" s="5">
        <v>289</v>
      </c>
      <c r="C6939" s="5">
        <v>10</v>
      </c>
      <c r="D6939" s="380">
        <v>42.369444444444454</v>
      </c>
      <c r="E6939" s="25">
        <v>24.99</v>
      </c>
      <c r="F6939" s="380">
        <v>20.585000386225797</v>
      </c>
      <c r="G6939" s="25">
        <v>47.45</v>
      </c>
      <c r="H6939" s="380">
        <v>16.137498181842172</v>
      </c>
      <c r="I6939" s="25">
        <v>64.14</v>
      </c>
      <c r="J6939" s="380">
        <v>6.4844753937234847</v>
      </c>
    </row>
    <row r="6940" spans="1:10" x14ac:dyDescent="0.35">
      <c r="A6940" s="5">
        <v>6936</v>
      </c>
      <c r="B6940" s="5">
        <v>289</v>
      </c>
      <c r="C6940" s="5">
        <v>10</v>
      </c>
      <c r="D6940" s="380">
        <v>40.26</v>
      </c>
      <c r="E6940" s="25">
        <v>24.84</v>
      </c>
      <c r="F6940" s="380">
        <v>21.093146713171084</v>
      </c>
      <c r="G6940" s="25">
        <v>46.98</v>
      </c>
      <c r="H6940" s="380">
        <v>18.273842045510072</v>
      </c>
      <c r="I6940" s="25">
        <v>56.15</v>
      </c>
      <c r="J6940" s="380">
        <v>6.7312389762867229</v>
      </c>
    </row>
    <row r="6941" spans="1:10" x14ac:dyDescent="0.35">
      <c r="A6941" s="5">
        <v>6937</v>
      </c>
      <c r="B6941" s="5">
        <v>290</v>
      </c>
      <c r="C6941" s="5">
        <v>10</v>
      </c>
      <c r="D6941" s="380">
        <v>41.312777777777782</v>
      </c>
      <c r="E6941" s="25">
        <v>24.84</v>
      </c>
      <c r="F6941" s="380">
        <v>20.575053451036244</v>
      </c>
      <c r="G6941" s="25">
        <v>43.56</v>
      </c>
      <c r="H6941" s="380">
        <v>15.531552577628807</v>
      </c>
      <c r="I6941" s="25">
        <v>53.71</v>
      </c>
      <c r="J6941" s="380">
        <v>6.2646370819005446</v>
      </c>
    </row>
    <row r="6942" spans="1:10" x14ac:dyDescent="0.35">
      <c r="A6942" s="5">
        <v>6938</v>
      </c>
      <c r="B6942" s="5">
        <v>290</v>
      </c>
      <c r="C6942" s="5">
        <v>10</v>
      </c>
      <c r="D6942" s="380">
        <v>39.00611111111111</v>
      </c>
      <c r="E6942" s="25">
        <v>24.84</v>
      </c>
      <c r="F6942" s="380">
        <v>20.567234770955171</v>
      </c>
      <c r="G6942" s="25">
        <v>43.56</v>
      </c>
      <c r="H6942" s="380">
        <v>16.941411081263361</v>
      </c>
      <c r="I6942" s="25">
        <v>53.17</v>
      </c>
      <c r="J6942" s="380">
        <v>7.0285928380175058</v>
      </c>
    </row>
    <row r="6943" spans="1:10" x14ac:dyDescent="0.35">
      <c r="A6943" s="5">
        <v>6939</v>
      </c>
      <c r="B6943" s="5">
        <v>290</v>
      </c>
      <c r="C6943" s="5">
        <v>10</v>
      </c>
      <c r="D6943" s="380">
        <v>34.985555555555557</v>
      </c>
      <c r="E6943" s="25">
        <v>24.84</v>
      </c>
      <c r="F6943" s="380">
        <v>21.139716214401034</v>
      </c>
      <c r="G6943" s="25">
        <v>43.56</v>
      </c>
      <c r="H6943" s="380">
        <v>16.917852476643041</v>
      </c>
      <c r="I6943" s="25">
        <v>51.02</v>
      </c>
      <c r="J6943" s="380">
        <v>6.8639373260456216</v>
      </c>
    </row>
    <row r="6944" spans="1:10" x14ac:dyDescent="0.35">
      <c r="A6944" s="5">
        <v>6940</v>
      </c>
      <c r="B6944" s="5">
        <v>290</v>
      </c>
      <c r="C6944" s="5">
        <v>10</v>
      </c>
      <c r="D6944" s="380">
        <v>33.995555555555548</v>
      </c>
      <c r="E6944" s="25">
        <v>24.84</v>
      </c>
      <c r="F6944" s="380">
        <v>19.87318587242984</v>
      </c>
      <c r="G6944" s="25">
        <v>43.56</v>
      </c>
      <c r="H6944" s="380">
        <v>15.191671348423291</v>
      </c>
      <c r="I6944" s="25">
        <v>51.02</v>
      </c>
      <c r="J6944" s="380">
        <v>4.9890883153947456</v>
      </c>
    </row>
    <row r="6945" spans="1:10" x14ac:dyDescent="0.35">
      <c r="A6945" s="5">
        <v>6941</v>
      </c>
      <c r="B6945" s="5">
        <v>290</v>
      </c>
      <c r="C6945" s="5">
        <v>10</v>
      </c>
      <c r="D6945" s="380">
        <v>41.744444444444433</v>
      </c>
      <c r="E6945" s="25">
        <v>24.84</v>
      </c>
      <c r="F6945" s="380">
        <v>19.860611697444384</v>
      </c>
      <c r="G6945" s="25">
        <v>43.56</v>
      </c>
      <c r="H6945" s="380">
        <v>15.338268057233529</v>
      </c>
      <c r="I6945" s="25">
        <v>51.02</v>
      </c>
      <c r="J6945" s="380">
        <v>4.8243209127870026</v>
      </c>
    </row>
    <row r="6946" spans="1:10" x14ac:dyDescent="0.35">
      <c r="A6946" s="5">
        <v>6942</v>
      </c>
      <c r="B6946" s="5">
        <v>290</v>
      </c>
      <c r="C6946" s="5">
        <v>10</v>
      </c>
      <c r="D6946" s="380">
        <v>49.198333333333323</v>
      </c>
      <c r="E6946" s="25">
        <v>24.84</v>
      </c>
      <c r="F6946" s="380">
        <v>21.274356211303981</v>
      </c>
      <c r="G6946" s="25">
        <v>43.56</v>
      </c>
      <c r="H6946" s="380">
        <v>15.408421847358019</v>
      </c>
      <c r="I6946" s="25">
        <v>51.02</v>
      </c>
      <c r="J6946" s="380">
        <v>3.573308896267013</v>
      </c>
    </row>
    <row r="6947" spans="1:10" x14ac:dyDescent="0.35">
      <c r="A6947" s="5">
        <v>6943</v>
      </c>
      <c r="B6947" s="5">
        <v>290</v>
      </c>
      <c r="C6947" s="5">
        <v>10</v>
      </c>
      <c r="D6947" s="380">
        <v>53.679999999999993</v>
      </c>
      <c r="E6947" s="25">
        <v>24.84</v>
      </c>
      <c r="F6947" s="380">
        <v>23.478037408166923</v>
      </c>
      <c r="G6947" s="25">
        <v>43.56</v>
      </c>
      <c r="H6947" s="380">
        <v>18.62944535317212</v>
      </c>
      <c r="I6947" s="25">
        <v>53.71</v>
      </c>
      <c r="J6947" s="380">
        <v>5.5497378110099964</v>
      </c>
    </row>
    <row r="6948" spans="1:10" x14ac:dyDescent="0.35">
      <c r="A6948" s="5">
        <v>6944</v>
      </c>
      <c r="B6948" s="5">
        <v>290</v>
      </c>
      <c r="C6948" s="5">
        <v>10</v>
      </c>
      <c r="D6948" s="380">
        <v>58.651666666666671</v>
      </c>
      <c r="E6948" s="25">
        <v>24.84</v>
      </c>
      <c r="F6948" s="380">
        <v>23.098536624899438</v>
      </c>
      <c r="G6948" s="25">
        <v>46.98</v>
      </c>
      <c r="H6948" s="380">
        <v>19.283058075053507</v>
      </c>
      <c r="I6948" s="25">
        <v>54.32</v>
      </c>
      <c r="J6948" s="380">
        <v>5.7666522417211459</v>
      </c>
    </row>
    <row r="6949" spans="1:10" x14ac:dyDescent="0.35">
      <c r="A6949" s="5">
        <v>6945</v>
      </c>
      <c r="B6949" s="5">
        <v>290</v>
      </c>
      <c r="C6949" s="5">
        <v>10</v>
      </c>
      <c r="D6949" s="380">
        <v>55.317777777777771</v>
      </c>
      <c r="E6949" s="25">
        <v>25.03</v>
      </c>
      <c r="F6949" s="380">
        <v>23.495541848038247</v>
      </c>
      <c r="G6949" s="25">
        <v>47.46</v>
      </c>
      <c r="H6949" s="380">
        <v>21.715799477732869</v>
      </c>
      <c r="I6949" s="25">
        <v>54.87</v>
      </c>
      <c r="J6949" s="380">
        <v>5.2335311022960562</v>
      </c>
    </row>
    <row r="6950" spans="1:10" x14ac:dyDescent="0.35">
      <c r="A6950" s="5">
        <v>6946</v>
      </c>
      <c r="B6950" s="5">
        <v>290</v>
      </c>
      <c r="C6950" s="5">
        <v>10</v>
      </c>
      <c r="D6950" s="380">
        <v>50.819444444444443</v>
      </c>
      <c r="E6950" s="25">
        <v>25.29</v>
      </c>
      <c r="F6950" s="380">
        <v>23.403514897463371</v>
      </c>
      <c r="G6950" s="25">
        <v>47.85</v>
      </c>
      <c r="H6950" s="380">
        <v>24.755896283357998</v>
      </c>
      <c r="I6950" s="25">
        <v>54.86</v>
      </c>
      <c r="J6950" s="380">
        <v>7.1881085514866925</v>
      </c>
    </row>
    <row r="6951" spans="1:10" x14ac:dyDescent="0.35">
      <c r="A6951" s="5">
        <v>6947</v>
      </c>
      <c r="B6951" s="5">
        <v>290</v>
      </c>
      <c r="C6951" s="5">
        <v>10</v>
      </c>
      <c r="D6951" s="380">
        <v>48.87222222222222</v>
      </c>
      <c r="E6951" s="25">
        <v>25.29</v>
      </c>
      <c r="F6951" s="380">
        <v>23.087869707894519</v>
      </c>
      <c r="G6951" s="25">
        <v>47.85</v>
      </c>
      <c r="H6951" s="380">
        <v>23.95876351350012</v>
      </c>
      <c r="I6951" s="25">
        <v>53.71</v>
      </c>
      <c r="J6951" s="380">
        <v>7.826986304050501</v>
      </c>
    </row>
    <row r="6952" spans="1:10" x14ac:dyDescent="0.35">
      <c r="A6952" s="5">
        <v>6948</v>
      </c>
      <c r="B6952" s="5">
        <v>290</v>
      </c>
      <c r="C6952" s="5">
        <v>10</v>
      </c>
      <c r="D6952" s="380">
        <v>48.174999999999997</v>
      </c>
      <c r="E6952" s="25">
        <v>25.29</v>
      </c>
      <c r="F6952" s="380">
        <v>23.496307342821762</v>
      </c>
      <c r="G6952" s="25">
        <v>47.85</v>
      </c>
      <c r="H6952" s="380">
        <v>24.223800540665163</v>
      </c>
      <c r="I6952" s="25">
        <v>53.71</v>
      </c>
      <c r="J6952" s="380">
        <v>7.628232279643278</v>
      </c>
    </row>
    <row r="6953" spans="1:10" x14ac:dyDescent="0.35">
      <c r="A6953" s="5">
        <v>6949</v>
      </c>
      <c r="B6953" s="5">
        <v>290</v>
      </c>
      <c r="C6953" s="5">
        <v>10</v>
      </c>
      <c r="D6953" s="380">
        <v>45.267222222222216</v>
      </c>
      <c r="E6953" s="25">
        <v>24.99</v>
      </c>
      <c r="F6953" s="380">
        <v>23.713192869038757</v>
      </c>
      <c r="G6953" s="25">
        <v>46.98</v>
      </c>
      <c r="H6953" s="380">
        <v>23.583952577814173</v>
      </c>
      <c r="I6953" s="25">
        <v>53.71</v>
      </c>
      <c r="J6953" s="380">
        <v>7.8827992531080646</v>
      </c>
    </row>
    <row r="6954" spans="1:10" x14ac:dyDescent="0.35">
      <c r="A6954" s="5">
        <v>6950</v>
      </c>
      <c r="B6954" s="5">
        <v>290</v>
      </c>
      <c r="C6954" s="5">
        <v>10</v>
      </c>
      <c r="D6954" s="380">
        <v>45.443333333333328</v>
      </c>
      <c r="E6954" s="25">
        <v>24.84</v>
      </c>
      <c r="F6954" s="380">
        <v>24.177706611160271</v>
      </c>
      <c r="G6954" s="25">
        <v>46.98</v>
      </c>
      <c r="H6954" s="380">
        <v>25.825804458127497</v>
      </c>
      <c r="I6954" s="25">
        <v>53.71</v>
      </c>
      <c r="J6954" s="380">
        <v>8.9567440484202834</v>
      </c>
    </row>
    <row r="6955" spans="1:10" x14ac:dyDescent="0.35">
      <c r="A6955" s="5">
        <v>6951</v>
      </c>
      <c r="B6955" s="5">
        <v>290</v>
      </c>
      <c r="C6955" s="5">
        <v>10</v>
      </c>
      <c r="D6955" s="380">
        <v>45.935555555555553</v>
      </c>
      <c r="E6955" s="25">
        <v>24.84</v>
      </c>
      <c r="F6955" s="380">
        <v>24.352604907132079</v>
      </c>
      <c r="G6955" s="25">
        <v>46.98</v>
      </c>
      <c r="H6955" s="380">
        <v>138.88888888888889</v>
      </c>
      <c r="I6955" s="25">
        <v>53.71</v>
      </c>
      <c r="J6955" s="380">
        <v>14.095958164530741</v>
      </c>
    </row>
    <row r="6956" spans="1:10" x14ac:dyDescent="0.35">
      <c r="A6956" s="5">
        <v>6952</v>
      </c>
      <c r="B6956" s="5">
        <v>290</v>
      </c>
      <c r="C6956" s="5">
        <v>10</v>
      </c>
      <c r="D6956" s="380">
        <v>51.882777777777768</v>
      </c>
      <c r="E6956" s="25">
        <v>24.84</v>
      </c>
      <c r="F6956" s="380">
        <v>30.431466504408021</v>
      </c>
      <c r="G6956" s="25">
        <v>47.46</v>
      </c>
      <c r="H6956" s="380">
        <v>138.88888888888889</v>
      </c>
      <c r="I6956" s="25">
        <v>53.71</v>
      </c>
      <c r="J6956" s="380">
        <v>13.65244555178008</v>
      </c>
    </row>
    <row r="6957" spans="1:10" x14ac:dyDescent="0.35">
      <c r="A6957" s="5">
        <v>6953</v>
      </c>
      <c r="B6957" s="5">
        <v>290</v>
      </c>
      <c r="C6957" s="5">
        <v>10</v>
      </c>
      <c r="D6957" s="380">
        <v>57.413888888888877</v>
      </c>
      <c r="E6957" s="25">
        <v>25.6</v>
      </c>
      <c r="F6957" s="380">
        <v>26.861696701383785</v>
      </c>
      <c r="G6957" s="25">
        <v>47.85</v>
      </c>
      <c r="H6957" s="380">
        <v>138.88888888888889</v>
      </c>
      <c r="I6957" s="25">
        <v>64.14</v>
      </c>
      <c r="J6957" s="380">
        <v>15.447402317020266</v>
      </c>
    </row>
    <row r="6958" spans="1:10" x14ac:dyDescent="0.35">
      <c r="A6958" s="5">
        <v>6954</v>
      </c>
      <c r="B6958" s="5">
        <v>290</v>
      </c>
      <c r="C6958" s="5">
        <v>10</v>
      </c>
      <c r="D6958" s="380">
        <v>65.743333333333339</v>
      </c>
      <c r="E6958" s="25">
        <v>28.12</v>
      </c>
      <c r="F6958" s="380">
        <v>26.341243469826615</v>
      </c>
      <c r="G6958" s="25">
        <v>53.77</v>
      </c>
      <c r="H6958" s="380">
        <v>138.88888888888889</v>
      </c>
      <c r="I6958" s="25">
        <v>74.349999999999994</v>
      </c>
      <c r="J6958" s="380">
        <v>15.200355134970374</v>
      </c>
    </row>
    <row r="6959" spans="1:10" x14ac:dyDescent="0.35">
      <c r="A6959" s="5">
        <v>6955</v>
      </c>
      <c r="B6959" s="5">
        <v>290</v>
      </c>
      <c r="C6959" s="5">
        <v>10</v>
      </c>
      <c r="D6959" s="380">
        <v>66.704444444444448</v>
      </c>
      <c r="E6959" s="25">
        <v>28.12</v>
      </c>
      <c r="F6959" s="380">
        <v>26.341243469826615</v>
      </c>
      <c r="G6959" s="25">
        <v>56.29</v>
      </c>
      <c r="H6959" s="380">
        <v>138.88888888888889</v>
      </c>
      <c r="I6959" s="25">
        <v>74.349999999999994</v>
      </c>
      <c r="J6959" s="380">
        <v>15.503967362755555</v>
      </c>
    </row>
    <row r="6960" spans="1:10" x14ac:dyDescent="0.35">
      <c r="A6960" s="5">
        <v>6956</v>
      </c>
      <c r="B6960" s="5">
        <v>290</v>
      </c>
      <c r="C6960" s="5">
        <v>10</v>
      </c>
      <c r="D6960" s="380">
        <v>57.168333333333329</v>
      </c>
      <c r="E6960" s="25">
        <v>28.12</v>
      </c>
      <c r="F6960" s="380">
        <v>26.881324243257811</v>
      </c>
      <c r="G6960" s="25">
        <v>56.29</v>
      </c>
      <c r="H6960" s="380">
        <v>138.88888888888889</v>
      </c>
      <c r="I6960" s="25">
        <v>72.19</v>
      </c>
      <c r="J6960" s="380">
        <v>15.77496542489874</v>
      </c>
    </row>
    <row r="6961" spans="1:10" x14ac:dyDescent="0.35">
      <c r="A6961" s="5">
        <v>6957</v>
      </c>
      <c r="B6961" s="5">
        <v>290</v>
      </c>
      <c r="C6961" s="5">
        <v>10</v>
      </c>
      <c r="D6961" s="380">
        <v>50.570555555555558</v>
      </c>
      <c r="E6961" s="25">
        <v>25.74</v>
      </c>
      <c r="F6961" s="380">
        <v>29.38367002324544</v>
      </c>
      <c r="G6961" s="25">
        <v>52.2</v>
      </c>
      <c r="H6961" s="380">
        <v>138.88888888888889</v>
      </c>
      <c r="I6961" s="25">
        <v>70.09</v>
      </c>
      <c r="J6961" s="380">
        <v>14.296814409941666</v>
      </c>
    </row>
    <row r="6962" spans="1:10" x14ac:dyDescent="0.35">
      <c r="A6962" s="5">
        <v>6958</v>
      </c>
      <c r="B6962" s="5">
        <v>290</v>
      </c>
      <c r="C6962" s="5">
        <v>10</v>
      </c>
      <c r="D6962" s="380">
        <v>49.356111111111098</v>
      </c>
      <c r="E6962" s="25">
        <v>25.59</v>
      </c>
      <c r="F6962" s="380">
        <v>29.596569411329913</v>
      </c>
      <c r="G6962" s="25">
        <v>52.2</v>
      </c>
      <c r="H6962" s="380">
        <v>138.88888888888889</v>
      </c>
      <c r="I6962" s="25">
        <v>66.06</v>
      </c>
      <c r="J6962" s="380">
        <v>14.981315703048054</v>
      </c>
    </row>
    <row r="6963" spans="1:10" x14ac:dyDescent="0.35">
      <c r="A6963" s="5">
        <v>6959</v>
      </c>
      <c r="B6963" s="5">
        <v>290</v>
      </c>
      <c r="C6963" s="5">
        <v>10</v>
      </c>
      <c r="D6963" s="380">
        <v>43.244999999999997</v>
      </c>
      <c r="E6963" s="25">
        <v>25.29</v>
      </c>
      <c r="F6963" s="380">
        <v>21.230224620726869</v>
      </c>
      <c r="G6963" s="25">
        <v>47.85</v>
      </c>
      <c r="H6963" s="380">
        <v>138.88888888888889</v>
      </c>
      <c r="I6963" s="25">
        <v>64.14</v>
      </c>
      <c r="J6963" s="380">
        <v>12.030291177639043</v>
      </c>
    </row>
    <row r="6964" spans="1:10" x14ac:dyDescent="0.35">
      <c r="A6964" s="5">
        <v>6960</v>
      </c>
      <c r="B6964" s="5">
        <v>290</v>
      </c>
      <c r="C6964" s="5">
        <v>10</v>
      </c>
      <c r="D6964" s="380">
        <v>42.758888888888883</v>
      </c>
      <c r="E6964" s="25">
        <v>24.99</v>
      </c>
      <c r="F6964" s="380">
        <v>20.813486951308107</v>
      </c>
      <c r="G6964" s="25">
        <v>47.85</v>
      </c>
      <c r="H6964" s="380">
        <v>138.88888888888889</v>
      </c>
      <c r="I6964" s="25">
        <v>66.06</v>
      </c>
      <c r="J6964" s="380">
        <v>14.46822471888345</v>
      </c>
    </row>
    <row r="6965" spans="1:10" x14ac:dyDescent="0.35">
      <c r="A6965" s="5">
        <v>6961</v>
      </c>
      <c r="B6965" s="5">
        <v>291</v>
      </c>
      <c r="C6965" s="5">
        <v>10</v>
      </c>
      <c r="D6965" s="380">
        <v>40.988333333333337</v>
      </c>
      <c r="E6965" s="25">
        <v>24.84</v>
      </c>
      <c r="F6965" s="380">
        <v>21.716618340535923</v>
      </c>
      <c r="G6965" s="25">
        <v>47.85</v>
      </c>
      <c r="H6965" s="380">
        <v>138.88888888888889</v>
      </c>
      <c r="I6965" s="25">
        <v>82.45</v>
      </c>
      <c r="J6965" s="380">
        <v>15.642516195516862</v>
      </c>
    </row>
    <row r="6966" spans="1:10" x14ac:dyDescent="0.35">
      <c r="A6966" s="5">
        <v>6962</v>
      </c>
      <c r="B6966" s="5">
        <v>291</v>
      </c>
      <c r="C6966" s="5">
        <v>10</v>
      </c>
      <c r="D6966" s="380">
        <v>42.134999999999991</v>
      </c>
      <c r="E6966" s="25">
        <v>24.84</v>
      </c>
      <c r="F6966" s="380">
        <v>21.773305677216246</v>
      </c>
      <c r="G6966" s="25">
        <v>47.85</v>
      </c>
      <c r="H6966" s="380">
        <v>138.88888888888889</v>
      </c>
      <c r="I6966" s="25">
        <v>82.45</v>
      </c>
      <c r="J6966" s="380">
        <v>14.496521348354323</v>
      </c>
    </row>
    <row r="6967" spans="1:10" x14ac:dyDescent="0.35">
      <c r="A6967" s="5">
        <v>6963</v>
      </c>
      <c r="B6967" s="5">
        <v>291</v>
      </c>
      <c r="C6967" s="5">
        <v>10</v>
      </c>
      <c r="D6967" s="380">
        <v>42.084444444444443</v>
      </c>
      <c r="E6967" s="25">
        <v>24.84</v>
      </c>
      <c r="F6967" s="380">
        <v>20.92450118584409</v>
      </c>
      <c r="G6967" s="25">
        <v>47.85</v>
      </c>
      <c r="H6967" s="380">
        <v>138.88888888888889</v>
      </c>
      <c r="I6967" s="25">
        <v>77.72</v>
      </c>
      <c r="J6967" s="380">
        <v>16.17457059856827</v>
      </c>
    </row>
    <row r="6968" spans="1:10" x14ac:dyDescent="0.35">
      <c r="A6968" s="5">
        <v>6964</v>
      </c>
      <c r="B6968" s="5">
        <v>291</v>
      </c>
      <c r="C6968" s="5">
        <v>10</v>
      </c>
      <c r="D6968" s="380">
        <v>42.384999999999998</v>
      </c>
      <c r="E6968" s="25">
        <v>24.84</v>
      </c>
      <c r="F6968" s="380">
        <v>21.450948395138482</v>
      </c>
      <c r="G6968" s="25">
        <v>47.85</v>
      </c>
      <c r="H6968" s="380">
        <v>138.88888888888889</v>
      </c>
      <c r="I6968" s="25">
        <v>82.45</v>
      </c>
      <c r="J6968" s="380">
        <v>16.693206046159688</v>
      </c>
    </row>
    <row r="6969" spans="1:10" x14ac:dyDescent="0.35">
      <c r="A6969" s="5">
        <v>6965</v>
      </c>
      <c r="B6969" s="5">
        <v>291</v>
      </c>
      <c r="C6969" s="5">
        <v>10</v>
      </c>
      <c r="D6969" s="380">
        <v>42.351111111111109</v>
      </c>
      <c r="E6969" s="25">
        <v>25.29</v>
      </c>
      <c r="F6969" s="380">
        <v>20.424665420966299</v>
      </c>
      <c r="G6969" s="25">
        <v>53.77</v>
      </c>
      <c r="H6969" s="380">
        <v>138.88888888888889</v>
      </c>
      <c r="I6969" s="25">
        <v>528.20000000000005</v>
      </c>
      <c r="J6969" s="380">
        <v>15.30975869230047</v>
      </c>
    </row>
    <row r="6970" spans="1:10" x14ac:dyDescent="0.35">
      <c r="A6970" s="5">
        <v>6966</v>
      </c>
      <c r="B6970" s="5">
        <v>291</v>
      </c>
      <c r="C6970" s="5">
        <v>10</v>
      </c>
      <c r="D6970" s="380">
        <v>48.956111111111106</v>
      </c>
      <c r="E6970" s="25">
        <v>27.3</v>
      </c>
      <c r="F6970" s="380">
        <v>20.562601944866724</v>
      </c>
      <c r="G6970" s="25">
        <v>62.12</v>
      </c>
      <c r="H6970" s="380">
        <v>138.88888888888889</v>
      </c>
      <c r="I6970" s="25">
        <v>603.30999999999995</v>
      </c>
      <c r="J6970" s="380">
        <v>14.999726119638661</v>
      </c>
    </row>
    <row r="6971" spans="1:10" x14ac:dyDescent="0.35">
      <c r="A6971" s="5">
        <v>6967</v>
      </c>
      <c r="B6971" s="5">
        <v>291</v>
      </c>
      <c r="C6971" s="5">
        <v>10</v>
      </c>
      <c r="D6971" s="380">
        <v>57.858333333333334</v>
      </c>
      <c r="E6971" s="25">
        <v>35.869999999999997</v>
      </c>
      <c r="F6971" s="380">
        <v>24.184979998732192</v>
      </c>
      <c r="G6971" s="25">
        <v>62.12</v>
      </c>
      <c r="H6971" s="380">
        <v>138.88888888888889</v>
      </c>
      <c r="I6971" s="25">
        <v>843.72</v>
      </c>
      <c r="J6971" s="380">
        <v>17.241483014974193</v>
      </c>
    </row>
    <row r="6972" spans="1:10" x14ac:dyDescent="0.35">
      <c r="A6972" s="5">
        <v>6968</v>
      </c>
      <c r="B6972" s="5">
        <v>291</v>
      </c>
      <c r="C6972" s="5">
        <v>10</v>
      </c>
      <c r="D6972" s="380">
        <v>64.663333333333341</v>
      </c>
      <c r="E6972" s="25">
        <v>35.869999999999997</v>
      </c>
      <c r="F6972" s="380">
        <v>25.481579147813932</v>
      </c>
      <c r="G6972" s="25">
        <v>62.12</v>
      </c>
      <c r="H6972" s="380">
        <v>138.88888888888889</v>
      </c>
      <c r="I6972" s="25">
        <v>843.72</v>
      </c>
      <c r="J6972" s="380">
        <v>15.286958642756403</v>
      </c>
    </row>
    <row r="6973" spans="1:10" x14ac:dyDescent="0.35">
      <c r="A6973" s="5">
        <v>6969</v>
      </c>
      <c r="B6973" s="5">
        <v>291</v>
      </c>
      <c r="C6973" s="5">
        <v>10</v>
      </c>
      <c r="D6973" s="380">
        <v>58.419444444444451</v>
      </c>
      <c r="E6973" s="25">
        <v>36.01</v>
      </c>
      <c r="F6973" s="380">
        <v>24.582106503218132</v>
      </c>
      <c r="G6973" s="25">
        <v>62.12</v>
      </c>
      <c r="H6973" s="380">
        <v>138.88888888888889</v>
      </c>
      <c r="I6973" s="25">
        <v>843.72</v>
      </c>
      <c r="J6973" s="380">
        <v>13.901584995986108</v>
      </c>
    </row>
    <row r="6974" spans="1:10" x14ac:dyDescent="0.35">
      <c r="A6974" s="5">
        <v>6970</v>
      </c>
      <c r="B6974" s="5">
        <v>291</v>
      </c>
      <c r="C6974" s="5">
        <v>10</v>
      </c>
      <c r="D6974" s="380">
        <v>54.456111111111113</v>
      </c>
      <c r="E6974" s="25">
        <v>35.869999999999997</v>
      </c>
      <c r="F6974" s="380">
        <v>26.670799385661311</v>
      </c>
      <c r="G6974" s="25">
        <v>62.12</v>
      </c>
      <c r="H6974" s="380">
        <v>43.447802770104005</v>
      </c>
      <c r="I6974" s="25">
        <v>843.72</v>
      </c>
      <c r="J6974" s="380">
        <v>17.852917382063691</v>
      </c>
    </row>
    <row r="6975" spans="1:10" x14ac:dyDescent="0.35">
      <c r="A6975" s="5">
        <v>6971</v>
      </c>
      <c r="B6975" s="5">
        <v>291</v>
      </c>
      <c r="C6975" s="5">
        <v>10</v>
      </c>
      <c r="D6975" s="380">
        <v>50.657222222222224</v>
      </c>
      <c r="E6975" s="25">
        <v>35.869999999999997</v>
      </c>
      <c r="F6975" s="380">
        <v>25.018422396729058</v>
      </c>
      <c r="G6975" s="25">
        <v>62.12</v>
      </c>
      <c r="H6975" s="380">
        <v>138.88888888888889</v>
      </c>
      <c r="I6975" s="25">
        <v>843.72</v>
      </c>
      <c r="J6975" s="380">
        <v>14.419679254005167</v>
      </c>
    </row>
    <row r="6976" spans="1:10" x14ac:dyDescent="0.35">
      <c r="A6976" s="5">
        <v>6972</v>
      </c>
      <c r="B6976" s="5">
        <v>291</v>
      </c>
      <c r="C6976" s="5">
        <v>10</v>
      </c>
      <c r="D6976" s="380">
        <v>43.094999999999999</v>
      </c>
      <c r="E6976" s="25">
        <v>35.869999999999997</v>
      </c>
      <c r="F6976" s="380">
        <v>24.972283823811644</v>
      </c>
      <c r="G6976" s="25">
        <v>62.12</v>
      </c>
      <c r="H6976" s="380">
        <v>132.61341135113608</v>
      </c>
      <c r="I6976" s="25">
        <v>843.72</v>
      </c>
      <c r="J6976" s="380">
        <v>16.064485545535568</v>
      </c>
    </row>
    <row r="6977" spans="1:10" x14ac:dyDescent="0.35">
      <c r="A6977" s="5">
        <v>6973</v>
      </c>
      <c r="B6977" s="5">
        <v>291</v>
      </c>
      <c r="C6977" s="5">
        <v>10</v>
      </c>
      <c r="D6977" s="380">
        <v>46.366666666666667</v>
      </c>
      <c r="E6977" s="25">
        <v>35.869999999999997</v>
      </c>
      <c r="F6977" s="380">
        <v>24.878266789929956</v>
      </c>
      <c r="G6977" s="25">
        <v>62.12</v>
      </c>
      <c r="H6977" s="380">
        <v>138.88888888888889</v>
      </c>
      <c r="I6977" s="25">
        <v>819.14</v>
      </c>
      <c r="J6977" s="380">
        <v>15.54170509895259</v>
      </c>
    </row>
    <row r="6978" spans="1:10" x14ac:dyDescent="0.35">
      <c r="A6978" s="5">
        <v>6974</v>
      </c>
      <c r="B6978" s="5">
        <v>291</v>
      </c>
      <c r="C6978" s="5">
        <v>10</v>
      </c>
      <c r="D6978" s="380">
        <v>43.620000000000005</v>
      </c>
      <c r="E6978" s="25">
        <v>35.869999999999997</v>
      </c>
      <c r="F6978" s="380">
        <v>25.498610977950733</v>
      </c>
      <c r="G6978" s="25">
        <v>62.12</v>
      </c>
      <c r="H6978" s="380">
        <v>28.797390503551775</v>
      </c>
      <c r="I6978" s="25">
        <v>819.14</v>
      </c>
      <c r="J6978" s="380">
        <v>16.088858770429223</v>
      </c>
    </row>
    <row r="6979" spans="1:10" x14ac:dyDescent="0.35">
      <c r="A6979" s="5">
        <v>6975</v>
      </c>
      <c r="B6979" s="5">
        <v>291</v>
      </c>
      <c r="C6979" s="5">
        <v>10</v>
      </c>
      <c r="D6979" s="380">
        <v>46.556666666666665</v>
      </c>
      <c r="E6979" s="25">
        <v>35.869999999999997</v>
      </c>
      <c r="F6979" s="380">
        <v>25.62398204211452</v>
      </c>
      <c r="G6979" s="25">
        <v>62.12</v>
      </c>
      <c r="H6979" s="380">
        <v>77.263622236622936</v>
      </c>
      <c r="I6979" s="25">
        <v>819.14</v>
      </c>
      <c r="J6979" s="380">
        <v>18.695050728657119</v>
      </c>
    </row>
    <row r="6980" spans="1:10" x14ac:dyDescent="0.35">
      <c r="A6980" s="5">
        <v>6976</v>
      </c>
      <c r="B6980" s="5">
        <v>291</v>
      </c>
      <c r="C6980" s="5">
        <v>10</v>
      </c>
      <c r="D6980" s="380">
        <v>50.501111111111108</v>
      </c>
      <c r="E6980" s="25">
        <v>35.869999999999997</v>
      </c>
      <c r="F6980" s="380">
        <v>25.874207329773508</v>
      </c>
      <c r="G6980" s="25">
        <v>62.12</v>
      </c>
      <c r="H6980" s="380">
        <v>44.136426435987914</v>
      </c>
      <c r="I6980" s="25">
        <v>819.14</v>
      </c>
      <c r="J6980" s="380">
        <v>19.75860394137251</v>
      </c>
    </row>
    <row r="6981" spans="1:10" x14ac:dyDescent="0.35">
      <c r="A6981" s="5">
        <v>6977</v>
      </c>
      <c r="B6981" s="5">
        <v>291</v>
      </c>
      <c r="C6981" s="5">
        <v>10</v>
      </c>
      <c r="D6981" s="380">
        <v>62.977222222222224</v>
      </c>
      <c r="E6981" s="25">
        <v>35.869999999999997</v>
      </c>
      <c r="F6981" s="380">
        <v>29.74753605170573</v>
      </c>
      <c r="G6981" s="25">
        <v>62.12</v>
      </c>
      <c r="H6981" s="380">
        <v>138.88888888888889</v>
      </c>
      <c r="I6981" s="25">
        <v>819.14</v>
      </c>
      <c r="J6981" s="380">
        <v>19.869589510107559</v>
      </c>
    </row>
    <row r="6982" spans="1:10" x14ac:dyDescent="0.35">
      <c r="A6982" s="5">
        <v>6978</v>
      </c>
      <c r="B6982" s="5">
        <v>291</v>
      </c>
      <c r="C6982" s="5">
        <v>10</v>
      </c>
      <c r="D6982" s="380">
        <v>68.60499999999999</v>
      </c>
      <c r="E6982" s="25">
        <v>35.869999999999997</v>
      </c>
      <c r="F6982" s="380">
        <v>28.162364665527939</v>
      </c>
      <c r="G6982" s="25">
        <v>62.12</v>
      </c>
      <c r="H6982" s="380">
        <v>138.88888888888889</v>
      </c>
      <c r="I6982" s="25">
        <v>843.72</v>
      </c>
      <c r="J6982" s="380">
        <v>20.045032223626826</v>
      </c>
    </row>
    <row r="6983" spans="1:10" x14ac:dyDescent="0.35">
      <c r="A6983" s="5">
        <v>6979</v>
      </c>
      <c r="B6983" s="5">
        <v>291</v>
      </c>
      <c r="C6983" s="5">
        <v>10</v>
      </c>
      <c r="D6983" s="380">
        <v>67.512222222222221</v>
      </c>
      <c r="E6983" s="25">
        <v>36.01</v>
      </c>
      <c r="F6983" s="380">
        <v>28.27367960269569</v>
      </c>
      <c r="G6983" s="25">
        <v>62.53</v>
      </c>
      <c r="H6983" s="380">
        <v>138.88888888888889</v>
      </c>
      <c r="I6983" s="25">
        <v>843.72</v>
      </c>
      <c r="J6983" s="380">
        <v>17.956533385699316</v>
      </c>
    </row>
    <row r="6984" spans="1:10" x14ac:dyDescent="0.35">
      <c r="A6984" s="5">
        <v>6980</v>
      </c>
      <c r="B6984" s="5">
        <v>291</v>
      </c>
      <c r="C6984" s="5">
        <v>10</v>
      </c>
      <c r="D6984" s="380">
        <v>58.027222222222214</v>
      </c>
      <c r="E6984" s="25">
        <v>35.869999999999997</v>
      </c>
      <c r="F6984" s="380">
        <v>28.977640581184804</v>
      </c>
      <c r="G6984" s="25">
        <v>62.12</v>
      </c>
      <c r="H6984" s="380">
        <v>138.88888888888889</v>
      </c>
      <c r="I6984" s="25">
        <v>843.72</v>
      </c>
      <c r="J6984" s="380">
        <v>18.334736436649965</v>
      </c>
    </row>
    <row r="6985" spans="1:10" x14ac:dyDescent="0.35">
      <c r="A6985" s="5">
        <v>6981</v>
      </c>
      <c r="B6985" s="5">
        <v>291</v>
      </c>
      <c r="C6985" s="5">
        <v>10</v>
      </c>
      <c r="D6985" s="380">
        <v>54.568888888888893</v>
      </c>
      <c r="E6985" s="25">
        <v>28.99</v>
      </c>
      <c r="F6985" s="380">
        <v>29.105863739193762</v>
      </c>
      <c r="G6985" s="25">
        <v>62.12</v>
      </c>
      <c r="H6985" s="380">
        <v>138.88888888888889</v>
      </c>
      <c r="I6985" s="25">
        <v>603.30999999999995</v>
      </c>
      <c r="J6985" s="380">
        <v>16.446732565177342</v>
      </c>
    </row>
    <row r="6986" spans="1:10" x14ac:dyDescent="0.35">
      <c r="A6986" s="5">
        <v>6982</v>
      </c>
      <c r="B6986" s="5">
        <v>291</v>
      </c>
      <c r="C6986" s="5">
        <v>10</v>
      </c>
      <c r="D6986" s="380">
        <v>52.802222222222227</v>
      </c>
      <c r="E6986" s="25">
        <v>28.12</v>
      </c>
      <c r="F6986" s="380">
        <v>25.146734253963679</v>
      </c>
      <c r="G6986" s="25">
        <v>57.04</v>
      </c>
      <c r="H6986" s="380">
        <v>138.88888888888889</v>
      </c>
      <c r="I6986" s="25">
        <v>603.30999999999995</v>
      </c>
      <c r="J6986" s="380">
        <v>17.486576307547363</v>
      </c>
    </row>
    <row r="6987" spans="1:10" x14ac:dyDescent="0.35">
      <c r="A6987" s="5">
        <v>6983</v>
      </c>
      <c r="B6987" s="5">
        <v>291</v>
      </c>
      <c r="C6987" s="5">
        <v>10</v>
      </c>
      <c r="D6987" s="380">
        <v>49.051111111111105</v>
      </c>
      <c r="E6987" s="25">
        <v>26.51</v>
      </c>
      <c r="F6987" s="380">
        <v>23.821263277529656</v>
      </c>
      <c r="G6987" s="25">
        <v>53.77</v>
      </c>
      <c r="H6987" s="380">
        <v>138.88888888888889</v>
      </c>
      <c r="I6987" s="25">
        <v>603.30999999999995</v>
      </c>
      <c r="J6987" s="380">
        <v>16.07619212184877</v>
      </c>
    </row>
    <row r="6988" spans="1:10" x14ac:dyDescent="0.35">
      <c r="A6988" s="5">
        <v>6984</v>
      </c>
      <c r="B6988" s="5">
        <v>291</v>
      </c>
      <c r="C6988" s="5">
        <v>10</v>
      </c>
      <c r="D6988" s="380">
        <v>44.17166666666666</v>
      </c>
      <c r="E6988" s="25">
        <v>25.59</v>
      </c>
      <c r="F6988" s="380">
        <v>24.434725986664773</v>
      </c>
      <c r="G6988" s="25">
        <v>52.8</v>
      </c>
      <c r="H6988" s="380">
        <v>138.88888888888889</v>
      </c>
      <c r="I6988" s="25">
        <v>597.28</v>
      </c>
      <c r="J6988" s="380">
        <v>16.103477344860877</v>
      </c>
    </row>
    <row r="6989" spans="1:10" x14ac:dyDescent="0.35">
      <c r="A6989" s="5">
        <v>6985</v>
      </c>
      <c r="B6989" s="5">
        <v>292</v>
      </c>
      <c r="C6989" s="5">
        <v>10</v>
      </c>
      <c r="D6989" s="380">
        <v>45.774444444444441</v>
      </c>
      <c r="E6989" s="25">
        <v>25.29</v>
      </c>
      <c r="F6989" s="380">
        <v>23.805617967913367</v>
      </c>
      <c r="G6989" s="25">
        <v>52.8</v>
      </c>
      <c r="H6989" s="380">
        <v>138.88888888888889</v>
      </c>
      <c r="I6989" s="25">
        <v>603.30999999999995</v>
      </c>
      <c r="J6989" s="380">
        <v>16.359009022508392</v>
      </c>
    </row>
    <row r="6990" spans="1:10" x14ac:dyDescent="0.35">
      <c r="A6990" s="5">
        <v>6986</v>
      </c>
      <c r="B6990" s="5">
        <v>292</v>
      </c>
      <c r="C6990" s="5">
        <v>10</v>
      </c>
      <c r="D6990" s="380">
        <v>44.848333333333336</v>
      </c>
      <c r="E6990" s="25">
        <v>25.29</v>
      </c>
      <c r="F6990" s="380">
        <v>23.746967360760081</v>
      </c>
      <c r="G6990" s="25">
        <v>52.2</v>
      </c>
      <c r="H6990" s="380">
        <v>138.88888888888889</v>
      </c>
      <c r="I6990" s="25">
        <v>528.20000000000005</v>
      </c>
      <c r="J6990" s="380">
        <v>16.017250100750388</v>
      </c>
    </row>
    <row r="6991" spans="1:10" x14ac:dyDescent="0.35">
      <c r="A6991" s="5">
        <v>6987</v>
      </c>
      <c r="B6991" s="5">
        <v>292</v>
      </c>
      <c r="C6991" s="5">
        <v>10</v>
      </c>
      <c r="D6991" s="380">
        <v>45.000555555555557</v>
      </c>
      <c r="E6991" s="25">
        <v>25.29</v>
      </c>
      <c r="F6991" s="380">
        <v>23.873608609404865</v>
      </c>
      <c r="G6991" s="25">
        <v>52.2</v>
      </c>
      <c r="H6991" s="380">
        <v>138.88888888888889</v>
      </c>
      <c r="I6991" s="25">
        <v>603.30999999999995</v>
      </c>
      <c r="J6991" s="380">
        <v>15.642285612053188</v>
      </c>
    </row>
    <row r="6992" spans="1:10" x14ac:dyDescent="0.35">
      <c r="A6992" s="5">
        <v>6988</v>
      </c>
      <c r="B6992" s="5">
        <v>292</v>
      </c>
      <c r="C6992" s="5">
        <v>10</v>
      </c>
      <c r="D6992" s="380">
        <v>45.632777777777775</v>
      </c>
      <c r="E6992" s="25">
        <v>25.29</v>
      </c>
      <c r="F6992" s="380">
        <v>23.48836328501562</v>
      </c>
      <c r="G6992" s="25">
        <v>52.8</v>
      </c>
      <c r="H6992" s="380">
        <v>138.88888888888889</v>
      </c>
      <c r="I6992" s="25">
        <v>603.30999999999995</v>
      </c>
      <c r="J6992" s="380">
        <v>15.513501244827912</v>
      </c>
    </row>
    <row r="6993" spans="1:10" x14ac:dyDescent="0.35">
      <c r="A6993" s="5">
        <v>6989</v>
      </c>
      <c r="B6993" s="5">
        <v>292</v>
      </c>
      <c r="C6993" s="5">
        <v>10</v>
      </c>
      <c r="D6993" s="380">
        <v>50.427777777777784</v>
      </c>
      <c r="E6993" s="25">
        <v>25.74</v>
      </c>
      <c r="F6993" s="380">
        <v>23.599501145274434</v>
      </c>
      <c r="G6993" s="25">
        <v>57.04</v>
      </c>
      <c r="H6993" s="380">
        <v>138.88888888888889</v>
      </c>
      <c r="I6993" s="25">
        <v>603.30999999999995</v>
      </c>
      <c r="J6993" s="380">
        <v>15.553539757814301</v>
      </c>
    </row>
    <row r="6994" spans="1:10" x14ac:dyDescent="0.35">
      <c r="A6994" s="5">
        <v>6990</v>
      </c>
      <c r="B6994" s="5">
        <v>292</v>
      </c>
      <c r="C6994" s="5">
        <v>10</v>
      </c>
      <c r="D6994" s="380">
        <v>53.38111111111111</v>
      </c>
      <c r="E6994" s="25">
        <v>28.99</v>
      </c>
      <c r="F6994" s="380">
        <v>23.656484429824026</v>
      </c>
      <c r="G6994" s="25">
        <v>62.12</v>
      </c>
      <c r="H6994" s="380">
        <v>138.88888888888889</v>
      </c>
      <c r="I6994" s="25">
        <v>843.72</v>
      </c>
      <c r="J6994" s="380">
        <v>14.505606224751224</v>
      </c>
    </row>
    <row r="6995" spans="1:10" x14ac:dyDescent="0.35">
      <c r="A6995" s="5">
        <v>6991</v>
      </c>
      <c r="B6995" s="5">
        <v>292</v>
      </c>
      <c r="C6995" s="5">
        <v>10</v>
      </c>
      <c r="D6995" s="380">
        <v>66.228333333333325</v>
      </c>
      <c r="E6995" s="25">
        <v>36.94</v>
      </c>
      <c r="F6995" s="380">
        <v>24.739003225383435</v>
      </c>
      <c r="G6995" s="25">
        <v>62.53</v>
      </c>
      <c r="H6995" s="380">
        <v>138.88888888888889</v>
      </c>
      <c r="I6995" s="25">
        <v>843.72</v>
      </c>
      <c r="J6995" s="380">
        <v>17.832286550252579</v>
      </c>
    </row>
    <row r="6996" spans="1:10" x14ac:dyDescent="0.35">
      <c r="A6996" s="5">
        <v>6992</v>
      </c>
      <c r="B6996" s="5">
        <v>292</v>
      </c>
      <c r="C6996" s="5">
        <v>10</v>
      </c>
      <c r="D6996" s="380">
        <v>67.961666666666659</v>
      </c>
      <c r="E6996" s="25">
        <v>36.94</v>
      </c>
      <c r="F6996" s="380">
        <v>24.739003225383435</v>
      </c>
      <c r="G6996" s="25">
        <v>66.12</v>
      </c>
      <c r="H6996" s="380">
        <v>138.88888888888889</v>
      </c>
      <c r="I6996" s="25">
        <v>843.72</v>
      </c>
      <c r="J6996" s="380">
        <v>17.96338584109181</v>
      </c>
    </row>
    <row r="6997" spans="1:10" x14ac:dyDescent="0.35">
      <c r="A6997" s="5">
        <v>6993</v>
      </c>
      <c r="B6997" s="5">
        <v>292</v>
      </c>
      <c r="C6997" s="5">
        <v>10</v>
      </c>
      <c r="D6997" s="380">
        <v>59.109444444444449</v>
      </c>
      <c r="E6997" s="25">
        <v>36.94</v>
      </c>
      <c r="F6997" s="380">
        <v>25.349631638074325</v>
      </c>
      <c r="G6997" s="25">
        <v>62.53</v>
      </c>
      <c r="H6997" s="380">
        <v>138.88888888888889</v>
      </c>
      <c r="I6997" s="25">
        <v>843.72</v>
      </c>
      <c r="J6997" s="380">
        <v>16.995022375106075</v>
      </c>
    </row>
    <row r="6998" spans="1:10" x14ac:dyDescent="0.35">
      <c r="A6998" s="5">
        <v>6994</v>
      </c>
      <c r="B6998" s="5">
        <v>292</v>
      </c>
      <c r="C6998" s="5">
        <v>10</v>
      </c>
      <c r="D6998" s="380">
        <v>53.310555555555545</v>
      </c>
      <c r="E6998" s="25">
        <v>36.94</v>
      </c>
      <c r="F6998" s="380">
        <v>25.806648196198569</v>
      </c>
      <c r="G6998" s="25">
        <v>62.53</v>
      </c>
      <c r="H6998" s="380">
        <v>138.88888888888889</v>
      </c>
      <c r="I6998" s="25">
        <v>843.72</v>
      </c>
      <c r="J6998" s="380">
        <v>17.354164776086595</v>
      </c>
    </row>
    <row r="6999" spans="1:10" x14ac:dyDescent="0.35">
      <c r="A6999" s="5">
        <v>6995</v>
      </c>
      <c r="B6999" s="5">
        <v>292</v>
      </c>
      <c r="C6999" s="5">
        <v>10</v>
      </c>
      <c r="D6999" s="380">
        <v>51.431111111111107</v>
      </c>
      <c r="E6999" s="25">
        <v>36.94</v>
      </c>
      <c r="F6999" s="380">
        <v>25.194167632597413</v>
      </c>
      <c r="G6999" s="25">
        <v>62.53</v>
      </c>
      <c r="H6999" s="380">
        <v>138.88888888888889</v>
      </c>
      <c r="I6999" s="25">
        <v>843.72</v>
      </c>
      <c r="J6999" s="380">
        <v>17.077192261875556</v>
      </c>
    </row>
    <row r="7000" spans="1:10" x14ac:dyDescent="0.35">
      <c r="A7000" s="5">
        <v>6996</v>
      </c>
      <c r="B7000" s="5">
        <v>292</v>
      </c>
      <c r="C7000" s="5">
        <v>10</v>
      </c>
      <c r="D7000" s="380">
        <v>47.949444444444438</v>
      </c>
      <c r="E7000" s="25">
        <v>36.94</v>
      </c>
      <c r="F7000" s="380">
        <v>24.813155116981495</v>
      </c>
      <c r="G7000" s="25">
        <v>62.12</v>
      </c>
      <c r="H7000" s="380">
        <v>138.88888888888889</v>
      </c>
      <c r="I7000" s="25">
        <v>843.72</v>
      </c>
      <c r="J7000" s="380">
        <v>17.493954134462236</v>
      </c>
    </row>
    <row r="7001" spans="1:10" x14ac:dyDescent="0.35">
      <c r="A7001" s="5">
        <v>6997</v>
      </c>
      <c r="B7001" s="5">
        <v>292</v>
      </c>
      <c r="C7001" s="5">
        <v>10</v>
      </c>
      <c r="D7001" s="380">
        <v>44.199444444444445</v>
      </c>
      <c r="E7001" s="25">
        <v>36.01</v>
      </c>
      <c r="F7001" s="380">
        <v>25.314244544233929</v>
      </c>
      <c r="G7001" s="25">
        <v>62.12</v>
      </c>
      <c r="H7001" s="380">
        <v>138.88888888888889</v>
      </c>
      <c r="I7001" s="25">
        <v>843.72</v>
      </c>
      <c r="J7001" s="380">
        <v>17.596939675497918</v>
      </c>
    </row>
    <row r="7002" spans="1:10" x14ac:dyDescent="0.35">
      <c r="A7002" s="5">
        <v>6998</v>
      </c>
      <c r="B7002" s="5">
        <v>292</v>
      </c>
      <c r="C7002" s="5">
        <v>10</v>
      </c>
      <c r="D7002" s="380">
        <v>43.543333333333322</v>
      </c>
      <c r="E7002" s="25">
        <v>36.94</v>
      </c>
      <c r="F7002" s="380">
        <v>25.431524891250032</v>
      </c>
      <c r="G7002" s="25">
        <v>62.12</v>
      </c>
      <c r="H7002" s="380">
        <v>138.88888888888889</v>
      </c>
      <c r="I7002" s="25">
        <v>843.72</v>
      </c>
      <c r="J7002" s="380">
        <v>17.73375395538509</v>
      </c>
    </row>
    <row r="7003" spans="1:10" x14ac:dyDescent="0.35">
      <c r="A7003" s="5">
        <v>6999</v>
      </c>
      <c r="B7003" s="5">
        <v>292</v>
      </c>
      <c r="C7003" s="5">
        <v>10</v>
      </c>
      <c r="D7003" s="380">
        <v>44.258333333333326</v>
      </c>
      <c r="E7003" s="25">
        <v>36.94</v>
      </c>
      <c r="F7003" s="380">
        <v>25.497562822927399</v>
      </c>
      <c r="G7003" s="25">
        <v>62.12</v>
      </c>
      <c r="H7003" s="380">
        <v>138.88888888888889</v>
      </c>
      <c r="I7003" s="25">
        <v>843.72</v>
      </c>
      <c r="J7003" s="380">
        <v>17.709153783946434</v>
      </c>
    </row>
    <row r="7004" spans="1:10" x14ac:dyDescent="0.35">
      <c r="A7004" s="5">
        <v>7000</v>
      </c>
      <c r="B7004" s="5">
        <v>292</v>
      </c>
      <c r="C7004" s="5">
        <v>10</v>
      </c>
      <c r="D7004" s="380">
        <v>46.355555555555554</v>
      </c>
      <c r="E7004" s="25">
        <v>36.94</v>
      </c>
      <c r="F7004" s="380">
        <v>25.25073400012969</v>
      </c>
      <c r="G7004" s="25">
        <v>62.12</v>
      </c>
      <c r="H7004" s="380">
        <v>138.88888888888889</v>
      </c>
      <c r="I7004" s="25">
        <v>843.72</v>
      </c>
      <c r="J7004" s="380">
        <v>18.087635102002817</v>
      </c>
    </row>
    <row r="7005" spans="1:10" x14ac:dyDescent="0.35">
      <c r="A7005" s="5">
        <v>7001</v>
      </c>
      <c r="B7005" s="5">
        <v>292</v>
      </c>
      <c r="C7005" s="5">
        <v>10</v>
      </c>
      <c r="D7005" s="380">
        <v>51.483333333333334</v>
      </c>
      <c r="E7005" s="25">
        <v>36.94</v>
      </c>
      <c r="F7005" s="380">
        <v>32.291004218071585</v>
      </c>
      <c r="G7005" s="25">
        <v>62.53</v>
      </c>
      <c r="H7005" s="380">
        <v>138.88888888888889</v>
      </c>
      <c r="I7005" s="25">
        <v>843.72</v>
      </c>
      <c r="J7005" s="380">
        <v>18.714252500718775</v>
      </c>
    </row>
    <row r="7006" spans="1:10" x14ac:dyDescent="0.35">
      <c r="A7006" s="5">
        <v>7002</v>
      </c>
      <c r="B7006" s="5">
        <v>292</v>
      </c>
      <c r="C7006" s="5">
        <v>10</v>
      </c>
      <c r="D7006" s="380">
        <v>57.422777777777789</v>
      </c>
      <c r="E7006" s="25">
        <v>36.94</v>
      </c>
      <c r="F7006" s="380">
        <v>28.412461187920435</v>
      </c>
      <c r="G7006" s="25">
        <v>819.14</v>
      </c>
      <c r="H7006" s="380">
        <v>138.88888888888889</v>
      </c>
      <c r="I7006" s="25">
        <v>843.72</v>
      </c>
      <c r="J7006" s="380">
        <v>19.108299891849942</v>
      </c>
    </row>
    <row r="7007" spans="1:10" x14ac:dyDescent="0.35">
      <c r="A7007" s="5">
        <v>7003</v>
      </c>
      <c r="B7007" s="5">
        <v>292</v>
      </c>
      <c r="C7007" s="5">
        <v>10</v>
      </c>
      <c r="D7007" s="380">
        <v>55.258888888888883</v>
      </c>
      <c r="E7007" s="25">
        <v>37.090000000000003</v>
      </c>
      <c r="F7007" s="380">
        <v>28.412461187920435</v>
      </c>
      <c r="G7007" s="25">
        <v>819.14</v>
      </c>
      <c r="H7007" s="380">
        <v>138.88888888888889</v>
      </c>
      <c r="I7007" s="25">
        <v>869.03</v>
      </c>
      <c r="J7007" s="380">
        <v>18.926910912329539</v>
      </c>
    </row>
    <row r="7008" spans="1:10" x14ac:dyDescent="0.35">
      <c r="A7008" s="5">
        <v>7004</v>
      </c>
      <c r="B7008" s="5">
        <v>292</v>
      </c>
      <c r="C7008" s="5">
        <v>10</v>
      </c>
      <c r="D7008" s="380">
        <v>46.972777777777779</v>
      </c>
      <c r="E7008" s="25">
        <v>36.94</v>
      </c>
      <c r="F7008" s="380">
        <v>30.912067586702815</v>
      </c>
      <c r="G7008" s="25">
        <v>62.53</v>
      </c>
      <c r="H7008" s="380">
        <v>138.88888888888889</v>
      </c>
      <c r="I7008" s="25">
        <v>843.72</v>
      </c>
      <c r="J7008" s="380">
        <v>18.955937720340309</v>
      </c>
    </row>
    <row r="7009" spans="1:10" x14ac:dyDescent="0.35">
      <c r="A7009" s="5">
        <v>7005</v>
      </c>
      <c r="B7009" s="5">
        <v>292</v>
      </c>
      <c r="C7009" s="5">
        <v>10</v>
      </c>
      <c r="D7009" s="380">
        <v>41.631666666666675</v>
      </c>
      <c r="E7009" s="25">
        <v>35.869999999999997</v>
      </c>
      <c r="F7009" s="380">
        <v>31.502221630555617</v>
      </c>
      <c r="G7009" s="25">
        <v>62.12</v>
      </c>
      <c r="H7009" s="380">
        <v>138.88888888888889</v>
      </c>
      <c r="I7009" s="25">
        <v>843.72</v>
      </c>
      <c r="J7009" s="380">
        <v>19.661563784583571</v>
      </c>
    </row>
    <row r="7010" spans="1:10" x14ac:dyDescent="0.35">
      <c r="A7010" s="5">
        <v>7006</v>
      </c>
      <c r="B7010" s="5">
        <v>292</v>
      </c>
      <c r="C7010" s="5">
        <v>10</v>
      </c>
      <c r="D7010" s="380">
        <v>40.681666666666665</v>
      </c>
      <c r="E7010" s="25">
        <v>29.6</v>
      </c>
      <c r="F7010" s="380">
        <v>31.856765630946889</v>
      </c>
      <c r="G7010" s="25">
        <v>62.12</v>
      </c>
      <c r="H7010" s="380">
        <v>138.88888888888889</v>
      </c>
      <c r="I7010" s="25">
        <v>843.72</v>
      </c>
      <c r="J7010" s="380">
        <v>20.328637448183013</v>
      </c>
    </row>
    <row r="7011" spans="1:10" x14ac:dyDescent="0.35">
      <c r="A7011" s="5">
        <v>7007</v>
      </c>
      <c r="B7011" s="5">
        <v>292</v>
      </c>
      <c r="C7011" s="5">
        <v>10</v>
      </c>
      <c r="D7011" s="380">
        <v>39.785555555555547</v>
      </c>
      <c r="E7011" s="25">
        <v>26.51</v>
      </c>
      <c r="F7011" s="380">
        <v>24.352604907132079</v>
      </c>
      <c r="G7011" s="25">
        <v>61.5</v>
      </c>
      <c r="H7011" s="380">
        <v>138.88888888888889</v>
      </c>
      <c r="I7011" s="25">
        <v>843.72</v>
      </c>
      <c r="J7011" s="380">
        <v>20.439237804754246</v>
      </c>
    </row>
    <row r="7012" spans="1:10" x14ac:dyDescent="0.35">
      <c r="A7012" s="5">
        <v>7008</v>
      </c>
      <c r="B7012" s="5">
        <v>292</v>
      </c>
      <c r="C7012" s="5">
        <v>10</v>
      </c>
      <c r="D7012" s="380">
        <v>34.645000000000003</v>
      </c>
      <c r="E7012" s="25">
        <v>26.35</v>
      </c>
      <c r="F7012" s="380">
        <v>20.285135783449864</v>
      </c>
      <c r="G7012" s="25">
        <v>57.56</v>
      </c>
      <c r="H7012" s="380">
        <v>138.88888888888889</v>
      </c>
      <c r="I7012" s="25">
        <v>835.28</v>
      </c>
      <c r="J7012" s="380">
        <v>14.803975022715948</v>
      </c>
    </row>
    <row r="7013" spans="1:10" x14ac:dyDescent="0.35">
      <c r="A7013" s="5">
        <v>7009</v>
      </c>
      <c r="B7013" s="5">
        <v>293</v>
      </c>
      <c r="C7013" s="5">
        <v>10</v>
      </c>
      <c r="D7013" s="380">
        <v>31.153888888888886</v>
      </c>
      <c r="E7013" s="25">
        <v>25.59</v>
      </c>
      <c r="F7013" s="380">
        <v>17.914255877889712</v>
      </c>
      <c r="G7013" s="25">
        <v>53.15</v>
      </c>
      <c r="H7013" s="380">
        <v>39.029464176879678</v>
      </c>
      <c r="I7013" s="25">
        <v>621.41</v>
      </c>
      <c r="J7013" s="380">
        <v>15.190762207318167</v>
      </c>
    </row>
    <row r="7014" spans="1:10" x14ac:dyDescent="0.35">
      <c r="A7014" s="5">
        <v>7010</v>
      </c>
      <c r="B7014" s="5">
        <v>293</v>
      </c>
      <c r="C7014" s="5">
        <v>10</v>
      </c>
      <c r="D7014" s="380">
        <v>29.887222222222224</v>
      </c>
      <c r="E7014" s="25">
        <v>25.29</v>
      </c>
      <c r="F7014" s="380">
        <v>17.754072935887862</v>
      </c>
      <c r="G7014" s="25">
        <v>53.15</v>
      </c>
      <c r="H7014" s="380">
        <v>30.953671431623306</v>
      </c>
      <c r="I7014" s="25">
        <v>621.41</v>
      </c>
      <c r="J7014" s="380">
        <v>14.803525962243556</v>
      </c>
    </row>
    <row r="7015" spans="1:10" x14ac:dyDescent="0.35">
      <c r="A7015" s="5">
        <v>7011</v>
      </c>
      <c r="B7015" s="5">
        <v>293</v>
      </c>
      <c r="C7015" s="5">
        <v>10</v>
      </c>
      <c r="D7015" s="380">
        <v>28.637777777777778</v>
      </c>
      <c r="E7015" s="25">
        <v>25.29</v>
      </c>
      <c r="F7015" s="380">
        <v>18.95954780378921</v>
      </c>
      <c r="G7015" s="25">
        <v>53.15</v>
      </c>
      <c r="H7015" s="380">
        <v>29.31262650039298</v>
      </c>
      <c r="I7015" s="25">
        <v>621.41</v>
      </c>
      <c r="J7015" s="380">
        <v>13.824430279759646</v>
      </c>
    </row>
    <row r="7016" spans="1:10" x14ac:dyDescent="0.35">
      <c r="A7016" s="5">
        <v>7012</v>
      </c>
      <c r="B7016" s="5">
        <v>293</v>
      </c>
      <c r="C7016" s="5">
        <v>10</v>
      </c>
      <c r="D7016" s="380">
        <v>28.405000000000001</v>
      </c>
      <c r="E7016" s="25">
        <v>25.47</v>
      </c>
      <c r="F7016" s="380">
        <v>19.225518377652477</v>
      </c>
      <c r="G7016" s="25">
        <v>53.15</v>
      </c>
      <c r="H7016" s="380">
        <v>28.476617389752455</v>
      </c>
      <c r="I7016" s="25">
        <v>621.41</v>
      </c>
      <c r="J7016" s="380">
        <v>12.644795719215665</v>
      </c>
    </row>
    <row r="7017" spans="1:10" x14ac:dyDescent="0.35">
      <c r="A7017" s="5">
        <v>7013</v>
      </c>
      <c r="B7017" s="5">
        <v>293</v>
      </c>
      <c r="C7017" s="5">
        <v>10</v>
      </c>
      <c r="D7017" s="380">
        <v>32.564444444444447</v>
      </c>
      <c r="E7017" s="25">
        <v>25.74</v>
      </c>
      <c r="F7017" s="380">
        <v>19.225518377652477</v>
      </c>
      <c r="G7017" s="25">
        <v>57.04</v>
      </c>
      <c r="H7017" s="380">
        <v>23.004694253660041</v>
      </c>
      <c r="I7017" s="25">
        <v>621.41</v>
      </c>
      <c r="J7017" s="380">
        <v>14.352731545022074</v>
      </c>
    </row>
    <row r="7018" spans="1:10" x14ac:dyDescent="0.35">
      <c r="A7018" s="5">
        <v>7014</v>
      </c>
      <c r="B7018" s="5">
        <v>293</v>
      </c>
      <c r="C7018" s="5">
        <v>10</v>
      </c>
      <c r="D7018" s="380">
        <v>37.949444444444445</v>
      </c>
      <c r="E7018" s="25">
        <v>28.99</v>
      </c>
      <c r="F7018" s="380">
        <v>20.014688740248936</v>
      </c>
      <c r="G7018" s="25">
        <v>62.12</v>
      </c>
      <c r="H7018" s="380">
        <v>23.031726550246841</v>
      </c>
      <c r="I7018" s="25">
        <v>717.16</v>
      </c>
      <c r="J7018" s="380">
        <v>14.37981706148002</v>
      </c>
    </row>
    <row r="7019" spans="1:10" x14ac:dyDescent="0.35">
      <c r="A7019" s="5">
        <v>7015</v>
      </c>
      <c r="B7019" s="5">
        <v>293</v>
      </c>
      <c r="C7019" s="5">
        <v>10</v>
      </c>
      <c r="D7019" s="380">
        <v>44.526666666666664</v>
      </c>
      <c r="E7019" s="25">
        <v>36.01</v>
      </c>
      <c r="F7019" s="380">
        <v>21.75543212999705</v>
      </c>
      <c r="G7019" s="25">
        <v>62.33</v>
      </c>
      <c r="H7019" s="380">
        <v>22.828901864850152</v>
      </c>
      <c r="I7019" s="25">
        <v>843.72</v>
      </c>
      <c r="J7019" s="380">
        <v>13.028913939552819</v>
      </c>
    </row>
    <row r="7020" spans="1:10" x14ac:dyDescent="0.35">
      <c r="A7020" s="5">
        <v>7016</v>
      </c>
      <c r="B7020" s="5">
        <v>293</v>
      </c>
      <c r="C7020" s="5">
        <v>10</v>
      </c>
      <c r="D7020" s="380">
        <v>53.072222222222223</v>
      </c>
      <c r="E7020" s="25">
        <v>36.01</v>
      </c>
      <c r="F7020" s="380">
        <v>22.389160361033717</v>
      </c>
      <c r="G7020" s="25">
        <v>62.53</v>
      </c>
      <c r="H7020" s="380">
        <v>25.291305510539566</v>
      </c>
      <c r="I7020" s="25">
        <v>843.72</v>
      </c>
      <c r="J7020" s="380">
        <v>13.6392033164419</v>
      </c>
    </row>
    <row r="7021" spans="1:10" x14ac:dyDescent="0.35">
      <c r="A7021" s="5">
        <v>7017</v>
      </c>
      <c r="B7021" s="5">
        <v>293</v>
      </c>
      <c r="C7021" s="5">
        <v>10</v>
      </c>
      <c r="D7021" s="380">
        <v>49.095555555555556</v>
      </c>
      <c r="E7021" s="25">
        <v>36.01</v>
      </c>
      <c r="F7021" s="380">
        <v>21.699562307314334</v>
      </c>
      <c r="G7021" s="25">
        <v>62.33</v>
      </c>
      <c r="H7021" s="380">
        <v>21.960359645011998</v>
      </c>
      <c r="I7021" s="25">
        <v>843.72</v>
      </c>
      <c r="J7021" s="380">
        <v>12.834366247481366</v>
      </c>
    </row>
    <row r="7022" spans="1:10" x14ac:dyDescent="0.35">
      <c r="A7022" s="5">
        <v>7018</v>
      </c>
      <c r="B7022" s="5">
        <v>293</v>
      </c>
      <c r="C7022" s="5">
        <v>10</v>
      </c>
      <c r="D7022" s="380">
        <v>48.12</v>
      </c>
      <c r="E7022" s="25">
        <v>36.01</v>
      </c>
      <c r="F7022" s="380">
        <v>21.748018008506346</v>
      </c>
      <c r="G7022" s="25">
        <v>62.33</v>
      </c>
      <c r="H7022" s="380">
        <v>22.432751430610171</v>
      </c>
      <c r="I7022" s="25">
        <v>843.72</v>
      </c>
      <c r="J7022" s="380">
        <v>7.693246880619701</v>
      </c>
    </row>
    <row r="7023" spans="1:10" x14ac:dyDescent="0.35">
      <c r="A7023" s="5">
        <v>7019</v>
      </c>
      <c r="B7023" s="5">
        <v>293</v>
      </c>
      <c r="C7023" s="5">
        <v>10</v>
      </c>
      <c r="D7023" s="380">
        <v>45.027222222222228</v>
      </c>
      <c r="E7023" s="25">
        <v>36.01</v>
      </c>
      <c r="F7023" s="380">
        <v>21.56296048675636</v>
      </c>
      <c r="G7023" s="25">
        <v>62.33</v>
      </c>
      <c r="H7023" s="380">
        <v>20.554381978165814</v>
      </c>
      <c r="I7023" s="25">
        <v>843.72</v>
      </c>
      <c r="J7023" s="380">
        <v>7.6064519906924177</v>
      </c>
    </row>
    <row r="7024" spans="1:10" x14ac:dyDescent="0.35">
      <c r="A7024" s="5">
        <v>7020</v>
      </c>
      <c r="B7024" s="5">
        <v>293</v>
      </c>
      <c r="C7024" s="5">
        <v>10</v>
      </c>
      <c r="D7024" s="380">
        <v>41.214999999999989</v>
      </c>
      <c r="E7024" s="25">
        <v>36.01</v>
      </c>
      <c r="F7024" s="380">
        <v>20.403076780989739</v>
      </c>
      <c r="G7024" s="25">
        <v>62.33</v>
      </c>
      <c r="H7024" s="380">
        <v>21.420561985741084</v>
      </c>
      <c r="I7024" s="25">
        <v>843.72</v>
      </c>
      <c r="J7024" s="380">
        <v>8.1117021252342774</v>
      </c>
    </row>
    <row r="7025" spans="1:10" x14ac:dyDescent="0.35">
      <c r="A7025" s="5">
        <v>7021</v>
      </c>
      <c r="B7025" s="5">
        <v>293</v>
      </c>
      <c r="C7025" s="5">
        <v>10</v>
      </c>
      <c r="D7025" s="380">
        <v>41.197777777777773</v>
      </c>
      <c r="E7025" s="25">
        <v>35.869999999999997</v>
      </c>
      <c r="F7025" s="380">
        <v>19.44548729702456</v>
      </c>
      <c r="G7025" s="25">
        <v>62.12</v>
      </c>
      <c r="H7025" s="380">
        <v>19.463804911669545</v>
      </c>
      <c r="I7025" s="25">
        <v>717.16</v>
      </c>
      <c r="J7025" s="380">
        <v>8.0441981935081746</v>
      </c>
    </row>
    <row r="7026" spans="1:10" x14ac:dyDescent="0.35">
      <c r="A7026" s="5">
        <v>7022</v>
      </c>
      <c r="B7026" s="5">
        <v>293</v>
      </c>
      <c r="C7026" s="5">
        <v>10</v>
      </c>
      <c r="D7026" s="380">
        <v>41.247222222222227</v>
      </c>
      <c r="E7026" s="25">
        <v>35.869999999999997</v>
      </c>
      <c r="F7026" s="380">
        <v>19.178991578824714</v>
      </c>
      <c r="G7026" s="25">
        <v>62.12</v>
      </c>
      <c r="H7026" s="380">
        <v>21.493358062726777</v>
      </c>
      <c r="I7026" s="25">
        <v>717.16</v>
      </c>
      <c r="J7026" s="380">
        <v>8.0539823277597087</v>
      </c>
    </row>
    <row r="7027" spans="1:10" x14ac:dyDescent="0.35">
      <c r="A7027" s="5">
        <v>7023</v>
      </c>
      <c r="B7027" s="5">
        <v>293</v>
      </c>
      <c r="C7027" s="5">
        <v>10</v>
      </c>
      <c r="D7027" s="380">
        <v>41.251666666666665</v>
      </c>
      <c r="E7027" s="25">
        <v>35.869999999999997</v>
      </c>
      <c r="F7027" s="380">
        <v>19.87238746623343</v>
      </c>
      <c r="G7027" s="25">
        <v>62.12</v>
      </c>
      <c r="H7027" s="380">
        <v>20.761885599614889</v>
      </c>
      <c r="I7027" s="25">
        <v>717.16</v>
      </c>
      <c r="J7027" s="380">
        <v>8.0230096110767928</v>
      </c>
    </row>
    <row r="7028" spans="1:10" x14ac:dyDescent="0.35">
      <c r="A7028" s="5">
        <v>7024</v>
      </c>
      <c r="B7028" s="5">
        <v>293</v>
      </c>
      <c r="C7028" s="5">
        <v>10</v>
      </c>
      <c r="D7028" s="380">
        <v>45.689999999999991</v>
      </c>
      <c r="E7028" s="25">
        <v>35.869999999999997</v>
      </c>
      <c r="F7028" s="380">
        <v>22.036444885905247</v>
      </c>
      <c r="G7028" s="25">
        <v>62.12</v>
      </c>
      <c r="H7028" s="380">
        <v>20.460742667367004</v>
      </c>
      <c r="I7028" s="25">
        <v>843.72</v>
      </c>
      <c r="J7028" s="380">
        <v>7.9054688674913196</v>
      </c>
    </row>
    <row r="7029" spans="1:10" x14ac:dyDescent="0.35">
      <c r="A7029" s="5">
        <v>7025</v>
      </c>
      <c r="B7029" s="5">
        <v>293</v>
      </c>
      <c r="C7029" s="5">
        <v>10</v>
      </c>
      <c r="D7029" s="380">
        <v>51.168333333333337</v>
      </c>
      <c r="E7029" s="25">
        <v>36.01</v>
      </c>
      <c r="F7029" s="380">
        <v>22.963185356252243</v>
      </c>
      <c r="G7029" s="25">
        <v>62.12</v>
      </c>
      <c r="H7029" s="380">
        <v>22.909797639806079</v>
      </c>
      <c r="I7029" s="25">
        <v>843.72</v>
      </c>
      <c r="J7029" s="380">
        <v>8.0395429608735025</v>
      </c>
    </row>
    <row r="7030" spans="1:10" x14ac:dyDescent="0.35">
      <c r="A7030" s="5">
        <v>7026</v>
      </c>
      <c r="B7030" s="5">
        <v>293</v>
      </c>
      <c r="C7030" s="5">
        <v>10</v>
      </c>
      <c r="D7030" s="380">
        <v>53.67222222222221</v>
      </c>
      <c r="E7030" s="25">
        <v>36.01</v>
      </c>
      <c r="F7030" s="380">
        <v>22.303314554261494</v>
      </c>
      <c r="G7030" s="25">
        <v>62.53</v>
      </c>
      <c r="H7030" s="380">
        <v>22.653368296624958</v>
      </c>
      <c r="I7030" s="25">
        <v>843.72</v>
      </c>
      <c r="J7030" s="380">
        <v>8.6642682296668294</v>
      </c>
    </row>
    <row r="7031" spans="1:10" x14ac:dyDescent="0.35">
      <c r="A7031" s="5">
        <v>7027</v>
      </c>
      <c r="B7031" s="5">
        <v>293</v>
      </c>
      <c r="C7031" s="5">
        <v>10</v>
      </c>
      <c r="D7031" s="380">
        <v>53.182777777777787</v>
      </c>
      <c r="E7031" s="25">
        <v>36.01</v>
      </c>
      <c r="F7031" s="380">
        <v>22.717606901299984</v>
      </c>
      <c r="G7031" s="25">
        <v>62.53</v>
      </c>
      <c r="H7031" s="380">
        <v>20.139517022579245</v>
      </c>
      <c r="I7031" s="25">
        <v>869.03</v>
      </c>
      <c r="J7031" s="380">
        <v>8.5908753080284246</v>
      </c>
    </row>
    <row r="7032" spans="1:10" x14ac:dyDescent="0.35">
      <c r="A7032" s="5">
        <v>7028</v>
      </c>
      <c r="B7032" s="5">
        <v>293</v>
      </c>
      <c r="C7032" s="5">
        <v>10</v>
      </c>
      <c r="D7032" s="380">
        <v>47.065000000000005</v>
      </c>
      <c r="E7032" s="25">
        <v>36.01</v>
      </c>
      <c r="F7032" s="380">
        <v>23.211529621471573</v>
      </c>
      <c r="G7032" s="25">
        <v>62.12</v>
      </c>
      <c r="H7032" s="380">
        <v>20.515052923125268</v>
      </c>
      <c r="I7032" s="25">
        <v>843.72</v>
      </c>
      <c r="J7032" s="380">
        <v>8.6382446328745779</v>
      </c>
    </row>
    <row r="7033" spans="1:10" x14ac:dyDescent="0.35">
      <c r="A7033" s="5">
        <v>7029</v>
      </c>
      <c r="B7033" s="5">
        <v>293</v>
      </c>
      <c r="C7033" s="5">
        <v>10</v>
      </c>
      <c r="D7033" s="380">
        <v>44.17444444444444</v>
      </c>
      <c r="E7033" s="25">
        <v>35.869999999999997</v>
      </c>
      <c r="F7033" s="380">
        <v>21.248344411024544</v>
      </c>
      <c r="G7033" s="25">
        <v>62.12</v>
      </c>
      <c r="H7033" s="380">
        <v>17.430657362076616</v>
      </c>
      <c r="I7033" s="25">
        <v>843.72</v>
      </c>
      <c r="J7033" s="380">
        <v>8.1327939643759741</v>
      </c>
    </row>
    <row r="7034" spans="1:10" x14ac:dyDescent="0.35">
      <c r="A7034" s="5">
        <v>7030</v>
      </c>
      <c r="B7034" s="5">
        <v>293</v>
      </c>
      <c r="C7034" s="5">
        <v>10</v>
      </c>
      <c r="D7034" s="380">
        <v>39.86055555555555</v>
      </c>
      <c r="E7034" s="25">
        <v>27.3</v>
      </c>
      <c r="F7034" s="380">
        <v>21.246643530590966</v>
      </c>
      <c r="G7034" s="25">
        <v>62.12</v>
      </c>
      <c r="H7034" s="380">
        <v>21.691132574219658</v>
      </c>
      <c r="I7034" s="25">
        <v>627.69000000000005</v>
      </c>
      <c r="J7034" s="380">
        <v>8.4759940180835329</v>
      </c>
    </row>
    <row r="7035" spans="1:10" x14ac:dyDescent="0.35">
      <c r="A7035" s="5">
        <v>7031</v>
      </c>
      <c r="B7035" s="5">
        <v>293</v>
      </c>
      <c r="C7035" s="5">
        <v>10</v>
      </c>
      <c r="D7035" s="380">
        <v>41.122777777777777</v>
      </c>
      <c r="E7035" s="25">
        <v>26.51</v>
      </c>
      <c r="F7035" s="380">
        <v>19.788817496079826</v>
      </c>
      <c r="G7035" s="25">
        <v>61.5</v>
      </c>
      <c r="H7035" s="380">
        <v>23.297129308412146</v>
      </c>
      <c r="I7035" s="25">
        <v>627.69000000000005</v>
      </c>
      <c r="J7035" s="380">
        <v>8.4496022400507123</v>
      </c>
    </row>
    <row r="7036" spans="1:10" x14ac:dyDescent="0.35">
      <c r="A7036" s="5">
        <v>7032</v>
      </c>
      <c r="B7036" s="5">
        <v>293</v>
      </c>
      <c r="C7036" s="5">
        <v>10</v>
      </c>
      <c r="D7036" s="380">
        <v>41.570555555555551</v>
      </c>
      <c r="E7036" s="25">
        <v>25.48</v>
      </c>
      <c r="F7036" s="380">
        <v>19.513420760859979</v>
      </c>
      <c r="G7036" s="25">
        <v>53.77</v>
      </c>
      <c r="H7036" s="380">
        <v>22.110234185142144</v>
      </c>
      <c r="I7036" s="25">
        <v>75.459999999999994</v>
      </c>
      <c r="J7036" s="380">
        <v>8.0221798749940056</v>
      </c>
    </row>
    <row r="7037" spans="1:10" x14ac:dyDescent="0.35">
      <c r="A7037" s="5">
        <v>7033</v>
      </c>
      <c r="B7037" s="5">
        <v>294</v>
      </c>
      <c r="C7037" s="5">
        <v>10</v>
      </c>
      <c r="D7037" s="380">
        <v>42.463888888888896</v>
      </c>
      <c r="E7037" s="25">
        <v>25.29</v>
      </c>
      <c r="F7037" s="380">
        <v>19.971961683761144</v>
      </c>
      <c r="G7037" s="25">
        <v>52.2</v>
      </c>
      <c r="H7037" s="380">
        <v>22.47379985915482</v>
      </c>
      <c r="I7037" s="25">
        <v>72.19</v>
      </c>
      <c r="J7037" s="380">
        <v>8.3991387597076006</v>
      </c>
    </row>
    <row r="7038" spans="1:10" x14ac:dyDescent="0.35">
      <c r="A7038" s="5">
        <v>7034</v>
      </c>
      <c r="B7038" s="5">
        <v>294</v>
      </c>
      <c r="C7038" s="5">
        <v>10</v>
      </c>
      <c r="D7038" s="380">
        <v>41.503888888888888</v>
      </c>
      <c r="E7038" s="25">
        <v>25.29</v>
      </c>
      <c r="F7038" s="380">
        <v>19.828055190450318</v>
      </c>
      <c r="G7038" s="25">
        <v>52.2</v>
      </c>
      <c r="H7038" s="380">
        <v>20.770407083193451</v>
      </c>
      <c r="I7038" s="25">
        <v>72.19</v>
      </c>
      <c r="J7038" s="380">
        <v>7.989560727001952</v>
      </c>
    </row>
    <row r="7039" spans="1:10" x14ac:dyDescent="0.35">
      <c r="A7039" s="5">
        <v>7035</v>
      </c>
      <c r="B7039" s="5">
        <v>294</v>
      </c>
      <c r="C7039" s="5">
        <v>10</v>
      </c>
      <c r="D7039" s="380">
        <v>41.002222222222223</v>
      </c>
      <c r="E7039" s="25">
        <v>25.29</v>
      </c>
      <c r="F7039" s="380">
        <v>18.06114024891372</v>
      </c>
      <c r="G7039" s="25">
        <v>52.2</v>
      </c>
      <c r="H7039" s="380">
        <v>15.966196898392431</v>
      </c>
      <c r="I7039" s="25">
        <v>67.400000000000006</v>
      </c>
      <c r="J7039" s="380">
        <v>7.8164540649177328</v>
      </c>
    </row>
    <row r="7040" spans="1:10" x14ac:dyDescent="0.35">
      <c r="A7040" s="5">
        <v>7036</v>
      </c>
      <c r="B7040" s="5">
        <v>294</v>
      </c>
      <c r="C7040" s="5">
        <v>10</v>
      </c>
      <c r="D7040" s="380">
        <v>41.859444444444442</v>
      </c>
      <c r="E7040" s="25">
        <v>25.29</v>
      </c>
      <c r="F7040" s="380">
        <v>17.308805192700113</v>
      </c>
      <c r="G7040" s="25">
        <v>52.2</v>
      </c>
      <c r="H7040" s="380">
        <v>9.7118181595276596</v>
      </c>
      <c r="I7040" s="25">
        <v>70.09</v>
      </c>
      <c r="J7040" s="380">
        <v>7.6002022002812488</v>
      </c>
    </row>
    <row r="7041" spans="1:10" x14ac:dyDescent="0.35">
      <c r="A7041" s="5">
        <v>7037</v>
      </c>
      <c r="B7041" s="5">
        <v>294</v>
      </c>
      <c r="C7041" s="5">
        <v>10</v>
      </c>
      <c r="D7041" s="380">
        <v>45.159444444444446</v>
      </c>
      <c r="E7041" s="25">
        <v>25.47</v>
      </c>
      <c r="F7041" s="380">
        <v>17.223681002842458</v>
      </c>
      <c r="G7041" s="25">
        <v>52.73</v>
      </c>
      <c r="H7041" s="380">
        <v>9.3339549606434922</v>
      </c>
      <c r="I7041" s="25">
        <v>72.19</v>
      </c>
      <c r="J7041" s="380">
        <v>7.5590558722255654</v>
      </c>
    </row>
    <row r="7042" spans="1:10" x14ac:dyDescent="0.35">
      <c r="A7042" s="5">
        <v>7038</v>
      </c>
      <c r="B7042" s="5">
        <v>294</v>
      </c>
      <c r="C7042" s="5">
        <v>10</v>
      </c>
      <c r="D7042" s="380">
        <v>50.870555555555548</v>
      </c>
      <c r="E7042" s="25">
        <v>26.51</v>
      </c>
      <c r="F7042" s="380">
        <v>16.74244543395648</v>
      </c>
      <c r="G7042" s="25">
        <v>60.51</v>
      </c>
      <c r="H7042" s="380">
        <v>8.3512226837326455</v>
      </c>
      <c r="I7042" s="25">
        <v>82.45</v>
      </c>
      <c r="J7042" s="380">
        <v>7.2331998562068955</v>
      </c>
    </row>
    <row r="7043" spans="1:10" x14ac:dyDescent="0.35">
      <c r="A7043" s="5">
        <v>7039</v>
      </c>
      <c r="B7043" s="5">
        <v>294</v>
      </c>
      <c r="C7043" s="5">
        <v>10</v>
      </c>
      <c r="D7043" s="380">
        <v>56.269999999999996</v>
      </c>
      <c r="E7043" s="25">
        <v>29.76</v>
      </c>
      <c r="F7043" s="380">
        <v>16.219875804700788</v>
      </c>
      <c r="G7043" s="25">
        <v>62.12</v>
      </c>
      <c r="H7043" s="380">
        <v>8.7911397760083574</v>
      </c>
      <c r="I7043" s="25">
        <v>843.72</v>
      </c>
      <c r="J7043" s="380">
        <v>6.3347370366040554</v>
      </c>
    </row>
    <row r="7044" spans="1:10" x14ac:dyDescent="0.35">
      <c r="A7044" s="5">
        <v>7040</v>
      </c>
      <c r="B7044" s="5">
        <v>294</v>
      </c>
      <c r="C7044" s="5">
        <v>10</v>
      </c>
      <c r="D7044" s="380">
        <v>59.843888888888891</v>
      </c>
      <c r="E7044" s="25">
        <v>31.84</v>
      </c>
      <c r="F7044" s="380">
        <v>16.077967366233342</v>
      </c>
      <c r="G7044" s="25">
        <v>62.12</v>
      </c>
      <c r="H7044" s="380">
        <v>9.520550551742236</v>
      </c>
      <c r="I7044" s="25">
        <v>843.72</v>
      </c>
      <c r="J7044" s="380">
        <v>2.6361966401800041</v>
      </c>
    </row>
    <row r="7045" spans="1:10" x14ac:dyDescent="0.35">
      <c r="A7045" s="5">
        <v>7041</v>
      </c>
      <c r="B7045" s="5">
        <v>294</v>
      </c>
      <c r="C7045" s="5">
        <v>10</v>
      </c>
      <c r="D7045" s="380">
        <v>59.711666666666659</v>
      </c>
      <c r="E7045" s="25">
        <v>29.76</v>
      </c>
      <c r="F7045" s="380">
        <v>9.2285560803181479</v>
      </c>
      <c r="G7045" s="25">
        <v>62.12</v>
      </c>
      <c r="H7045" s="380">
        <v>8.7224361323683048</v>
      </c>
      <c r="I7045" s="25">
        <v>603.30999999999995</v>
      </c>
      <c r="J7045" s="380">
        <v>1.3431125473646555</v>
      </c>
    </row>
    <row r="7046" spans="1:10" x14ac:dyDescent="0.35">
      <c r="A7046" s="5">
        <v>7042</v>
      </c>
      <c r="B7046" s="5">
        <v>294</v>
      </c>
      <c r="C7046" s="5">
        <v>10</v>
      </c>
      <c r="D7046" s="380">
        <v>56.731111111111112</v>
      </c>
      <c r="E7046" s="25">
        <v>28.99</v>
      </c>
      <c r="F7046" s="380">
        <v>8.6901661443469518</v>
      </c>
      <c r="G7046" s="25">
        <v>62.12</v>
      </c>
      <c r="H7046" s="380">
        <v>8.0226047097756847</v>
      </c>
      <c r="I7046" s="25">
        <v>84.93</v>
      </c>
      <c r="J7046" s="380">
        <v>2.1386966496935029</v>
      </c>
    </row>
    <row r="7047" spans="1:10" x14ac:dyDescent="0.35">
      <c r="A7047" s="5">
        <v>7043</v>
      </c>
      <c r="B7047" s="5">
        <v>294</v>
      </c>
      <c r="C7047" s="5">
        <v>10</v>
      </c>
      <c r="D7047" s="380">
        <v>55.309444444444438</v>
      </c>
      <c r="E7047" s="25">
        <v>28.99</v>
      </c>
      <c r="F7047" s="380">
        <v>8.1174834595959595</v>
      </c>
      <c r="G7047" s="25">
        <v>61.12</v>
      </c>
      <c r="H7047" s="380">
        <v>8.8290173914236956</v>
      </c>
      <c r="I7047" s="25">
        <v>70.09</v>
      </c>
      <c r="J7047" s="380">
        <v>3.8753486482262529</v>
      </c>
    </row>
    <row r="7048" spans="1:10" x14ac:dyDescent="0.35">
      <c r="A7048" s="5">
        <v>7044</v>
      </c>
      <c r="B7048" s="5">
        <v>294</v>
      </c>
      <c r="C7048" s="5">
        <v>10</v>
      </c>
      <c r="D7048" s="380">
        <v>51.757777777777775</v>
      </c>
      <c r="E7048" s="25">
        <v>27.3</v>
      </c>
      <c r="F7048" s="380">
        <v>8.1174834595959613</v>
      </c>
      <c r="G7048" s="25">
        <v>58.75</v>
      </c>
      <c r="H7048" s="380">
        <v>8.6450795858811169</v>
      </c>
      <c r="I7048" s="25">
        <v>63.54</v>
      </c>
      <c r="J7048" s="380">
        <v>5.9235153884794736</v>
      </c>
    </row>
    <row r="7049" spans="1:10" x14ac:dyDescent="0.35">
      <c r="A7049" s="5">
        <v>7045</v>
      </c>
      <c r="B7049" s="5">
        <v>294</v>
      </c>
      <c r="C7049" s="5">
        <v>10</v>
      </c>
      <c r="D7049" s="380">
        <v>49.342777777777783</v>
      </c>
      <c r="E7049" s="25">
        <v>26.51</v>
      </c>
      <c r="F7049" s="380">
        <v>8.1174834595959595</v>
      </c>
      <c r="G7049" s="25">
        <v>54.25</v>
      </c>
      <c r="H7049" s="380">
        <v>8.7286025439160877</v>
      </c>
      <c r="I7049" s="25">
        <v>62.9</v>
      </c>
      <c r="J7049" s="380">
        <v>5.2493509135613241</v>
      </c>
    </row>
    <row r="7050" spans="1:10" x14ac:dyDescent="0.35">
      <c r="A7050" s="5">
        <v>7046</v>
      </c>
      <c r="B7050" s="5">
        <v>294</v>
      </c>
      <c r="C7050" s="5">
        <v>10</v>
      </c>
      <c r="D7050" s="380">
        <v>48.93888888888889</v>
      </c>
      <c r="E7050" s="25">
        <v>26.51</v>
      </c>
      <c r="F7050" s="380">
        <v>8.1174834595959577</v>
      </c>
      <c r="G7050" s="25">
        <v>53.77</v>
      </c>
      <c r="H7050" s="380">
        <v>9.0525283306737663</v>
      </c>
      <c r="I7050" s="25">
        <v>62.27</v>
      </c>
      <c r="J7050" s="380">
        <v>5.8079061163199208</v>
      </c>
    </row>
    <row r="7051" spans="1:10" x14ac:dyDescent="0.35">
      <c r="A7051" s="5">
        <v>7047</v>
      </c>
      <c r="B7051" s="5">
        <v>294</v>
      </c>
      <c r="C7051" s="5">
        <v>10</v>
      </c>
      <c r="D7051" s="380">
        <v>46.393888888888881</v>
      </c>
      <c r="E7051" s="25">
        <v>26.51</v>
      </c>
      <c r="F7051" s="380">
        <v>8.1174834595959595</v>
      </c>
      <c r="G7051" s="25">
        <v>54.25</v>
      </c>
      <c r="H7051" s="380">
        <v>9.2906253794205487</v>
      </c>
      <c r="I7051" s="25">
        <v>62.9</v>
      </c>
      <c r="J7051" s="380">
        <v>4.9842080954147843</v>
      </c>
    </row>
    <row r="7052" spans="1:10" x14ac:dyDescent="0.35">
      <c r="A7052" s="5">
        <v>7048</v>
      </c>
      <c r="B7052" s="5">
        <v>294</v>
      </c>
      <c r="C7052" s="5">
        <v>10</v>
      </c>
      <c r="D7052" s="380">
        <v>48.252222222222223</v>
      </c>
      <c r="E7052" s="25">
        <v>27.3</v>
      </c>
      <c r="F7052" s="380">
        <v>8.6348782896677694</v>
      </c>
      <c r="G7052" s="25">
        <v>55.38</v>
      </c>
      <c r="H7052" s="380">
        <v>8.8656803335420395</v>
      </c>
      <c r="I7052" s="25">
        <v>62.9</v>
      </c>
      <c r="J7052" s="380">
        <v>4.5933070333164716</v>
      </c>
    </row>
    <row r="7053" spans="1:10" x14ac:dyDescent="0.35">
      <c r="A7053" s="5">
        <v>7049</v>
      </c>
      <c r="B7053" s="5">
        <v>294</v>
      </c>
      <c r="C7053" s="5">
        <v>10</v>
      </c>
      <c r="D7053" s="380">
        <v>55.379999999999995</v>
      </c>
      <c r="E7053" s="25">
        <v>28.15</v>
      </c>
      <c r="F7053" s="380">
        <v>8.969020349428785</v>
      </c>
      <c r="G7053" s="25">
        <v>58.75</v>
      </c>
      <c r="H7053" s="380">
        <v>8.5095556126333172</v>
      </c>
      <c r="I7053" s="25">
        <v>63.54</v>
      </c>
      <c r="J7053" s="380">
        <v>2.7407354968558479</v>
      </c>
    </row>
    <row r="7054" spans="1:10" x14ac:dyDescent="0.35">
      <c r="A7054" s="5">
        <v>7050</v>
      </c>
      <c r="B7054" s="5">
        <v>294</v>
      </c>
      <c r="C7054" s="5">
        <v>10</v>
      </c>
      <c r="D7054" s="380">
        <v>58.202777777777783</v>
      </c>
      <c r="E7054" s="25">
        <v>28.99</v>
      </c>
      <c r="F7054" s="380">
        <v>9.2726165801636018</v>
      </c>
      <c r="G7054" s="25">
        <v>59.34</v>
      </c>
      <c r="H7054" s="380">
        <v>9.1519605671337612</v>
      </c>
      <c r="I7054" s="25">
        <v>71.13</v>
      </c>
      <c r="J7054" s="380">
        <v>3.172802515643999</v>
      </c>
    </row>
    <row r="7055" spans="1:10" x14ac:dyDescent="0.35">
      <c r="A7055" s="5">
        <v>7051</v>
      </c>
      <c r="B7055" s="5">
        <v>294</v>
      </c>
      <c r="C7055" s="5">
        <v>10</v>
      </c>
      <c r="D7055" s="380">
        <v>56.467222222222226</v>
      </c>
      <c r="E7055" s="25">
        <v>28.97</v>
      </c>
      <c r="F7055" s="380">
        <v>11.001293878140087</v>
      </c>
      <c r="G7055" s="25">
        <v>61.12</v>
      </c>
      <c r="H7055" s="380">
        <v>9.751263628220137</v>
      </c>
      <c r="I7055" s="25">
        <v>73.260000000000005</v>
      </c>
      <c r="J7055" s="380">
        <v>5.4551500882849471</v>
      </c>
    </row>
    <row r="7056" spans="1:10" x14ac:dyDescent="0.35">
      <c r="A7056" s="5">
        <v>7052</v>
      </c>
      <c r="B7056" s="5">
        <v>294</v>
      </c>
      <c r="C7056" s="5">
        <v>10</v>
      </c>
      <c r="D7056" s="380">
        <v>51.573333333333331</v>
      </c>
      <c r="E7056" s="25">
        <v>27.3</v>
      </c>
      <c r="F7056" s="380">
        <v>8.9992338731201063</v>
      </c>
      <c r="G7056" s="25">
        <v>54.25</v>
      </c>
      <c r="H7056" s="380">
        <v>10.242524582956154</v>
      </c>
      <c r="I7056" s="25">
        <v>67.400000000000006</v>
      </c>
      <c r="J7056" s="380">
        <v>6.5413012632983456</v>
      </c>
    </row>
    <row r="7057" spans="1:10" x14ac:dyDescent="0.35">
      <c r="A7057" s="5">
        <v>7053</v>
      </c>
      <c r="B7057" s="5">
        <v>294</v>
      </c>
      <c r="C7057" s="5">
        <v>10</v>
      </c>
      <c r="D7057" s="380">
        <v>48.247777777777777</v>
      </c>
      <c r="E7057" s="25">
        <v>24.99</v>
      </c>
      <c r="F7057" s="380">
        <v>8.9708387114110995</v>
      </c>
      <c r="G7057" s="25">
        <v>50.68</v>
      </c>
      <c r="H7057" s="380">
        <v>9.6350421368080656</v>
      </c>
      <c r="I7057" s="25">
        <v>62.9</v>
      </c>
      <c r="J7057" s="380">
        <v>6.4756689780495504</v>
      </c>
    </row>
    <row r="7058" spans="1:10" x14ac:dyDescent="0.35">
      <c r="A7058" s="5">
        <v>7054</v>
      </c>
      <c r="B7058" s="5">
        <v>294</v>
      </c>
      <c r="C7058" s="5">
        <v>10</v>
      </c>
      <c r="D7058" s="380">
        <v>46.589999999999996</v>
      </c>
      <c r="E7058" s="25">
        <v>24.99</v>
      </c>
      <c r="F7058" s="380">
        <v>9.7486895361329005</v>
      </c>
      <c r="G7058" s="25">
        <v>47.85</v>
      </c>
      <c r="H7058" s="380">
        <v>9.4704154508066054</v>
      </c>
      <c r="I7058" s="25">
        <v>62.27</v>
      </c>
      <c r="J7058" s="380">
        <v>6.9818706938295989</v>
      </c>
    </row>
    <row r="7059" spans="1:10" x14ac:dyDescent="0.35">
      <c r="A7059" s="5">
        <v>7055</v>
      </c>
      <c r="B7059" s="5">
        <v>294</v>
      </c>
      <c r="C7059" s="5">
        <v>10</v>
      </c>
      <c r="D7059" s="380">
        <v>46.955555555555563</v>
      </c>
      <c r="E7059" s="25">
        <v>24.99</v>
      </c>
      <c r="F7059" s="380">
        <v>7.7102444094890199</v>
      </c>
      <c r="G7059" s="25">
        <v>47.46</v>
      </c>
      <c r="H7059" s="380">
        <v>8.3381282717663439</v>
      </c>
      <c r="I7059" s="25">
        <v>54.87</v>
      </c>
      <c r="J7059" s="380">
        <v>7.2235973853507307</v>
      </c>
    </row>
    <row r="7060" spans="1:10" x14ac:dyDescent="0.35">
      <c r="A7060" s="5">
        <v>7056</v>
      </c>
      <c r="B7060" s="5">
        <v>294</v>
      </c>
      <c r="C7060" s="5">
        <v>10</v>
      </c>
      <c r="D7060" s="380">
        <v>46.477777777777781</v>
      </c>
      <c r="E7060" s="25">
        <v>24.84</v>
      </c>
      <c r="F7060" s="380">
        <v>7.0169260948665118</v>
      </c>
      <c r="G7060" s="25">
        <v>46.98</v>
      </c>
      <c r="H7060" s="380">
        <v>5.5696850060184726</v>
      </c>
      <c r="I7060" s="25">
        <v>53.71</v>
      </c>
      <c r="J7060" s="380">
        <v>4.8106496664243394</v>
      </c>
    </row>
    <row r="7061" spans="1:10" x14ac:dyDescent="0.35">
      <c r="A7061" s="5">
        <v>7057</v>
      </c>
      <c r="B7061" s="5">
        <v>295</v>
      </c>
      <c r="C7061" s="5">
        <v>10</v>
      </c>
      <c r="D7061" s="380">
        <v>42.488888888888887</v>
      </c>
      <c r="E7061" s="25">
        <v>24.84</v>
      </c>
      <c r="F7061" s="380">
        <v>6.7392347752760902</v>
      </c>
      <c r="G7061" s="25">
        <v>44.77</v>
      </c>
      <c r="H7061" s="380">
        <v>4.8852823836434895</v>
      </c>
      <c r="I7061" s="25">
        <v>52.93</v>
      </c>
      <c r="J7061" s="380">
        <v>3.8122732202261966</v>
      </c>
    </row>
    <row r="7062" spans="1:10" x14ac:dyDescent="0.35">
      <c r="A7062" s="5">
        <v>7058</v>
      </c>
      <c r="B7062" s="5">
        <v>295</v>
      </c>
      <c r="C7062" s="5">
        <v>10</v>
      </c>
      <c r="D7062" s="380">
        <v>40.403888888888893</v>
      </c>
      <c r="E7062" s="25">
        <v>24.84</v>
      </c>
      <c r="F7062" s="380">
        <v>6.4228295303547203</v>
      </c>
      <c r="G7062" s="25">
        <v>44.77</v>
      </c>
      <c r="H7062" s="380">
        <v>5.5128641349406591</v>
      </c>
      <c r="I7062" s="25">
        <v>52.93</v>
      </c>
      <c r="J7062" s="380">
        <v>4.7315924166833279</v>
      </c>
    </row>
    <row r="7063" spans="1:10" x14ac:dyDescent="0.35">
      <c r="A7063" s="5">
        <v>7059</v>
      </c>
      <c r="B7063" s="5">
        <v>295</v>
      </c>
      <c r="C7063" s="5">
        <v>10</v>
      </c>
      <c r="D7063" s="380">
        <v>40.89</v>
      </c>
      <c r="E7063" s="25">
        <v>24.84</v>
      </c>
      <c r="F7063" s="380">
        <v>6.5421330750049052</v>
      </c>
      <c r="G7063" s="25">
        <v>44.77</v>
      </c>
      <c r="H7063" s="380">
        <v>6.446095235084</v>
      </c>
      <c r="I7063" s="25">
        <v>52.93</v>
      </c>
      <c r="J7063" s="380">
        <v>4.7251753062351929</v>
      </c>
    </row>
    <row r="7064" spans="1:10" x14ac:dyDescent="0.35">
      <c r="A7064" s="5">
        <v>7060</v>
      </c>
      <c r="B7064" s="5">
        <v>295</v>
      </c>
      <c r="C7064" s="5">
        <v>10</v>
      </c>
      <c r="D7064" s="380">
        <v>40.426666666666669</v>
      </c>
      <c r="E7064" s="25">
        <v>24.84</v>
      </c>
      <c r="F7064" s="380">
        <v>6.5447798042652794</v>
      </c>
      <c r="G7064" s="25">
        <v>44.77</v>
      </c>
      <c r="H7064" s="380">
        <v>6.7207993676975031</v>
      </c>
      <c r="I7064" s="25">
        <v>52.93</v>
      </c>
      <c r="J7064" s="380">
        <v>3.4787347009240235</v>
      </c>
    </row>
    <row r="7065" spans="1:10" x14ac:dyDescent="0.35">
      <c r="A7065" s="5">
        <v>7061</v>
      </c>
      <c r="B7065" s="5">
        <v>295</v>
      </c>
      <c r="C7065" s="5">
        <v>10</v>
      </c>
      <c r="D7065" s="380">
        <v>41.915555555555557</v>
      </c>
      <c r="E7065" s="25">
        <v>24.84</v>
      </c>
      <c r="F7065" s="380">
        <v>6.4601135159652507</v>
      </c>
      <c r="G7065" s="25">
        <v>44.77</v>
      </c>
      <c r="H7065" s="380">
        <v>6.1116229242716891</v>
      </c>
      <c r="I7065" s="25">
        <v>52.93</v>
      </c>
      <c r="J7065" s="380">
        <v>3.1519970725398778</v>
      </c>
    </row>
    <row r="7066" spans="1:10" x14ac:dyDescent="0.35">
      <c r="A7066" s="5">
        <v>7062</v>
      </c>
      <c r="B7066" s="5">
        <v>295</v>
      </c>
      <c r="C7066" s="5">
        <v>10</v>
      </c>
      <c r="D7066" s="380">
        <v>43.003888888888888</v>
      </c>
      <c r="E7066" s="25">
        <v>25.29</v>
      </c>
      <c r="F7066" s="380">
        <v>4.9030778105101582</v>
      </c>
      <c r="G7066" s="25">
        <v>47.85</v>
      </c>
      <c r="H7066" s="380">
        <v>6.0998624997280162</v>
      </c>
      <c r="I7066" s="25">
        <v>53.51</v>
      </c>
      <c r="J7066" s="380">
        <v>2.4243277573213291</v>
      </c>
    </row>
    <row r="7067" spans="1:10" x14ac:dyDescent="0.35">
      <c r="A7067" s="5">
        <v>7063</v>
      </c>
      <c r="B7067" s="5">
        <v>295</v>
      </c>
      <c r="C7067" s="5">
        <v>10</v>
      </c>
      <c r="D7067" s="380">
        <v>41.903333333333336</v>
      </c>
      <c r="E7067" s="25">
        <v>26.51</v>
      </c>
      <c r="F7067" s="380">
        <v>5.5880967922986438</v>
      </c>
      <c r="G7067" s="25">
        <v>52.67</v>
      </c>
      <c r="H7067" s="380">
        <v>4.786036186272498</v>
      </c>
      <c r="I7067" s="25">
        <v>62.27</v>
      </c>
      <c r="J7067" s="380">
        <v>1.7167883180439711</v>
      </c>
    </row>
    <row r="7068" spans="1:10" x14ac:dyDescent="0.35">
      <c r="A7068" s="5">
        <v>7064</v>
      </c>
      <c r="B7068" s="5">
        <v>295</v>
      </c>
      <c r="C7068" s="5">
        <v>10</v>
      </c>
      <c r="D7068" s="380">
        <v>44.681111111111115</v>
      </c>
      <c r="E7068" s="25">
        <v>26.51</v>
      </c>
      <c r="F7068" s="380">
        <v>6.3860022577846571</v>
      </c>
      <c r="G7068" s="25">
        <v>52.67</v>
      </c>
      <c r="H7068" s="380">
        <v>4.5485281985142381</v>
      </c>
      <c r="I7068" s="25">
        <v>62.96</v>
      </c>
      <c r="J7068" s="380">
        <v>2.0995335804971185</v>
      </c>
    </row>
    <row r="7069" spans="1:10" x14ac:dyDescent="0.35">
      <c r="A7069" s="5">
        <v>7065</v>
      </c>
      <c r="B7069" s="5">
        <v>295</v>
      </c>
      <c r="C7069" s="5">
        <v>10</v>
      </c>
      <c r="D7069" s="380">
        <v>47.110555555555557</v>
      </c>
      <c r="E7069" s="25">
        <v>26.51</v>
      </c>
      <c r="F7069" s="380">
        <v>6.2304170728214547</v>
      </c>
      <c r="G7069" s="25">
        <v>52.67</v>
      </c>
      <c r="H7069" s="380">
        <v>4.3262792614357908</v>
      </c>
      <c r="I7069" s="25">
        <v>62.27</v>
      </c>
      <c r="J7069" s="380">
        <v>4.0044151051308319</v>
      </c>
    </row>
    <row r="7070" spans="1:10" x14ac:dyDescent="0.35">
      <c r="A7070" s="5">
        <v>7066</v>
      </c>
      <c r="B7070" s="5">
        <v>295</v>
      </c>
      <c r="C7070" s="5">
        <v>10</v>
      </c>
      <c r="D7070" s="380">
        <v>45.422222222222224</v>
      </c>
      <c r="E7070" s="25">
        <v>26.51</v>
      </c>
      <c r="F7070" s="380">
        <v>6.686533584307961</v>
      </c>
      <c r="G7070" s="25">
        <v>52.67</v>
      </c>
      <c r="H7070" s="380">
        <v>5.3692186607401293</v>
      </c>
      <c r="I7070" s="25">
        <v>61.12</v>
      </c>
      <c r="J7070" s="380">
        <v>1.7493671297167697</v>
      </c>
    </row>
    <row r="7071" spans="1:10" x14ac:dyDescent="0.35">
      <c r="A7071" s="5">
        <v>7067</v>
      </c>
      <c r="B7071" s="5">
        <v>295</v>
      </c>
      <c r="C7071" s="5">
        <v>10</v>
      </c>
      <c r="D7071" s="380">
        <v>43.492222222222225</v>
      </c>
      <c r="E7071" s="25">
        <v>26.01</v>
      </c>
      <c r="F7071" s="380">
        <v>6.4601019893907967</v>
      </c>
      <c r="G7071" s="25">
        <v>52.67</v>
      </c>
      <c r="H7071" s="380">
        <v>4.6466778788297276</v>
      </c>
      <c r="I7071" s="25">
        <v>56.52</v>
      </c>
      <c r="J7071" s="380">
        <v>2.2202875683737444</v>
      </c>
    </row>
    <row r="7072" spans="1:10" x14ac:dyDescent="0.35">
      <c r="A7072" s="5">
        <v>7068</v>
      </c>
      <c r="B7072" s="5">
        <v>295</v>
      </c>
      <c r="C7072" s="5">
        <v>10</v>
      </c>
      <c r="D7072" s="380">
        <v>42.741666666666667</v>
      </c>
      <c r="E7072" s="25">
        <v>25.74</v>
      </c>
      <c r="F7072" s="380">
        <v>6.4572919548897767</v>
      </c>
      <c r="G7072" s="25">
        <v>52.67</v>
      </c>
      <c r="H7072" s="380">
        <v>4.0164820172836828</v>
      </c>
      <c r="I7072" s="25">
        <v>53.46</v>
      </c>
      <c r="J7072" s="380">
        <v>1.8812800552973397</v>
      </c>
    </row>
    <row r="7073" spans="1:10" x14ac:dyDescent="0.35">
      <c r="A7073" s="5">
        <v>7069</v>
      </c>
      <c r="B7073" s="5">
        <v>295</v>
      </c>
      <c r="C7073" s="5">
        <v>10</v>
      </c>
      <c r="D7073" s="380">
        <v>41.586666666666666</v>
      </c>
      <c r="E7073" s="25">
        <v>25.59</v>
      </c>
      <c r="F7073" s="380">
        <v>6.6959085675239365</v>
      </c>
      <c r="G7073" s="25">
        <v>52.2</v>
      </c>
      <c r="H7073" s="380">
        <v>4.2717851284103014</v>
      </c>
      <c r="I7073" s="25">
        <v>52.93</v>
      </c>
      <c r="J7073" s="380">
        <v>2.3594228475447121</v>
      </c>
    </row>
    <row r="7074" spans="1:10" x14ac:dyDescent="0.35">
      <c r="A7074" s="5">
        <v>7070</v>
      </c>
      <c r="B7074" s="5">
        <v>295</v>
      </c>
      <c r="C7074" s="5">
        <v>10</v>
      </c>
      <c r="D7074" s="380">
        <v>40.68888888888889</v>
      </c>
      <c r="E7074" s="25">
        <v>24.99</v>
      </c>
      <c r="F7074" s="380">
        <v>6.1129994118552302</v>
      </c>
      <c r="G7074" s="25">
        <v>47.85</v>
      </c>
      <c r="H7074" s="380">
        <v>4.7523943942218425</v>
      </c>
      <c r="I7074" s="25">
        <v>52.4</v>
      </c>
      <c r="J7074" s="380">
        <v>2.8683774078068778</v>
      </c>
    </row>
    <row r="7075" spans="1:10" x14ac:dyDescent="0.35">
      <c r="A7075" s="5">
        <v>7071</v>
      </c>
      <c r="B7075" s="5">
        <v>295</v>
      </c>
      <c r="C7075" s="5">
        <v>10</v>
      </c>
      <c r="D7075" s="380">
        <v>41.507222222222218</v>
      </c>
      <c r="E7075" s="25">
        <v>24.99</v>
      </c>
      <c r="F7075" s="380">
        <v>6.4582640064523993</v>
      </c>
      <c r="G7075" s="25">
        <v>47.85</v>
      </c>
      <c r="H7075" s="380">
        <v>4.7770291426480922</v>
      </c>
      <c r="I7075" s="25">
        <v>52.4</v>
      </c>
      <c r="J7075" s="380">
        <v>2.9025378242522244</v>
      </c>
    </row>
    <row r="7076" spans="1:10" x14ac:dyDescent="0.35">
      <c r="A7076" s="5">
        <v>7072</v>
      </c>
      <c r="B7076" s="5">
        <v>295</v>
      </c>
      <c r="C7076" s="5">
        <v>10</v>
      </c>
      <c r="D7076" s="380">
        <v>45.294999999999995</v>
      </c>
      <c r="E7076" s="25">
        <v>25.29</v>
      </c>
      <c r="F7076" s="380">
        <v>6.6561428404348799</v>
      </c>
      <c r="G7076" s="25">
        <v>47.85</v>
      </c>
      <c r="H7076" s="380">
        <v>3.8702279384732297</v>
      </c>
      <c r="I7076" s="25">
        <v>52.93</v>
      </c>
      <c r="J7076" s="380">
        <v>2.622476411787678</v>
      </c>
    </row>
    <row r="7077" spans="1:10" x14ac:dyDescent="0.35">
      <c r="A7077" s="5">
        <v>7073</v>
      </c>
      <c r="B7077" s="5">
        <v>295</v>
      </c>
      <c r="C7077" s="5">
        <v>10</v>
      </c>
      <c r="D7077" s="380">
        <v>52.839444444444439</v>
      </c>
      <c r="E7077" s="25">
        <v>26.05</v>
      </c>
      <c r="F7077" s="380">
        <v>7.7826636115295287</v>
      </c>
      <c r="G7077" s="25">
        <v>47.85</v>
      </c>
      <c r="H7077" s="380">
        <v>4.9550160072776794</v>
      </c>
      <c r="I7077" s="25">
        <v>53.71</v>
      </c>
      <c r="J7077" s="380">
        <v>1.5588569257878013</v>
      </c>
    </row>
    <row r="7078" spans="1:10" x14ac:dyDescent="0.35">
      <c r="A7078" s="5">
        <v>7074</v>
      </c>
      <c r="B7078" s="5">
        <v>295</v>
      </c>
      <c r="C7078" s="5">
        <v>10</v>
      </c>
      <c r="D7078" s="380">
        <v>57.765555555555551</v>
      </c>
      <c r="E7078" s="25">
        <v>27.3</v>
      </c>
      <c r="F7078" s="380">
        <v>7.2364297779831945</v>
      </c>
      <c r="G7078" s="25">
        <v>50.35</v>
      </c>
      <c r="H7078" s="380">
        <v>8.5968770506995238</v>
      </c>
      <c r="I7078" s="25">
        <v>66.06</v>
      </c>
      <c r="J7078" s="380">
        <v>5.0840120831538664</v>
      </c>
    </row>
    <row r="7079" spans="1:10" x14ac:dyDescent="0.35">
      <c r="A7079" s="5">
        <v>7075</v>
      </c>
      <c r="B7079" s="5">
        <v>295</v>
      </c>
      <c r="C7079" s="5">
        <v>10</v>
      </c>
      <c r="D7079" s="380">
        <v>57.086111111111109</v>
      </c>
      <c r="E7079" s="25">
        <v>29.23</v>
      </c>
      <c r="F7079" s="380">
        <v>8.4819788429656384</v>
      </c>
      <c r="G7079" s="25">
        <v>50.35</v>
      </c>
      <c r="H7079" s="380">
        <v>6.5014843390263559</v>
      </c>
      <c r="I7079" s="25">
        <v>67.83</v>
      </c>
      <c r="J7079" s="380">
        <v>6.1901359775685707</v>
      </c>
    </row>
    <row r="7080" spans="1:10" x14ac:dyDescent="0.35">
      <c r="A7080" s="5">
        <v>7076</v>
      </c>
      <c r="B7080" s="5">
        <v>295</v>
      </c>
      <c r="C7080" s="5">
        <v>10</v>
      </c>
      <c r="D7080" s="380">
        <v>52.497777777777785</v>
      </c>
      <c r="E7080" s="25">
        <v>27.3</v>
      </c>
      <c r="F7080" s="380">
        <v>7.4475944017956337</v>
      </c>
      <c r="G7080" s="25">
        <v>49.84</v>
      </c>
      <c r="H7080" s="380">
        <v>7.155537999751334</v>
      </c>
      <c r="I7080" s="25">
        <v>66.06</v>
      </c>
      <c r="J7080" s="380">
        <v>6.2922708496350612</v>
      </c>
    </row>
    <row r="7081" spans="1:10" x14ac:dyDescent="0.35">
      <c r="A7081" s="5">
        <v>7077</v>
      </c>
      <c r="B7081" s="5">
        <v>295</v>
      </c>
      <c r="C7081" s="5">
        <v>10</v>
      </c>
      <c r="D7081" s="380">
        <v>49.552777777777777</v>
      </c>
      <c r="E7081" s="25">
        <v>25.38</v>
      </c>
      <c r="F7081" s="380">
        <v>6.8555649834223908</v>
      </c>
      <c r="G7081" s="25">
        <v>47.85</v>
      </c>
      <c r="H7081" s="380">
        <v>9.6679199353434058</v>
      </c>
      <c r="I7081" s="25">
        <v>66.06</v>
      </c>
      <c r="J7081" s="380">
        <v>6.7030692560023084</v>
      </c>
    </row>
    <row r="7082" spans="1:10" x14ac:dyDescent="0.35">
      <c r="A7082" s="5">
        <v>7078</v>
      </c>
      <c r="B7082" s="5">
        <v>295</v>
      </c>
      <c r="C7082" s="5">
        <v>10</v>
      </c>
      <c r="D7082" s="380">
        <v>48.168888888888887</v>
      </c>
      <c r="E7082" s="25">
        <v>25.38</v>
      </c>
      <c r="F7082" s="380">
        <v>6.8554017273907863</v>
      </c>
      <c r="G7082" s="25">
        <v>47.85</v>
      </c>
      <c r="H7082" s="380">
        <v>8.719368671909038</v>
      </c>
      <c r="I7082" s="25">
        <v>66.06</v>
      </c>
      <c r="J7082" s="380">
        <v>6.7301541085861629</v>
      </c>
    </row>
    <row r="7083" spans="1:10" x14ac:dyDescent="0.35">
      <c r="A7083" s="5">
        <v>7079</v>
      </c>
      <c r="B7083" s="5">
        <v>295</v>
      </c>
      <c r="C7083" s="5">
        <v>10</v>
      </c>
      <c r="D7083" s="380">
        <v>46.794999999999995</v>
      </c>
      <c r="E7083" s="25">
        <v>25.29</v>
      </c>
      <c r="F7083" s="380">
        <v>6.7927461556414386</v>
      </c>
      <c r="G7083" s="25">
        <v>47.85</v>
      </c>
      <c r="H7083" s="380">
        <v>9.0258807055387056</v>
      </c>
      <c r="I7083" s="25">
        <v>66.06</v>
      </c>
      <c r="J7083" s="380">
        <v>6.4795115187818757</v>
      </c>
    </row>
    <row r="7084" spans="1:10" x14ac:dyDescent="0.35">
      <c r="A7084" s="5">
        <v>7080</v>
      </c>
      <c r="B7084" s="5">
        <v>295</v>
      </c>
      <c r="C7084" s="5">
        <v>10</v>
      </c>
      <c r="D7084" s="380">
        <v>42.822777777777787</v>
      </c>
      <c r="E7084" s="25">
        <v>24.84</v>
      </c>
      <c r="F7084" s="380">
        <v>6.7927359192367343</v>
      </c>
      <c r="G7084" s="25">
        <v>46.98</v>
      </c>
      <c r="H7084" s="380">
        <v>8.3322516704508214</v>
      </c>
      <c r="I7084" s="25">
        <v>55.59</v>
      </c>
      <c r="J7084" s="380">
        <v>6.0086314037975255</v>
      </c>
    </row>
    <row r="7085" spans="1:10" x14ac:dyDescent="0.35">
      <c r="A7085" s="5">
        <v>7081</v>
      </c>
      <c r="B7085" s="5">
        <v>296</v>
      </c>
      <c r="C7085" s="5">
        <v>10</v>
      </c>
      <c r="D7085" s="380">
        <v>42.836111111111101</v>
      </c>
      <c r="E7085" s="25">
        <v>24.84</v>
      </c>
      <c r="F7085" s="380">
        <v>6.7927359192367343</v>
      </c>
      <c r="G7085" s="25">
        <v>43.56</v>
      </c>
      <c r="H7085" s="380">
        <v>7.2642320773572351</v>
      </c>
      <c r="I7085" s="25">
        <v>55.89</v>
      </c>
      <c r="J7085" s="380">
        <v>6.1442580503960551</v>
      </c>
    </row>
    <row r="7086" spans="1:10" x14ac:dyDescent="0.35">
      <c r="A7086" s="5">
        <v>7082</v>
      </c>
      <c r="B7086" s="5">
        <v>296</v>
      </c>
      <c r="C7086" s="5">
        <v>10</v>
      </c>
      <c r="D7086" s="380">
        <v>41.762777777777778</v>
      </c>
      <c r="E7086" s="25">
        <v>24.84</v>
      </c>
      <c r="F7086" s="380">
        <v>6.7928991752683388</v>
      </c>
      <c r="G7086" s="25">
        <v>43.56</v>
      </c>
      <c r="H7086" s="380">
        <v>7.1985240484327084</v>
      </c>
      <c r="I7086" s="25">
        <v>55.89</v>
      </c>
      <c r="J7086" s="380">
        <v>5.7618305858249474</v>
      </c>
    </row>
    <row r="7087" spans="1:10" x14ac:dyDescent="0.35">
      <c r="A7087" s="5">
        <v>7083</v>
      </c>
      <c r="B7087" s="5">
        <v>296</v>
      </c>
      <c r="C7087" s="5">
        <v>10</v>
      </c>
      <c r="D7087" s="380">
        <v>41.007222222222232</v>
      </c>
      <c r="E7087" s="25">
        <v>24.84</v>
      </c>
      <c r="F7087" s="380">
        <v>6.7928991752683388</v>
      </c>
      <c r="G7087" s="25">
        <v>43.56</v>
      </c>
      <c r="H7087" s="380">
        <v>7.0602419924904254</v>
      </c>
      <c r="I7087" s="25">
        <v>55.89</v>
      </c>
      <c r="J7087" s="380">
        <v>5.8877468708258958</v>
      </c>
    </row>
    <row r="7088" spans="1:10" x14ac:dyDescent="0.35">
      <c r="A7088" s="5">
        <v>7084</v>
      </c>
      <c r="B7088" s="5">
        <v>296</v>
      </c>
      <c r="C7088" s="5">
        <v>10</v>
      </c>
      <c r="D7088" s="380">
        <v>41.338333333333345</v>
      </c>
      <c r="E7088" s="25">
        <v>24.84</v>
      </c>
      <c r="F7088" s="380">
        <v>7.3849183572368755</v>
      </c>
      <c r="G7088" s="25">
        <v>43.56</v>
      </c>
      <c r="H7088" s="380">
        <v>6.312706237183388</v>
      </c>
      <c r="I7088" s="25">
        <v>55.89</v>
      </c>
      <c r="J7088" s="380">
        <v>5.8601258498710864</v>
      </c>
    </row>
    <row r="7089" spans="1:10" x14ac:dyDescent="0.35">
      <c r="A7089" s="5">
        <v>7085</v>
      </c>
      <c r="B7089" s="5">
        <v>296</v>
      </c>
      <c r="C7089" s="5">
        <v>10</v>
      </c>
      <c r="D7089" s="380">
        <v>42.443333333333328</v>
      </c>
      <c r="E7089" s="25">
        <v>24.84</v>
      </c>
      <c r="F7089" s="380">
        <v>12.115999722751896</v>
      </c>
      <c r="G7089" s="25">
        <v>43.56</v>
      </c>
      <c r="H7089" s="380">
        <v>5.8894143450364282</v>
      </c>
      <c r="I7089" s="25">
        <v>55.89</v>
      </c>
      <c r="J7089" s="380">
        <v>5.646446376551725</v>
      </c>
    </row>
    <row r="7090" spans="1:10" x14ac:dyDescent="0.35">
      <c r="A7090" s="5">
        <v>7086</v>
      </c>
      <c r="B7090" s="5">
        <v>296</v>
      </c>
      <c r="C7090" s="5">
        <v>10</v>
      </c>
      <c r="D7090" s="380">
        <v>44.714444444444446</v>
      </c>
      <c r="E7090" s="25">
        <v>24.84</v>
      </c>
      <c r="F7090" s="380">
        <v>16.291759032333349</v>
      </c>
      <c r="G7090" s="25">
        <v>44.74</v>
      </c>
      <c r="H7090" s="380">
        <v>4.5739322998435945</v>
      </c>
      <c r="I7090" s="25">
        <v>62.27</v>
      </c>
      <c r="J7090" s="380">
        <v>5.6920203311314213</v>
      </c>
    </row>
    <row r="7091" spans="1:10" x14ac:dyDescent="0.35">
      <c r="A7091" s="5">
        <v>7087</v>
      </c>
      <c r="B7091" s="5">
        <v>296</v>
      </c>
      <c r="C7091" s="5">
        <v>10</v>
      </c>
      <c r="D7091" s="380">
        <v>45.147777777777769</v>
      </c>
      <c r="E7091" s="25">
        <v>24.99</v>
      </c>
      <c r="F7091" s="380">
        <v>15.748549774845353</v>
      </c>
      <c r="G7091" s="25">
        <v>44.86</v>
      </c>
      <c r="H7091" s="380">
        <v>6.7900819898041078</v>
      </c>
      <c r="I7091" s="25">
        <v>66.06</v>
      </c>
      <c r="J7091" s="380">
        <v>5.3881226364404116</v>
      </c>
    </row>
    <row r="7092" spans="1:10" x14ac:dyDescent="0.35">
      <c r="A7092" s="5">
        <v>7088</v>
      </c>
      <c r="B7092" s="5">
        <v>296</v>
      </c>
      <c r="C7092" s="5">
        <v>10</v>
      </c>
      <c r="D7092" s="380">
        <v>46.611666666666665</v>
      </c>
      <c r="E7092" s="25">
        <v>25.29</v>
      </c>
      <c r="F7092" s="380">
        <v>15.797551961111576</v>
      </c>
      <c r="G7092" s="25">
        <v>47.85</v>
      </c>
      <c r="H7092" s="380">
        <v>4.9338585144543687</v>
      </c>
      <c r="I7092" s="25">
        <v>66.06</v>
      </c>
      <c r="J7092" s="380">
        <v>5.1926487122545142</v>
      </c>
    </row>
    <row r="7093" spans="1:10" x14ac:dyDescent="0.35">
      <c r="A7093" s="5">
        <v>7089</v>
      </c>
      <c r="B7093" s="5">
        <v>296</v>
      </c>
      <c r="C7093" s="5">
        <v>10</v>
      </c>
      <c r="D7093" s="380">
        <v>43.101666666666667</v>
      </c>
      <c r="E7093" s="25">
        <v>25.74</v>
      </c>
      <c r="F7093" s="380">
        <v>15.410726407683548</v>
      </c>
      <c r="G7093" s="25">
        <v>47.85</v>
      </c>
      <c r="H7093" s="380">
        <v>5.0341485958474319</v>
      </c>
      <c r="I7093" s="25">
        <v>66.06</v>
      </c>
      <c r="J7093" s="380">
        <v>5.325302183532286</v>
      </c>
    </row>
    <row r="7094" spans="1:10" x14ac:dyDescent="0.35">
      <c r="A7094" s="5">
        <v>7090</v>
      </c>
      <c r="B7094" s="5">
        <v>296</v>
      </c>
      <c r="C7094" s="5">
        <v>10</v>
      </c>
      <c r="D7094" s="380">
        <v>40.024999999999991</v>
      </c>
      <c r="E7094" s="25">
        <v>25.59</v>
      </c>
      <c r="F7094" s="380">
        <v>16.126672357160793</v>
      </c>
      <c r="G7094" s="25">
        <v>47.85</v>
      </c>
      <c r="H7094" s="380">
        <v>7.2993927518377557</v>
      </c>
      <c r="I7094" s="25">
        <v>66.06</v>
      </c>
      <c r="J7094" s="380">
        <v>5.4589621436239746</v>
      </c>
    </row>
    <row r="7095" spans="1:10" x14ac:dyDescent="0.35">
      <c r="A7095" s="5">
        <v>7091</v>
      </c>
      <c r="B7095" s="5">
        <v>296</v>
      </c>
      <c r="C7095" s="5">
        <v>10</v>
      </c>
      <c r="D7095" s="380">
        <v>39.181111111111107</v>
      </c>
      <c r="E7095" s="25">
        <v>25.29</v>
      </c>
      <c r="F7095" s="380">
        <v>8.6502505171224371</v>
      </c>
      <c r="G7095" s="25">
        <v>47.85</v>
      </c>
      <c r="H7095" s="380">
        <v>6.9008506924489108</v>
      </c>
      <c r="I7095" s="25">
        <v>62.27</v>
      </c>
      <c r="J7095" s="380">
        <v>4.7596576803958701</v>
      </c>
    </row>
    <row r="7096" spans="1:10" x14ac:dyDescent="0.35">
      <c r="A7096" s="5">
        <v>7092</v>
      </c>
      <c r="B7096" s="5">
        <v>296</v>
      </c>
      <c r="C7096" s="5">
        <v>10</v>
      </c>
      <c r="D7096" s="380">
        <v>37.33</v>
      </c>
      <c r="E7096" s="25">
        <v>25.29</v>
      </c>
      <c r="F7096" s="380">
        <v>8.2723166063838818</v>
      </c>
      <c r="G7096" s="25">
        <v>47.46</v>
      </c>
      <c r="H7096" s="380">
        <v>6.4226470722874733</v>
      </c>
      <c r="I7096" s="25">
        <v>55.89</v>
      </c>
      <c r="J7096" s="380">
        <v>3.7010928508676422</v>
      </c>
    </row>
    <row r="7097" spans="1:10" x14ac:dyDescent="0.35">
      <c r="A7097" s="5">
        <v>7093</v>
      </c>
      <c r="B7097" s="5">
        <v>296</v>
      </c>
      <c r="C7097" s="5">
        <v>10</v>
      </c>
      <c r="D7097" s="380">
        <v>34.819999999999993</v>
      </c>
      <c r="E7097" s="25">
        <v>24.84</v>
      </c>
      <c r="F7097" s="380">
        <v>8.92831945108483</v>
      </c>
      <c r="G7097" s="25">
        <v>44.86</v>
      </c>
      <c r="H7097" s="380">
        <v>5.5884050209974232</v>
      </c>
      <c r="I7097" s="25">
        <v>54.52</v>
      </c>
      <c r="J7097" s="380">
        <v>4.4581930818702888</v>
      </c>
    </row>
    <row r="7098" spans="1:10" x14ac:dyDescent="0.35">
      <c r="A7098" s="5">
        <v>7094</v>
      </c>
      <c r="B7098" s="5">
        <v>296</v>
      </c>
      <c r="C7098" s="5">
        <v>10</v>
      </c>
      <c r="D7098" s="380">
        <v>35.199444444444445</v>
      </c>
      <c r="E7098" s="25">
        <v>24.84</v>
      </c>
      <c r="F7098" s="380">
        <v>10.242382429631046</v>
      </c>
      <c r="G7098" s="25">
        <v>44.86</v>
      </c>
      <c r="H7098" s="380">
        <v>7.0780668945206777</v>
      </c>
      <c r="I7098" s="25">
        <v>51.02</v>
      </c>
      <c r="J7098" s="380">
        <v>3.2900477857744641</v>
      </c>
    </row>
    <row r="7099" spans="1:10" x14ac:dyDescent="0.35">
      <c r="A7099" s="5">
        <v>7095</v>
      </c>
      <c r="B7099" s="5">
        <v>296</v>
      </c>
      <c r="C7099" s="5">
        <v>10</v>
      </c>
      <c r="D7099" s="380">
        <v>35.905555555555551</v>
      </c>
      <c r="E7099" s="25">
        <v>24.84</v>
      </c>
      <c r="F7099" s="380">
        <v>13.627527230176771</v>
      </c>
      <c r="G7099" s="25">
        <v>44.86</v>
      </c>
      <c r="H7099" s="380">
        <v>5.6785441513421224</v>
      </c>
      <c r="I7099" s="25">
        <v>51.02</v>
      </c>
      <c r="J7099" s="380">
        <v>2.8703803338607607</v>
      </c>
    </row>
    <row r="7100" spans="1:10" x14ac:dyDescent="0.35">
      <c r="A7100" s="5">
        <v>7096</v>
      </c>
      <c r="B7100" s="5">
        <v>296</v>
      </c>
      <c r="C7100" s="5">
        <v>10</v>
      </c>
      <c r="D7100" s="380">
        <v>37.783888888888889</v>
      </c>
      <c r="E7100" s="25">
        <v>24.84</v>
      </c>
      <c r="F7100" s="380">
        <v>14.729043805659284</v>
      </c>
      <c r="G7100" s="25">
        <v>47.85</v>
      </c>
      <c r="H7100" s="380">
        <v>6.4868053919352473</v>
      </c>
      <c r="I7100" s="25">
        <v>54.52</v>
      </c>
      <c r="J7100" s="380">
        <v>5.2999404903693881</v>
      </c>
    </row>
    <row r="7101" spans="1:10" x14ac:dyDescent="0.35">
      <c r="A7101" s="5">
        <v>7097</v>
      </c>
      <c r="B7101" s="5">
        <v>296</v>
      </c>
      <c r="C7101" s="5">
        <v>10</v>
      </c>
      <c r="D7101" s="380">
        <v>39.192222222222227</v>
      </c>
      <c r="E7101" s="25">
        <v>25.29</v>
      </c>
      <c r="F7101" s="380">
        <v>19.686499335139487</v>
      </c>
      <c r="G7101" s="25">
        <v>47.85</v>
      </c>
      <c r="H7101" s="380">
        <v>1.585411706170099</v>
      </c>
      <c r="I7101" s="25">
        <v>58.7</v>
      </c>
      <c r="J7101" s="380">
        <v>6.1231689577996304</v>
      </c>
    </row>
    <row r="7102" spans="1:10" x14ac:dyDescent="0.35">
      <c r="A7102" s="5">
        <v>7098</v>
      </c>
      <c r="B7102" s="5">
        <v>296</v>
      </c>
      <c r="C7102" s="5">
        <v>10</v>
      </c>
      <c r="D7102" s="380">
        <v>42.272222222222226</v>
      </c>
      <c r="E7102" s="25">
        <v>27.3</v>
      </c>
      <c r="F7102" s="380">
        <v>16.453337107590936</v>
      </c>
      <c r="G7102" s="25">
        <v>52.67</v>
      </c>
      <c r="H7102" s="380">
        <v>8.2096553444081781</v>
      </c>
      <c r="I7102" s="25">
        <v>66.06</v>
      </c>
      <c r="J7102" s="380">
        <v>7.0823769221100461</v>
      </c>
    </row>
    <row r="7103" spans="1:10" x14ac:dyDescent="0.35">
      <c r="A7103" s="5">
        <v>7099</v>
      </c>
      <c r="B7103" s="5">
        <v>296</v>
      </c>
      <c r="C7103" s="5">
        <v>10</v>
      </c>
      <c r="D7103" s="380">
        <v>42.286111111111104</v>
      </c>
      <c r="E7103" s="25">
        <v>26.59</v>
      </c>
      <c r="F7103" s="380">
        <v>16.95665073087687</v>
      </c>
      <c r="G7103" s="25">
        <v>52.67</v>
      </c>
      <c r="H7103" s="380">
        <v>8.7401150258250944</v>
      </c>
      <c r="I7103" s="25">
        <v>66.06</v>
      </c>
      <c r="J7103" s="380">
        <v>7.0720985425298393</v>
      </c>
    </row>
    <row r="7104" spans="1:10" x14ac:dyDescent="0.35">
      <c r="A7104" s="5">
        <v>7100</v>
      </c>
      <c r="B7104" s="5">
        <v>296</v>
      </c>
      <c r="C7104" s="5">
        <v>10</v>
      </c>
      <c r="D7104" s="380">
        <v>38.81</v>
      </c>
      <c r="E7104" s="25">
        <v>26.51</v>
      </c>
      <c r="F7104" s="380">
        <v>17.174045575892119</v>
      </c>
      <c r="G7104" s="25">
        <v>50.35</v>
      </c>
      <c r="H7104" s="380">
        <v>10.281120667075951</v>
      </c>
      <c r="I7104" s="25">
        <v>64.14</v>
      </c>
      <c r="J7104" s="380">
        <v>7.3459556972012638</v>
      </c>
    </row>
    <row r="7105" spans="1:10" x14ac:dyDescent="0.35">
      <c r="A7105" s="5">
        <v>7101</v>
      </c>
      <c r="B7105" s="5">
        <v>296</v>
      </c>
      <c r="C7105" s="5">
        <v>10</v>
      </c>
      <c r="D7105" s="380">
        <v>34.528888888888893</v>
      </c>
      <c r="E7105" s="25">
        <v>25.29</v>
      </c>
      <c r="F7105" s="380">
        <v>17.401442543160901</v>
      </c>
      <c r="G7105" s="25">
        <v>47.85</v>
      </c>
      <c r="H7105" s="380">
        <v>9.3613950772513057</v>
      </c>
      <c r="I7105" s="25">
        <v>61.13</v>
      </c>
      <c r="J7105" s="380">
        <v>6.9910984706120978</v>
      </c>
    </row>
    <row r="7106" spans="1:10" x14ac:dyDescent="0.35">
      <c r="A7106" s="5">
        <v>7102</v>
      </c>
      <c r="B7106" s="5">
        <v>296</v>
      </c>
      <c r="C7106" s="5">
        <v>10</v>
      </c>
      <c r="D7106" s="380">
        <v>32.527777777777779</v>
      </c>
      <c r="E7106" s="25">
        <v>24.99</v>
      </c>
      <c r="F7106" s="380">
        <v>18.105847691747346</v>
      </c>
      <c r="G7106" s="25">
        <v>47.85</v>
      </c>
      <c r="H7106" s="380">
        <v>8.4664163313867746</v>
      </c>
      <c r="I7106" s="25">
        <v>58.21</v>
      </c>
      <c r="J7106" s="380">
        <v>7.3247650579062675</v>
      </c>
    </row>
    <row r="7107" spans="1:10" x14ac:dyDescent="0.35">
      <c r="A7107" s="5">
        <v>7103</v>
      </c>
      <c r="B7107" s="5">
        <v>296</v>
      </c>
      <c r="C7107" s="5">
        <v>10</v>
      </c>
      <c r="D7107" s="380">
        <v>29.895555555555553</v>
      </c>
      <c r="E7107" s="25">
        <v>24.99</v>
      </c>
      <c r="F7107" s="380">
        <v>16.926209750074324</v>
      </c>
      <c r="G7107" s="25">
        <v>47.85</v>
      </c>
      <c r="H7107" s="380">
        <v>9.397159189168022</v>
      </c>
      <c r="I7107" s="25">
        <v>56.45</v>
      </c>
      <c r="J7107" s="380">
        <v>7.2548042197094382</v>
      </c>
    </row>
    <row r="7108" spans="1:10" x14ac:dyDescent="0.35">
      <c r="A7108" s="5">
        <v>7104</v>
      </c>
      <c r="B7108" s="5">
        <v>296</v>
      </c>
      <c r="C7108" s="5">
        <v>10</v>
      </c>
      <c r="D7108" s="380">
        <v>25.937222222222221</v>
      </c>
      <c r="E7108" s="25">
        <v>24.84</v>
      </c>
      <c r="F7108" s="380">
        <v>15.387690959894956</v>
      </c>
      <c r="G7108" s="25">
        <v>44.41</v>
      </c>
      <c r="H7108" s="380">
        <v>8.9421122920735225</v>
      </c>
      <c r="I7108" s="25">
        <v>59.29</v>
      </c>
      <c r="J7108" s="380">
        <v>7.1011636548730159</v>
      </c>
    </row>
    <row r="7109" spans="1:10" x14ac:dyDescent="0.35">
      <c r="A7109" s="5">
        <v>7105</v>
      </c>
      <c r="B7109" s="5">
        <v>297</v>
      </c>
      <c r="C7109" s="5">
        <v>10</v>
      </c>
      <c r="D7109" s="380">
        <v>24.724444444444448</v>
      </c>
      <c r="E7109" s="25">
        <v>24.84</v>
      </c>
      <c r="F7109" s="380">
        <v>13.858712880178805</v>
      </c>
      <c r="G7109" s="25">
        <v>43.56</v>
      </c>
      <c r="H7109" s="380">
        <v>8.0758099529108964</v>
      </c>
      <c r="I7109" s="25">
        <v>51.02</v>
      </c>
      <c r="J7109" s="380">
        <v>7.0890592854137306</v>
      </c>
    </row>
    <row r="7110" spans="1:10" x14ac:dyDescent="0.35">
      <c r="A7110" s="5">
        <v>7106</v>
      </c>
      <c r="B7110" s="5">
        <v>297</v>
      </c>
      <c r="C7110" s="5">
        <v>10</v>
      </c>
      <c r="D7110" s="380">
        <v>22.601666666666667</v>
      </c>
      <c r="E7110" s="25">
        <v>24.84</v>
      </c>
      <c r="F7110" s="380">
        <v>15.347795587774844</v>
      </c>
      <c r="G7110" s="25">
        <v>43.56</v>
      </c>
      <c r="H7110" s="380">
        <v>9.3727964403323742</v>
      </c>
      <c r="I7110" s="25">
        <v>50.87</v>
      </c>
      <c r="J7110" s="380">
        <v>6.6729599725047493</v>
      </c>
    </row>
    <row r="7111" spans="1:10" x14ac:dyDescent="0.35">
      <c r="A7111" s="5">
        <v>7107</v>
      </c>
      <c r="B7111" s="5">
        <v>297</v>
      </c>
      <c r="C7111" s="5">
        <v>10</v>
      </c>
      <c r="D7111" s="380">
        <v>20.53777777777778</v>
      </c>
      <c r="E7111" s="25">
        <v>24.84</v>
      </c>
      <c r="F7111" s="380">
        <v>14.605474056347367</v>
      </c>
      <c r="G7111" s="25">
        <v>43.56</v>
      </c>
      <c r="H7111" s="380">
        <v>9.3638427001756455</v>
      </c>
      <c r="I7111" s="25">
        <v>50.87</v>
      </c>
      <c r="J7111" s="380">
        <v>7.0890592854137306</v>
      </c>
    </row>
    <row r="7112" spans="1:10" x14ac:dyDescent="0.35">
      <c r="A7112" s="5">
        <v>7108</v>
      </c>
      <c r="B7112" s="5">
        <v>297</v>
      </c>
      <c r="C7112" s="5">
        <v>10</v>
      </c>
      <c r="D7112" s="380">
        <v>23.19222222222222</v>
      </c>
      <c r="E7112" s="25">
        <v>24.84</v>
      </c>
      <c r="F7112" s="380">
        <v>14.992371787442993</v>
      </c>
      <c r="G7112" s="25">
        <v>43.56</v>
      </c>
      <c r="H7112" s="380">
        <v>9.0935026754515409</v>
      </c>
      <c r="I7112" s="25">
        <v>50.87</v>
      </c>
      <c r="J7112" s="380">
        <v>7.2529675952282879</v>
      </c>
    </row>
    <row r="7113" spans="1:10" x14ac:dyDescent="0.35">
      <c r="A7113" s="5">
        <v>7109</v>
      </c>
      <c r="B7113" s="5">
        <v>297</v>
      </c>
      <c r="C7113" s="5">
        <v>10</v>
      </c>
      <c r="D7113" s="380">
        <v>27.096666666666668</v>
      </c>
      <c r="E7113" s="25">
        <v>24.84</v>
      </c>
      <c r="F7113" s="380">
        <v>15.642802710064428</v>
      </c>
      <c r="G7113" s="25">
        <v>43.56</v>
      </c>
      <c r="H7113" s="380">
        <v>9.0580064806138143</v>
      </c>
      <c r="I7113" s="25">
        <v>50.87</v>
      </c>
      <c r="J7113" s="380">
        <v>7.1068360341898646</v>
      </c>
    </row>
    <row r="7114" spans="1:10" x14ac:dyDescent="0.35">
      <c r="A7114" s="5">
        <v>7110</v>
      </c>
      <c r="B7114" s="5">
        <v>297</v>
      </c>
      <c r="C7114" s="5">
        <v>10</v>
      </c>
      <c r="D7114" s="380">
        <v>29.519444444444446</v>
      </c>
      <c r="E7114" s="25">
        <v>24.84</v>
      </c>
      <c r="F7114" s="380">
        <v>16.153047609558673</v>
      </c>
      <c r="G7114" s="25">
        <v>43.56</v>
      </c>
      <c r="H7114" s="380">
        <v>9.3820781109853026</v>
      </c>
      <c r="I7114" s="25">
        <v>50.87</v>
      </c>
      <c r="J7114" s="380">
        <v>6.8580025332610806</v>
      </c>
    </row>
    <row r="7115" spans="1:10" x14ac:dyDescent="0.35">
      <c r="A7115" s="5">
        <v>7111</v>
      </c>
      <c r="B7115" s="5">
        <v>297</v>
      </c>
      <c r="C7115" s="5">
        <v>10</v>
      </c>
      <c r="D7115" s="380">
        <v>36.143333333333338</v>
      </c>
      <c r="E7115" s="25">
        <v>24.84</v>
      </c>
      <c r="F7115" s="380">
        <v>15.857776728967272</v>
      </c>
      <c r="G7115" s="25">
        <v>43.56</v>
      </c>
      <c r="H7115" s="380">
        <v>9.6336232249029372</v>
      </c>
      <c r="I7115" s="25">
        <v>50.87</v>
      </c>
      <c r="J7115" s="380">
        <v>6.8802289701981998</v>
      </c>
    </row>
    <row r="7116" spans="1:10" x14ac:dyDescent="0.35">
      <c r="A7116" s="5">
        <v>7112</v>
      </c>
      <c r="B7116" s="5">
        <v>297</v>
      </c>
      <c r="C7116" s="5">
        <v>10</v>
      </c>
      <c r="D7116" s="380">
        <v>39.907222222222224</v>
      </c>
      <c r="E7116" s="25">
        <v>24.84</v>
      </c>
      <c r="F7116" s="380">
        <v>16.676779420982534</v>
      </c>
      <c r="G7116" s="25">
        <v>43.56</v>
      </c>
      <c r="H7116" s="380">
        <v>9.4867188790324111</v>
      </c>
      <c r="I7116" s="25">
        <v>51.02</v>
      </c>
      <c r="J7116" s="380">
        <v>5.955130794518614</v>
      </c>
    </row>
    <row r="7117" spans="1:10" x14ac:dyDescent="0.35">
      <c r="A7117" s="5">
        <v>7113</v>
      </c>
      <c r="B7117" s="5">
        <v>297</v>
      </c>
      <c r="C7117" s="5">
        <v>10</v>
      </c>
      <c r="D7117" s="380">
        <v>37.01</v>
      </c>
      <c r="E7117" s="25">
        <v>24.84</v>
      </c>
      <c r="F7117" s="380">
        <v>17.022652620569513</v>
      </c>
      <c r="G7117" s="25">
        <v>43.99</v>
      </c>
      <c r="H7117" s="380">
        <v>9.7107364418204671</v>
      </c>
      <c r="I7117" s="25">
        <v>52.93</v>
      </c>
      <c r="J7117" s="380">
        <v>5.4806791056341932</v>
      </c>
    </row>
    <row r="7118" spans="1:10" x14ac:dyDescent="0.35">
      <c r="A7118" s="5">
        <v>7114</v>
      </c>
      <c r="B7118" s="5">
        <v>297</v>
      </c>
      <c r="C7118" s="5">
        <v>10</v>
      </c>
      <c r="D7118" s="380">
        <v>34.695</v>
      </c>
      <c r="E7118" s="25">
        <v>24.84</v>
      </c>
      <c r="F7118" s="380">
        <v>9.1005062416387474</v>
      </c>
      <c r="G7118" s="25">
        <v>43.99</v>
      </c>
      <c r="H7118" s="380">
        <v>7.5111772456449302</v>
      </c>
      <c r="I7118" s="25">
        <v>50.87</v>
      </c>
      <c r="J7118" s="380">
        <v>2.2502191674475243</v>
      </c>
    </row>
    <row r="7119" spans="1:10" x14ac:dyDescent="0.35">
      <c r="A7119" s="5">
        <v>7115</v>
      </c>
      <c r="B7119" s="5">
        <v>297</v>
      </c>
      <c r="C7119" s="5">
        <v>10</v>
      </c>
      <c r="D7119" s="380">
        <v>29.611111111111107</v>
      </c>
      <c r="E7119" s="25">
        <v>24.84</v>
      </c>
      <c r="F7119" s="380">
        <v>8.1174834595959595</v>
      </c>
      <c r="G7119" s="25">
        <v>43.99</v>
      </c>
      <c r="H7119" s="380">
        <v>7.7475976780920783</v>
      </c>
      <c r="I7119" s="25">
        <v>50.87</v>
      </c>
      <c r="J7119" s="380">
        <v>6.438491619545994</v>
      </c>
    </row>
    <row r="7120" spans="1:10" x14ac:dyDescent="0.35">
      <c r="A7120" s="5">
        <v>7116</v>
      </c>
      <c r="B7120" s="5">
        <v>297</v>
      </c>
      <c r="C7120" s="5">
        <v>10</v>
      </c>
      <c r="D7120" s="380">
        <v>26.538888888888884</v>
      </c>
      <c r="E7120" s="25">
        <v>24.84</v>
      </c>
      <c r="F7120" s="380">
        <v>8.1174834595959577</v>
      </c>
      <c r="G7120" s="25">
        <v>43.99</v>
      </c>
      <c r="H7120" s="380">
        <v>7.6714111430284362</v>
      </c>
      <c r="I7120" s="25">
        <v>50.37</v>
      </c>
      <c r="J7120" s="380">
        <v>6.0722596912620475</v>
      </c>
    </row>
    <row r="7121" spans="1:10" x14ac:dyDescent="0.35">
      <c r="A7121" s="5">
        <v>7117</v>
      </c>
      <c r="B7121" s="5">
        <v>297</v>
      </c>
      <c r="C7121" s="5">
        <v>10</v>
      </c>
      <c r="D7121" s="380">
        <v>26.455555555555552</v>
      </c>
      <c r="E7121" s="25">
        <v>24.84</v>
      </c>
      <c r="F7121" s="380">
        <v>4.5471151274229751</v>
      </c>
      <c r="G7121" s="25">
        <v>43.56</v>
      </c>
      <c r="H7121" s="380">
        <v>7.2543890920520671</v>
      </c>
      <c r="I7121" s="25">
        <v>50.37</v>
      </c>
      <c r="J7121" s="380">
        <v>5.7484191568464977</v>
      </c>
    </row>
    <row r="7122" spans="1:10" x14ac:dyDescent="0.35">
      <c r="A7122" s="5">
        <v>7118</v>
      </c>
      <c r="B7122" s="5">
        <v>297</v>
      </c>
      <c r="C7122" s="5">
        <v>10</v>
      </c>
      <c r="D7122" s="380">
        <v>27.111111111111107</v>
      </c>
      <c r="E7122" s="25">
        <v>24.84</v>
      </c>
      <c r="F7122" s="380">
        <v>4.8329027426841149</v>
      </c>
      <c r="G7122" s="25">
        <v>43.56</v>
      </c>
      <c r="H7122" s="380">
        <v>7.6009801045943259</v>
      </c>
      <c r="I7122" s="25">
        <v>50.37</v>
      </c>
      <c r="J7122" s="380">
        <v>5.8910666698137168</v>
      </c>
    </row>
    <row r="7123" spans="1:10" x14ac:dyDescent="0.35">
      <c r="A7123" s="5">
        <v>7119</v>
      </c>
      <c r="B7123" s="5">
        <v>297</v>
      </c>
      <c r="C7123" s="5">
        <v>10</v>
      </c>
      <c r="D7123" s="380">
        <v>29.520555555555553</v>
      </c>
      <c r="E7123" s="25">
        <v>24.84</v>
      </c>
      <c r="F7123" s="380">
        <v>8.1174834595959577</v>
      </c>
      <c r="G7123" s="25">
        <v>43.56</v>
      </c>
      <c r="H7123" s="380">
        <v>7.5973131424646478</v>
      </c>
      <c r="I7123" s="25">
        <v>50.37</v>
      </c>
      <c r="J7123" s="380">
        <v>6.1472111647539096</v>
      </c>
    </row>
    <row r="7124" spans="1:10" x14ac:dyDescent="0.35">
      <c r="A7124" s="5">
        <v>7120</v>
      </c>
      <c r="B7124" s="5">
        <v>297</v>
      </c>
      <c r="C7124" s="5">
        <v>10</v>
      </c>
      <c r="D7124" s="380">
        <v>31.755555555555549</v>
      </c>
      <c r="E7124" s="25">
        <v>24.84</v>
      </c>
      <c r="F7124" s="380">
        <v>8.572127457571213</v>
      </c>
      <c r="G7124" s="25">
        <v>43.56</v>
      </c>
      <c r="H7124" s="380">
        <v>7.6535565070284743</v>
      </c>
      <c r="I7124" s="25">
        <v>50.87</v>
      </c>
      <c r="J7124" s="380">
        <v>5.3359600577642601</v>
      </c>
    </row>
    <row r="7125" spans="1:10" x14ac:dyDescent="0.35">
      <c r="A7125" s="5">
        <v>7121</v>
      </c>
      <c r="B7125" s="5">
        <v>297</v>
      </c>
      <c r="C7125" s="5">
        <v>10</v>
      </c>
      <c r="D7125" s="380">
        <v>36.366666666666667</v>
      </c>
      <c r="E7125" s="25">
        <v>24.84</v>
      </c>
      <c r="F7125" s="380">
        <v>15.076740331877023</v>
      </c>
      <c r="G7125" s="25">
        <v>47.46</v>
      </c>
      <c r="H7125" s="380">
        <v>9.063477652595731</v>
      </c>
      <c r="I7125" s="25">
        <v>52.73</v>
      </c>
      <c r="J7125" s="380">
        <v>6.1762507770276001</v>
      </c>
    </row>
    <row r="7126" spans="1:10" x14ac:dyDescent="0.35">
      <c r="A7126" s="5">
        <v>7122</v>
      </c>
      <c r="B7126" s="5">
        <v>297</v>
      </c>
      <c r="C7126" s="5">
        <v>10</v>
      </c>
      <c r="D7126" s="380">
        <v>40.470555555555556</v>
      </c>
      <c r="E7126" s="25">
        <v>25.29</v>
      </c>
      <c r="F7126" s="380">
        <v>13.608145873839266</v>
      </c>
      <c r="G7126" s="25">
        <v>47.85</v>
      </c>
      <c r="H7126" s="380">
        <v>7.6842454025577478</v>
      </c>
      <c r="I7126" s="25">
        <v>60.46</v>
      </c>
      <c r="J7126" s="380">
        <v>5.2918945523441954</v>
      </c>
    </row>
    <row r="7127" spans="1:10" x14ac:dyDescent="0.35">
      <c r="A7127" s="5">
        <v>7123</v>
      </c>
      <c r="B7127" s="5">
        <v>297</v>
      </c>
      <c r="C7127" s="5">
        <v>10</v>
      </c>
      <c r="D7127" s="380">
        <v>41.462777777777774</v>
      </c>
      <c r="E7127" s="25">
        <v>25.13</v>
      </c>
      <c r="F7127" s="380">
        <v>13.608145873839266</v>
      </c>
      <c r="G7127" s="25">
        <v>47.85</v>
      </c>
      <c r="H7127" s="380">
        <v>8.4308434841368065</v>
      </c>
      <c r="I7127" s="25">
        <v>59.85</v>
      </c>
      <c r="J7127" s="380">
        <v>5.9386171936981302</v>
      </c>
    </row>
    <row r="7128" spans="1:10" x14ac:dyDescent="0.35">
      <c r="A7128" s="5">
        <v>7124</v>
      </c>
      <c r="B7128" s="5">
        <v>297</v>
      </c>
      <c r="C7128" s="5">
        <v>10</v>
      </c>
      <c r="D7128" s="380">
        <v>35.79944444444444</v>
      </c>
      <c r="E7128" s="25">
        <v>24.99</v>
      </c>
      <c r="F7128" s="380">
        <v>14.023881582627567</v>
      </c>
      <c r="G7128" s="25">
        <v>47.85</v>
      </c>
      <c r="H7128" s="380">
        <v>8.1303524118407946</v>
      </c>
      <c r="I7128" s="25">
        <v>53.71</v>
      </c>
      <c r="J7128" s="380">
        <v>6.4192235552134544</v>
      </c>
    </row>
    <row r="7129" spans="1:10" x14ac:dyDescent="0.35">
      <c r="A7129" s="5">
        <v>7125</v>
      </c>
      <c r="B7129" s="5">
        <v>297</v>
      </c>
      <c r="C7129" s="5">
        <v>10</v>
      </c>
      <c r="D7129" s="380">
        <v>32.531111111111116</v>
      </c>
      <c r="E7129" s="25">
        <v>24.84</v>
      </c>
      <c r="F7129" s="380">
        <v>14.389947777609306</v>
      </c>
      <c r="G7129" s="25">
        <v>43.56</v>
      </c>
      <c r="H7129" s="380">
        <v>9.778161001121715</v>
      </c>
      <c r="I7129" s="25">
        <v>50.87</v>
      </c>
      <c r="J7129" s="380">
        <v>6.8310966312096655</v>
      </c>
    </row>
    <row r="7130" spans="1:10" x14ac:dyDescent="0.35">
      <c r="A7130" s="5">
        <v>7126</v>
      </c>
      <c r="B7130" s="5">
        <v>297</v>
      </c>
      <c r="C7130" s="5">
        <v>10</v>
      </c>
      <c r="D7130" s="380">
        <v>30.18944444444444</v>
      </c>
      <c r="E7130" s="25">
        <v>24.84</v>
      </c>
      <c r="F7130" s="380">
        <v>12.51055103985709</v>
      </c>
      <c r="G7130" s="25">
        <v>44</v>
      </c>
      <c r="H7130" s="380">
        <v>9.0215631154183225</v>
      </c>
      <c r="I7130" s="25">
        <v>50.87</v>
      </c>
      <c r="J7130" s="380">
        <v>6.129068435673398</v>
      </c>
    </row>
    <row r="7131" spans="1:10" x14ac:dyDescent="0.35">
      <c r="A7131" s="5">
        <v>7127</v>
      </c>
      <c r="B7131" s="5">
        <v>297</v>
      </c>
      <c r="C7131" s="5">
        <v>10</v>
      </c>
      <c r="D7131" s="380">
        <v>30.436111111111114</v>
      </c>
      <c r="E7131" s="25">
        <v>24.84</v>
      </c>
      <c r="F7131" s="380">
        <v>12.55703054644596</v>
      </c>
      <c r="G7131" s="25">
        <v>43.56</v>
      </c>
      <c r="H7131" s="380">
        <v>7.9940613543239971</v>
      </c>
      <c r="I7131" s="25">
        <v>50.87</v>
      </c>
      <c r="J7131" s="380">
        <v>5.5746269995756927</v>
      </c>
    </row>
    <row r="7132" spans="1:10" x14ac:dyDescent="0.35">
      <c r="A7132" s="5">
        <v>7128</v>
      </c>
      <c r="B7132" s="5">
        <v>297</v>
      </c>
      <c r="C7132" s="5">
        <v>10</v>
      </c>
      <c r="D7132" s="380">
        <v>23.916666666666664</v>
      </c>
      <c r="E7132" s="25">
        <v>24.84</v>
      </c>
      <c r="F7132" s="380">
        <v>11.329304370671867</v>
      </c>
      <c r="G7132" s="25">
        <v>43.56</v>
      </c>
      <c r="H7132" s="380">
        <v>7.8685895720077861</v>
      </c>
      <c r="I7132" s="25">
        <v>48.86</v>
      </c>
      <c r="J7132" s="380">
        <v>4.2531288820808664</v>
      </c>
    </row>
    <row r="7133" spans="1:10" x14ac:dyDescent="0.35">
      <c r="A7133" s="5">
        <v>7129</v>
      </c>
      <c r="B7133" s="5">
        <v>298</v>
      </c>
      <c r="C7133" s="5">
        <v>10</v>
      </c>
      <c r="D7133" s="380">
        <v>27.983333333333327</v>
      </c>
      <c r="E7133" s="25">
        <v>24.84</v>
      </c>
      <c r="F7133" s="380">
        <v>11.619400274687488</v>
      </c>
      <c r="G7133" s="25">
        <v>43.56</v>
      </c>
      <c r="H7133" s="380">
        <v>5.3983319957442246</v>
      </c>
      <c r="I7133" s="25">
        <v>53.71</v>
      </c>
      <c r="J7133" s="380">
        <v>3.6817626752315249</v>
      </c>
    </row>
    <row r="7134" spans="1:10" x14ac:dyDescent="0.35">
      <c r="A7134" s="5">
        <v>7130</v>
      </c>
      <c r="B7134" s="5">
        <v>298</v>
      </c>
      <c r="C7134" s="5">
        <v>10</v>
      </c>
      <c r="D7134" s="380">
        <v>28.865555555555559</v>
      </c>
      <c r="E7134" s="25">
        <v>24.84</v>
      </c>
      <c r="F7134" s="380">
        <v>11.641139179952122</v>
      </c>
      <c r="G7134" s="25">
        <v>43.56</v>
      </c>
      <c r="H7134" s="380">
        <v>6.8753037565851418</v>
      </c>
      <c r="I7134" s="25">
        <v>51.39</v>
      </c>
      <c r="J7134" s="380">
        <v>4.8445889855211499</v>
      </c>
    </row>
    <row r="7135" spans="1:10" x14ac:dyDescent="0.35">
      <c r="A7135" s="5">
        <v>7131</v>
      </c>
      <c r="B7135" s="5">
        <v>298</v>
      </c>
      <c r="C7135" s="5">
        <v>10</v>
      </c>
      <c r="D7135" s="380">
        <v>29.148333333333333</v>
      </c>
      <c r="E7135" s="25">
        <v>24.84</v>
      </c>
      <c r="F7135" s="380">
        <v>12.377845060385479</v>
      </c>
      <c r="G7135" s="25">
        <v>43.56</v>
      </c>
      <c r="H7135" s="380">
        <v>7.7887882482167647</v>
      </c>
      <c r="I7135" s="25">
        <v>51.39</v>
      </c>
      <c r="J7135" s="380">
        <v>5.0344567948833872</v>
      </c>
    </row>
    <row r="7136" spans="1:10" x14ac:dyDescent="0.35">
      <c r="A7136" s="5">
        <v>7132</v>
      </c>
      <c r="B7136" s="5">
        <v>298</v>
      </c>
      <c r="C7136" s="5">
        <v>10</v>
      </c>
      <c r="D7136" s="380">
        <v>31.201111111111111</v>
      </c>
      <c r="E7136" s="25">
        <v>24.84</v>
      </c>
      <c r="F7136" s="380">
        <v>12.379506813106733</v>
      </c>
      <c r="G7136" s="25">
        <v>43.56</v>
      </c>
      <c r="H7136" s="380">
        <v>7.2918325174234333</v>
      </c>
      <c r="I7136" s="25">
        <v>53.51</v>
      </c>
      <c r="J7136" s="380">
        <v>6.1572090899750807</v>
      </c>
    </row>
    <row r="7137" spans="1:10" x14ac:dyDescent="0.35">
      <c r="A7137" s="5">
        <v>7133</v>
      </c>
      <c r="B7137" s="5">
        <v>298</v>
      </c>
      <c r="C7137" s="5">
        <v>10</v>
      </c>
      <c r="D7137" s="380">
        <v>33.248333333333328</v>
      </c>
      <c r="E7137" s="25">
        <v>24.84</v>
      </c>
      <c r="F7137" s="380">
        <v>11.164748120885962</v>
      </c>
      <c r="G7137" s="25">
        <v>47.46</v>
      </c>
      <c r="H7137" s="380">
        <v>7.6420663499420609</v>
      </c>
      <c r="I7137" s="25">
        <v>54.87</v>
      </c>
      <c r="J7137" s="380">
        <v>5.4707132147938449</v>
      </c>
    </row>
    <row r="7138" spans="1:10" x14ac:dyDescent="0.35">
      <c r="A7138" s="5">
        <v>7134</v>
      </c>
      <c r="B7138" s="5">
        <v>298</v>
      </c>
      <c r="C7138" s="5">
        <v>10</v>
      </c>
      <c r="D7138" s="380">
        <v>36.358888888888885</v>
      </c>
      <c r="E7138" s="25">
        <v>24.99</v>
      </c>
      <c r="F7138" s="380">
        <v>11.017187338552327</v>
      </c>
      <c r="G7138" s="25">
        <v>52.67</v>
      </c>
      <c r="H7138" s="380">
        <v>8.6629118128183666</v>
      </c>
      <c r="I7138" s="25">
        <v>66.06</v>
      </c>
      <c r="J7138" s="380">
        <v>6.6081793109044131</v>
      </c>
    </row>
    <row r="7139" spans="1:10" x14ac:dyDescent="0.35">
      <c r="A7139" s="5">
        <v>7135</v>
      </c>
      <c r="B7139" s="5">
        <v>298</v>
      </c>
      <c r="C7139" s="5">
        <v>10</v>
      </c>
      <c r="D7139" s="380">
        <v>41.385555555555555</v>
      </c>
      <c r="E7139" s="25">
        <v>28.12</v>
      </c>
      <c r="F7139" s="380">
        <v>11.190726460974053</v>
      </c>
      <c r="G7139" s="25">
        <v>59.23</v>
      </c>
      <c r="H7139" s="380">
        <v>7.2687759860378822</v>
      </c>
      <c r="I7139" s="25">
        <v>72.510000000000005</v>
      </c>
      <c r="J7139" s="380">
        <v>6.2420593609350687</v>
      </c>
    </row>
    <row r="7140" spans="1:10" x14ac:dyDescent="0.35">
      <c r="A7140" s="5">
        <v>7136</v>
      </c>
      <c r="B7140" s="5">
        <v>298</v>
      </c>
      <c r="C7140" s="5">
        <v>10</v>
      </c>
      <c r="D7140" s="380">
        <v>44.315555555555555</v>
      </c>
      <c r="E7140" s="25">
        <v>35.869999999999997</v>
      </c>
      <c r="F7140" s="380">
        <v>10.776527731186651</v>
      </c>
      <c r="G7140" s="25">
        <v>62.12</v>
      </c>
      <c r="H7140" s="380">
        <v>7.0228110449986936</v>
      </c>
      <c r="I7140" s="25">
        <v>82.45</v>
      </c>
      <c r="J7140" s="380">
        <v>6.7247735268109352</v>
      </c>
    </row>
    <row r="7141" spans="1:10" x14ac:dyDescent="0.35">
      <c r="A7141" s="5">
        <v>7137</v>
      </c>
      <c r="B7141" s="5">
        <v>298</v>
      </c>
      <c r="C7141" s="5">
        <v>10</v>
      </c>
      <c r="D7141" s="380">
        <v>44.595555555555556</v>
      </c>
      <c r="E7141" s="25">
        <v>35.869999999999997</v>
      </c>
      <c r="F7141" s="380">
        <v>10.488204008196522</v>
      </c>
      <c r="G7141" s="25">
        <v>62.12</v>
      </c>
      <c r="H7141" s="380">
        <v>6.2139707274258136</v>
      </c>
      <c r="I7141" s="25">
        <v>93.45</v>
      </c>
      <c r="J7141" s="380">
        <v>2.1369828619052584</v>
      </c>
    </row>
    <row r="7142" spans="1:10" x14ac:dyDescent="0.35">
      <c r="A7142" s="5">
        <v>7138</v>
      </c>
      <c r="B7142" s="5">
        <v>298</v>
      </c>
      <c r="C7142" s="5">
        <v>10</v>
      </c>
      <c r="D7142" s="380">
        <v>40.147222222222219</v>
      </c>
      <c r="E7142" s="25">
        <v>36.01</v>
      </c>
      <c r="F7142" s="380">
        <v>8.6595485413578164</v>
      </c>
      <c r="G7142" s="25">
        <v>62.12</v>
      </c>
      <c r="H7142" s="380">
        <v>5.2779630542308213</v>
      </c>
      <c r="I7142" s="25">
        <v>93.45</v>
      </c>
      <c r="J7142" s="380">
        <v>3.6507099775978307</v>
      </c>
    </row>
    <row r="7143" spans="1:10" x14ac:dyDescent="0.35">
      <c r="A7143" s="5">
        <v>7139</v>
      </c>
      <c r="B7143" s="5">
        <v>298</v>
      </c>
      <c r="C7143" s="5">
        <v>10</v>
      </c>
      <c r="D7143" s="380">
        <v>39.227222222222217</v>
      </c>
      <c r="E7143" s="25">
        <v>35.869999999999997</v>
      </c>
      <c r="F7143" s="380">
        <v>8.9313646062427665</v>
      </c>
      <c r="G7143" s="25">
        <v>62.12</v>
      </c>
      <c r="H7143" s="380">
        <v>5.6134169850903586</v>
      </c>
      <c r="I7143" s="25">
        <v>82.45</v>
      </c>
      <c r="J7143" s="380">
        <v>3.5666449327516379</v>
      </c>
    </row>
    <row r="7144" spans="1:10" x14ac:dyDescent="0.35">
      <c r="A7144" s="5">
        <v>7140</v>
      </c>
      <c r="B7144" s="5">
        <v>298</v>
      </c>
      <c r="C7144" s="5">
        <v>10</v>
      </c>
      <c r="D7144" s="380">
        <v>37.74111111111111</v>
      </c>
      <c r="E7144" s="25">
        <v>30.49</v>
      </c>
      <c r="F7144" s="380">
        <v>8.514073945438712</v>
      </c>
      <c r="G7144" s="25">
        <v>62.12</v>
      </c>
      <c r="H7144" s="380">
        <v>6.5729626656111133</v>
      </c>
      <c r="I7144" s="25">
        <v>70.09</v>
      </c>
      <c r="J7144" s="380">
        <v>4.7573974233109082</v>
      </c>
    </row>
    <row r="7145" spans="1:10" x14ac:dyDescent="0.35">
      <c r="A7145" s="5">
        <v>7141</v>
      </c>
      <c r="B7145" s="5">
        <v>298</v>
      </c>
      <c r="C7145" s="5">
        <v>10</v>
      </c>
      <c r="D7145" s="380">
        <v>33.99388888888889</v>
      </c>
      <c r="E7145" s="25">
        <v>30.49</v>
      </c>
      <c r="F7145" s="380">
        <v>8.7589790703895893</v>
      </c>
      <c r="G7145" s="25">
        <v>62.12</v>
      </c>
      <c r="H7145" s="380">
        <v>5.4013328689501074</v>
      </c>
      <c r="I7145" s="25">
        <v>70.09</v>
      </c>
      <c r="J7145" s="380">
        <v>4.8320608521508541</v>
      </c>
    </row>
    <row r="7146" spans="1:10" x14ac:dyDescent="0.35">
      <c r="A7146" s="5">
        <v>7142</v>
      </c>
      <c r="B7146" s="5">
        <v>298</v>
      </c>
      <c r="C7146" s="5">
        <v>10</v>
      </c>
      <c r="D7146" s="380">
        <v>34.746111111111112</v>
      </c>
      <c r="E7146" s="25">
        <v>30.49</v>
      </c>
      <c r="F7146" s="380">
        <v>8.6223931772775231</v>
      </c>
      <c r="G7146" s="25">
        <v>57.56</v>
      </c>
      <c r="H7146" s="380">
        <v>6.6052892569597565</v>
      </c>
      <c r="I7146" s="25">
        <v>70.09</v>
      </c>
      <c r="J7146" s="380">
        <v>5.1283268446779831</v>
      </c>
    </row>
    <row r="7147" spans="1:10" x14ac:dyDescent="0.35">
      <c r="A7147" s="5">
        <v>7143</v>
      </c>
      <c r="B7147" s="5">
        <v>298</v>
      </c>
      <c r="C7147" s="5">
        <v>10</v>
      </c>
      <c r="D7147" s="380">
        <v>37.560555555555553</v>
      </c>
      <c r="E7147" s="25">
        <v>30.49</v>
      </c>
      <c r="F7147" s="380">
        <v>10.403211240301108</v>
      </c>
      <c r="G7147" s="25">
        <v>59.23</v>
      </c>
      <c r="H7147" s="380">
        <v>6.889626116259298</v>
      </c>
      <c r="I7147" s="25">
        <v>70.09</v>
      </c>
      <c r="J7147" s="380">
        <v>4.3997923405750452</v>
      </c>
    </row>
    <row r="7148" spans="1:10" x14ac:dyDescent="0.35">
      <c r="A7148" s="5">
        <v>7144</v>
      </c>
      <c r="B7148" s="5">
        <v>298</v>
      </c>
      <c r="C7148" s="5">
        <v>10</v>
      </c>
      <c r="D7148" s="380">
        <v>42.243333333333332</v>
      </c>
      <c r="E7148" s="25">
        <v>35.869999999999997</v>
      </c>
      <c r="F7148" s="380">
        <v>16.472553265802947</v>
      </c>
      <c r="G7148" s="25">
        <v>62.12</v>
      </c>
      <c r="H7148" s="380">
        <v>15.906373565568943</v>
      </c>
      <c r="I7148" s="25">
        <v>603.30999999999995</v>
      </c>
      <c r="J7148" s="380">
        <v>7.0907543802263904</v>
      </c>
    </row>
    <row r="7149" spans="1:10" x14ac:dyDescent="0.35">
      <c r="A7149" s="5">
        <v>7145</v>
      </c>
      <c r="B7149" s="5">
        <v>298</v>
      </c>
      <c r="C7149" s="5">
        <v>10</v>
      </c>
      <c r="D7149" s="380">
        <v>49.028888888888886</v>
      </c>
      <c r="E7149" s="25">
        <v>36.94</v>
      </c>
      <c r="F7149" s="380">
        <v>19.471716127351606</v>
      </c>
      <c r="G7149" s="25">
        <v>62.12</v>
      </c>
      <c r="H7149" s="380">
        <v>21.687343172973666</v>
      </c>
      <c r="I7149" s="25">
        <v>603.30999999999995</v>
      </c>
      <c r="J7149" s="380">
        <v>6.7182425958379905</v>
      </c>
    </row>
    <row r="7150" spans="1:10" x14ac:dyDescent="0.35">
      <c r="A7150" s="5">
        <v>7146</v>
      </c>
      <c r="B7150" s="5">
        <v>298</v>
      </c>
      <c r="C7150" s="5">
        <v>10</v>
      </c>
      <c r="D7150" s="380">
        <v>54.024999999999991</v>
      </c>
      <c r="E7150" s="25">
        <v>37.090000000000003</v>
      </c>
      <c r="F7150" s="380">
        <v>16.810694092178842</v>
      </c>
      <c r="G7150" s="25">
        <v>64.2</v>
      </c>
      <c r="H7150" s="380">
        <v>21.25542091127808</v>
      </c>
      <c r="I7150" s="25">
        <v>843.72</v>
      </c>
      <c r="J7150" s="380">
        <v>6.8073292167412678</v>
      </c>
    </row>
    <row r="7151" spans="1:10" x14ac:dyDescent="0.35">
      <c r="A7151" s="5">
        <v>7147</v>
      </c>
      <c r="B7151" s="5">
        <v>298</v>
      </c>
      <c r="C7151" s="5">
        <v>10</v>
      </c>
      <c r="D7151" s="380">
        <v>53.761111111111113</v>
      </c>
      <c r="E7151" s="25">
        <v>37.090000000000003</v>
      </c>
      <c r="F7151" s="380">
        <v>21.141231303271287</v>
      </c>
      <c r="G7151" s="25">
        <v>64.2</v>
      </c>
      <c r="H7151" s="380">
        <v>22.814191378028152</v>
      </c>
      <c r="I7151" s="25">
        <v>843.72</v>
      </c>
      <c r="J7151" s="380">
        <v>6.7979028963344392</v>
      </c>
    </row>
    <row r="7152" spans="1:10" x14ac:dyDescent="0.35">
      <c r="A7152" s="5">
        <v>7148</v>
      </c>
      <c r="B7152" s="5">
        <v>298</v>
      </c>
      <c r="C7152" s="5">
        <v>10</v>
      </c>
      <c r="D7152" s="380">
        <v>46.573888888888888</v>
      </c>
      <c r="E7152" s="25">
        <v>36.94</v>
      </c>
      <c r="F7152" s="380">
        <v>16.21304073890704</v>
      </c>
      <c r="G7152" s="25">
        <v>62.12</v>
      </c>
      <c r="H7152" s="380">
        <v>22.468703212319745</v>
      </c>
      <c r="I7152" s="25">
        <v>843.72</v>
      </c>
      <c r="J7152" s="380">
        <v>6.7675100466945235</v>
      </c>
    </row>
    <row r="7153" spans="1:10" x14ac:dyDescent="0.35">
      <c r="A7153" s="5">
        <v>7149</v>
      </c>
      <c r="B7153" s="5">
        <v>298</v>
      </c>
      <c r="C7153" s="5">
        <v>10</v>
      </c>
      <c r="D7153" s="380">
        <v>40.035555555555561</v>
      </c>
      <c r="E7153" s="25">
        <v>29.83</v>
      </c>
      <c r="F7153" s="380">
        <v>18.887351483347995</v>
      </c>
      <c r="G7153" s="25">
        <v>62.12</v>
      </c>
      <c r="H7153" s="380">
        <v>19.962992742460358</v>
      </c>
      <c r="I7153" s="25">
        <v>603.30999999999995</v>
      </c>
      <c r="J7153" s="380">
        <v>5.1104243029338452</v>
      </c>
    </row>
    <row r="7154" spans="1:10" x14ac:dyDescent="0.35">
      <c r="A7154" s="5">
        <v>7150</v>
      </c>
      <c r="B7154" s="5">
        <v>298</v>
      </c>
      <c r="C7154" s="5">
        <v>10</v>
      </c>
      <c r="D7154" s="380">
        <v>37.648888888888891</v>
      </c>
      <c r="E7154" s="25">
        <v>27.96</v>
      </c>
      <c r="F7154" s="380">
        <v>15.959036121963527</v>
      </c>
      <c r="G7154" s="25">
        <v>62.12</v>
      </c>
      <c r="H7154" s="380">
        <v>19.483860508526483</v>
      </c>
      <c r="I7154" s="25">
        <v>603.30999999999995</v>
      </c>
      <c r="J7154" s="380">
        <v>4.9279898624310032</v>
      </c>
    </row>
    <row r="7155" spans="1:10" x14ac:dyDescent="0.35">
      <c r="A7155" s="5">
        <v>7151</v>
      </c>
      <c r="B7155" s="5">
        <v>298</v>
      </c>
      <c r="C7155" s="5">
        <v>10</v>
      </c>
      <c r="D7155" s="380">
        <v>38.159999999999989</v>
      </c>
      <c r="E7155" s="25">
        <v>25.59</v>
      </c>
      <c r="F7155" s="380">
        <v>15.774686268897581</v>
      </c>
      <c r="G7155" s="25">
        <v>55.88</v>
      </c>
      <c r="H7155" s="380">
        <v>16.950048892469127</v>
      </c>
      <c r="I7155" s="25">
        <v>93.45</v>
      </c>
      <c r="J7155" s="380">
        <v>4.9265446755165767</v>
      </c>
    </row>
    <row r="7156" spans="1:10" x14ac:dyDescent="0.35">
      <c r="A7156" s="5">
        <v>7152</v>
      </c>
      <c r="B7156" s="5">
        <v>298</v>
      </c>
      <c r="C7156" s="5">
        <v>10</v>
      </c>
      <c r="D7156" s="380">
        <v>34.888888888888886</v>
      </c>
      <c r="E7156" s="25">
        <v>25.59</v>
      </c>
      <c r="F7156" s="380">
        <v>11.797631586745453</v>
      </c>
      <c r="G7156" s="25">
        <v>55.38</v>
      </c>
      <c r="H7156" s="380">
        <v>19.848315787926854</v>
      </c>
      <c r="I7156" s="25">
        <v>70.09</v>
      </c>
      <c r="J7156" s="380">
        <v>5.2230936970275366</v>
      </c>
    </row>
    <row r="7157" spans="1:10" x14ac:dyDescent="0.35">
      <c r="A7157" s="5">
        <v>7153</v>
      </c>
      <c r="B7157" s="5">
        <v>299</v>
      </c>
      <c r="C7157" s="5">
        <v>10</v>
      </c>
      <c r="D7157" s="380">
        <v>30.822777777777773</v>
      </c>
      <c r="E7157" s="25">
        <v>25.59</v>
      </c>
      <c r="F7157" s="380">
        <v>15.086738507568255</v>
      </c>
      <c r="G7157" s="25">
        <v>52.8</v>
      </c>
      <c r="H7157" s="380">
        <v>16.844134249434696</v>
      </c>
      <c r="I7157" s="25">
        <v>70.09</v>
      </c>
      <c r="J7157" s="380">
        <v>4.5664851489458087</v>
      </c>
    </row>
    <row r="7158" spans="1:10" x14ac:dyDescent="0.35">
      <c r="A7158" s="5">
        <v>7154</v>
      </c>
      <c r="B7158" s="5">
        <v>299</v>
      </c>
      <c r="C7158" s="5">
        <v>10</v>
      </c>
      <c r="D7158" s="380">
        <v>30.188333333333333</v>
      </c>
      <c r="E7158" s="25">
        <v>25.29</v>
      </c>
      <c r="F7158" s="380">
        <v>15.267140602110546</v>
      </c>
      <c r="G7158" s="25">
        <v>52.8</v>
      </c>
      <c r="H7158" s="380">
        <v>15.027076979186871</v>
      </c>
      <c r="I7158" s="25">
        <v>70.09</v>
      </c>
      <c r="J7158" s="380">
        <v>5.0920127809017908</v>
      </c>
    </row>
    <row r="7159" spans="1:10" x14ac:dyDescent="0.35">
      <c r="A7159" s="5">
        <v>7155</v>
      </c>
      <c r="B7159" s="5">
        <v>299</v>
      </c>
      <c r="C7159" s="5">
        <v>10</v>
      </c>
      <c r="D7159" s="380">
        <v>29.408333333333335</v>
      </c>
      <c r="E7159" s="25">
        <v>25.29</v>
      </c>
      <c r="F7159" s="380">
        <v>15.520643733375051</v>
      </c>
      <c r="G7159" s="25">
        <v>52.8</v>
      </c>
      <c r="H7159" s="380">
        <v>15.027043116957769</v>
      </c>
      <c r="I7159" s="25">
        <v>68.05</v>
      </c>
      <c r="J7159" s="380">
        <v>5.231529839722433</v>
      </c>
    </row>
    <row r="7160" spans="1:10" x14ac:dyDescent="0.35">
      <c r="A7160" s="5">
        <v>7156</v>
      </c>
      <c r="B7160" s="5">
        <v>299</v>
      </c>
      <c r="C7160" s="5">
        <v>10</v>
      </c>
      <c r="D7160" s="380">
        <v>28.006666666666664</v>
      </c>
      <c r="E7160" s="25">
        <v>25.29</v>
      </c>
      <c r="F7160" s="380">
        <v>13.975219226562231</v>
      </c>
      <c r="G7160" s="25">
        <v>52.8</v>
      </c>
      <c r="H7160" s="380">
        <v>15.027076979186871</v>
      </c>
      <c r="I7160" s="25">
        <v>68.05</v>
      </c>
      <c r="J7160" s="380">
        <v>4.4058245163472831</v>
      </c>
    </row>
    <row r="7161" spans="1:10" x14ac:dyDescent="0.35">
      <c r="A7161" s="5">
        <v>7157</v>
      </c>
      <c r="B7161" s="5">
        <v>299</v>
      </c>
      <c r="C7161" s="5">
        <v>10</v>
      </c>
      <c r="D7161" s="380">
        <v>29.182777777777776</v>
      </c>
      <c r="E7161" s="25">
        <v>25.59</v>
      </c>
      <c r="F7161" s="380">
        <v>13.284802450820637</v>
      </c>
      <c r="G7161" s="25">
        <v>52.8</v>
      </c>
      <c r="H7161" s="380">
        <v>15.027076979186871</v>
      </c>
      <c r="I7161" s="25">
        <v>70.09</v>
      </c>
      <c r="J7161" s="380">
        <v>4.2706307775643841</v>
      </c>
    </row>
    <row r="7162" spans="1:10" x14ac:dyDescent="0.35">
      <c r="A7162" s="5">
        <v>7158</v>
      </c>
      <c r="B7162" s="5">
        <v>299</v>
      </c>
      <c r="C7162" s="5">
        <v>10</v>
      </c>
      <c r="D7162" s="380">
        <v>33.515555555555551</v>
      </c>
      <c r="E7162" s="25">
        <v>26.51</v>
      </c>
      <c r="F7162" s="380">
        <v>11.511569593874697</v>
      </c>
      <c r="G7162" s="25">
        <v>59.23</v>
      </c>
      <c r="H7162" s="380">
        <v>16.093965726263605</v>
      </c>
      <c r="I7162" s="25">
        <v>90.73</v>
      </c>
      <c r="J7162" s="380">
        <v>3.9706606978535359</v>
      </c>
    </row>
    <row r="7163" spans="1:10" x14ac:dyDescent="0.35">
      <c r="A7163" s="5">
        <v>7159</v>
      </c>
      <c r="B7163" s="5">
        <v>299</v>
      </c>
      <c r="C7163" s="5">
        <v>10</v>
      </c>
      <c r="D7163" s="380">
        <v>39.241666666666667</v>
      </c>
      <c r="E7163" s="25">
        <v>30.28</v>
      </c>
      <c r="F7163" s="380">
        <v>11.662053435303946</v>
      </c>
      <c r="G7163" s="25">
        <v>62.12</v>
      </c>
      <c r="H7163" s="380">
        <v>16.770456394885358</v>
      </c>
      <c r="I7163" s="25">
        <v>843.72</v>
      </c>
      <c r="J7163" s="380">
        <v>3.7340448047604906</v>
      </c>
    </row>
    <row r="7164" spans="1:10" x14ac:dyDescent="0.35">
      <c r="A7164" s="5">
        <v>7160</v>
      </c>
      <c r="B7164" s="5">
        <v>299</v>
      </c>
      <c r="C7164" s="5">
        <v>10</v>
      </c>
      <c r="D7164" s="380">
        <v>43.829999999999984</v>
      </c>
      <c r="E7164" s="25">
        <v>31.84</v>
      </c>
      <c r="F7164" s="380">
        <v>16.197010133020175</v>
      </c>
      <c r="G7164" s="25">
        <v>62.12</v>
      </c>
      <c r="H7164" s="380">
        <v>17.301116765238188</v>
      </c>
      <c r="I7164" s="25">
        <v>843.72</v>
      </c>
      <c r="J7164" s="380">
        <v>7.6985919668169807</v>
      </c>
    </row>
    <row r="7165" spans="1:10" x14ac:dyDescent="0.35">
      <c r="A7165" s="5">
        <v>7161</v>
      </c>
      <c r="B7165" s="5">
        <v>299</v>
      </c>
      <c r="C7165" s="5">
        <v>10</v>
      </c>
      <c r="D7165" s="380">
        <v>40.572222222222223</v>
      </c>
      <c r="E7165" s="25">
        <v>30.28</v>
      </c>
      <c r="F7165" s="380">
        <v>10.273658192299086</v>
      </c>
      <c r="G7165" s="25">
        <v>62.12</v>
      </c>
      <c r="H7165" s="380">
        <v>7.754619161038681</v>
      </c>
      <c r="I7165" s="25">
        <v>625.54</v>
      </c>
      <c r="J7165" s="380">
        <v>5.3383223035767839</v>
      </c>
    </row>
    <row r="7166" spans="1:10" x14ac:dyDescent="0.35">
      <c r="A7166" s="5">
        <v>7162</v>
      </c>
      <c r="B7166" s="5">
        <v>299</v>
      </c>
      <c r="C7166" s="5">
        <v>10</v>
      </c>
      <c r="D7166" s="380">
        <v>36.451666666666668</v>
      </c>
      <c r="E7166" s="25">
        <v>30.28</v>
      </c>
      <c r="F7166" s="380">
        <v>8.1174834595959595</v>
      </c>
      <c r="G7166" s="25">
        <v>62.12</v>
      </c>
      <c r="H7166" s="380">
        <v>5.2605082848806637</v>
      </c>
      <c r="I7166" s="25">
        <v>82.45</v>
      </c>
      <c r="J7166" s="380">
        <v>2.03727707807667</v>
      </c>
    </row>
    <row r="7167" spans="1:10" x14ac:dyDescent="0.35">
      <c r="A7167" s="5">
        <v>7163</v>
      </c>
      <c r="B7167" s="5">
        <v>299</v>
      </c>
      <c r="C7167" s="5">
        <v>10</v>
      </c>
      <c r="D7167" s="380">
        <v>32.22</v>
      </c>
      <c r="E7167" s="25">
        <v>27.3</v>
      </c>
      <c r="F7167" s="380">
        <v>8.2494874403520075</v>
      </c>
      <c r="G7167" s="25">
        <v>60.51</v>
      </c>
      <c r="H7167" s="380">
        <v>4.799693804694658</v>
      </c>
      <c r="I7167" s="25">
        <v>75.459999999999994</v>
      </c>
      <c r="J7167" s="380">
        <v>7.7301439819995865</v>
      </c>
    </row>
    <row r="7168" spans="1:10" x14ac:dyDescent="0.35">
      <c r="A7168" s="5">
        <v>7164</v>
      </c>
      <c r="B7168" s="5">
        <v>299</v>
      </c>
      <c r="C7168" s="5">
        <v>10</v>
      </c>
      <c r="D7168" s="380">
        <v>31.156111111111109</v>
      </c>
      <c r="E7168" s="25">
        <v>26.59</v>
      </c>
      <c r="F7168" s="380">
        <v>8.1174834595959595</v>
      </c>
      <c r="G7168" s="25">
        <v>55.83</v>
      </c>
      <c r="H7168" s="380">
        <v>6.025332189892957</v>
      </c>
      <c r="I7168" s="25">
        <v>68.05</v>
      </c>
      <c r="J7168" s="380">
        <v>2.777777777777778E-2</v>
      </c>
    </row>
    <row r="7169" spans="1:10" x14ac:dyDescent="0.35">
      <c r="A7169" s="5">
        <v>7165</v>
      </c>
      <c r="B7169" s="5">
        <v>299</v>
      </c>
      <c r="C7169" s="5">
        <v>10</v>
      </c>
      <c r="D7169" s="380">
        <v>31.174444444444443</v>
      </c>
      <c r="E7169" s="25">
        <v>26.51</v>
      </c>
      <c r="F7169" s="380">
        <v>8.1174834595959613</v>
      </c>
      <c r="G7169" s="25">
        <v>55.83</v>
      </c>
      <c r="H7169" s="380">
        <v>6.4863989775945656</v>
      </c>
      <c r="I7169" s="25">
        <v>68.05</v>
      </c>
      <c r="J7169" s="380">
        <v>7.665274831944234E-2</v>
      </c>
    </row>
    <row r="7170" spans="1:10" x14ac:dyDescent="0.35">
      <c r="A7170" s="5">
        <v>7166</v>
      </c>
      <c r="B7170" s="5">
        <v>299</v>
      </c>
      <c r="C7170" s="5">
        <v>10</v>
      </c>
      <c r="D7170" s="380">
        <v>31.447777777777773</v>
      </c>
      <c r="E7170" s="25">
        <v>26.51</v>
      </c>
      <c r="F7170" s="380">
        <v>8.1174834595959595</v>
      </c>
      <c r="G7170" s="25">
        <v>55.38</v>
      </c>
      <c r="H7170" s="380">
        <v>6.4467280114756562</v>
      </c>
      <c r="I7170" s="25">
        <v>67.03</v>
      </c>
      <c r="J7170" s="380">
        <v>8.2922668688400314E-2</v>
      </c>
    </row>
    <row r="7171" spans="1:10" x14ac:dyDescent="0.35">
      <c r="A7171" s="5">
        <v>7167</v>
      </c>
      <c r="B7171" s="5">
        <v>299</v>
      </c>
      <c r="C7171" s="5">
        <v>10</v>
      </c>
      <c r="D7171" s="380">
        <v>31.553888888888892</v>
      </c>
      <c r="E7171" s="25">
        <v>26.59</v>
      </c>
      <c r="F7171" s="380">
        <v>8.1174834595959577</v>
      </c>
      <c r="G7171" s="25">
        <v>55.83</v>
      </c>
      <c r="H7171" s="380">
        <v>9.40389692319388</v>
      </c>
      <c r="I7171" s="25">
        <v>68.05</v>
      </c>
      <c r="J7171" s="380">
        <v>0.11680578883360994</v>
      </c>
    </row>
    <row r="7172" spans="1:10" x14ac:dyDescent="0.35">
      <c r="A7172" s="5">
        <v>7168</v>
      </c>
      <c r="B7172" s="5">
        <v>299</v>
      </c>
      <c r="C7172" s="5">
        <v>10</v>
      </c>
      <c r="D7172" s="380">
        <v>33.903888888888879</v>
      </c>
      <c r="E7172" s="25">
        <v>28.54</v>
      </c>
      <c r="F7172" s="380">
        <v>8.8705034724348266</v>
      </c>
      <c r="G7172" s="25">
        <v>55.83</v>
      </c>
      <c r="H7172" s="380">
        <v>11.21753137353417</v>
      </c>
      <c r="I7172" s="25">
        <v>68.05</v>
      </c>
      <c r="J7172" s="380">
        <v>1.1266383141552434</v>
      </c>
    </row>
    <row r="7173" spans="1:10" x14ac:dyDescent="0.35">
      <c r="A7173" s="5">
        <v>7169</v>
      </c>
      <c r="B7173" s="5">
        <v>299</v>
      </c>
      <c r="C7173" s="5">
        <v>10</v>
      </c>
      <c r="D7173" s="380">
        <v>41.039444444444442</v>
      </c>
      <c r="E7173" s="25">
        <v>30.28</v>
      </c>
      <c r="F7173" s="380">
        <v>10.774026861463978</v>
      </c>
      <c r="G7173" s="25">
        <v>62.12</v>
      </c>
      <c r="H7173" s="380">
        <v>11.218895264875657</v>
      </c>
      <c r="I7173" s="25">
        <v>80.05</v>
      </c>
      <c r="J7173" s="380">
        <v>5.6319126047059074</v>
      </c>
    </row>
    <row r="7174" spans="1:10" x14ac:dyDescent="0.35">
      <c r="A7174" s="5">
        <v>7170</v>
      </c>
      <c r="B7174" s="5">
        <v>299</v>
      </c>
      <c r="C7174" s="5">
        <v>10</v>
      </c>
      <c r="D7174" s="380">
        <v>45.153888888888886</v>
      </c>
      <c r="E7174" s="25">
        <v>30.28</v>
      </c>
      <c r="F7174" s="380">
        <v>13.61206195303364</v>
      </c>
      <c r="G7174" s="25">
        <v>62.12</v>
      </c>
      <c r="H7174" s="380">
        <v>11.121385069905651</v>
      </c>
      <c r="I7174" s="25">
        <v>603.30999999999995</v>
      </c>
      <c r="J7174" s="380">
        <v>3.3919737317177994</v>
      </c>
    </row>
    <row r="7175" spans="1:10" x14ac:dyDescent="0.35">
      <c r="A7175" s="5">
        <v>7171</v>
      </c>
      <c r="B7175" s="5">
        <v>299</v>
      </c>
      <c r="C7175" s="5">
        <v>10</v>
      </c>
      <c r="D7175" s="380">
        <v>43.731666666666676</v>
      </c>
      <c r="E7175" s="25">
        <v>34.82</v>
      </c>
      <c r="F7175" s="380">
        <v>10.184913336918337</v>
      </c>
      <c r="G7175" s="25">
        <v>62.12</v>
      </c>
      <c r="H7175" s="380">
        <v>10.980438885442153</v>
      </c>
      <c r="I7175" s="25">
        <v>93.45</v>
      </c>
      <c r="J7175" s="380">
        <v>2.2502191674475243</v>
      </c>
    </row>
    <row r="7176" spans="1:10" x14ac:dyDescent="0.35">
      <c r="A7176" s="5">
        <v>7172</v>
      </c>
      <c r="B7176" s="5">
        <v>299</v>
      </c>
      <c r="C7176" s="5">
        <v>10</v>
      </c>
      <c r="D7176" s="380">
        <v>39.056111111111115</v>
      </c>
      <c r="E7176" s="25">
        <v>28.12</v>
      </c>
      <c r="F7176" s="380">
        <v>10.909531270993254</v>
      </c>
      <c r="G7176" s="25">
        <v>57.56</v>
      </c>
      <c r="H7176" s="380">
        <v>11.120905632614924</v>
      </c>
      <c r="I7176" s="25">
        <v>72.19</v>
      </c>
      <c r="J7176" s="380">
        <v>6.6186904134555942</v>
      </c>
    </row>
    <row r="7177" spans="1:10" x14ac:dyDescent="0.35">
      <c r="A7177" s="5">
        <v>7173</v>
      </c>
      <c r="B7177" s="5">
        <v>299</v>
      </c>
      <c r="C7177" s="5">
        <v>10</v>
      </c>
      <c r="D7177" s="380">
        <v>39.003333333333323</v>
      </c>
      <c r="E7177" s="25">
        <v>25.73</v>
      </c>
      <c r="F7177" s="380">
        <v>9.3853163685271426</v>
      </c>
      <c r="G7177" s="25">
        <v>52.8</v>
      </c>
      <c r="H7177" s="380">
        <v>10.913462772716615</v>
      </c>
      <c r="I7177" s="25">
        <v>68.05</v>
      </c>
      <c r="J7177" s="380">
        <v>6.0629822396468969</v>
      </c>
    </row>
    <row r="7178" spans="1:10" x14ac:dyDescent="0.35">
      <c r="A7178" s="5">
        <v>7174</v>
      </c>
      <c r="B7178" s="5">
        <v>299</v>
      </c>
      <c r="C7178" s="5">
        <v>10</v>
      </c>
      <c r="D7178" s="380">
        <v>36.608888888888892</v>
      </c>
      <c r="E7178" s="25">
        <v>25.29</v>
      </c>
      <c r="F7178" s="380">
        <v>8.6692585826182071</v>
      </c>
      <c r="G7178" s="25">
        <v>47.85</v>
      </c>
      <c r="H7178" s="380">
        <v>10.95732201960425</v>
      </c>
      <c r="I7178" s="25">
        <v>68.05</v>
      </c>
      <c r="J7178" s="380">
        <v>6.176672338034324</v>
      </c>
    </row>
    <row r="7179" spans="1:10" x14ac:dyDescent="0.35">
      <c r="A7179" s="5">
        <v>7175</v>
      </c>
      <c r="B7179" s="5">
        <v>299</v>
      </c>
      <c r="C7179" s="5">
        <v>10</v>
      </c>
      <c r="D7179" s="380">
        <v>35.043888888888887</v>
      </c>
      <c r="E7179" s="25">
        <v>24.99</v>
      </c>
      <c r="F7179" s="380">
        <v>8.6701829202406646</v>
      </c>
      <c r="G7179" s="25">
        <v>47.85</v>
      </c>
      <c r="H7179" s="380">
        <v>10.67900354595788</v>
      </c>
      <c r="I7179" s="25">
        <v>66.06</v>
      </c>
      <c r="J7179" s="380">
        <v>6.1360906039256404</v>
      </c>
    </row>
    <row r="7180" spans="1:10" x14ac:dyDescent="0.35">
      <c r="A7180" s="5">
        <v>7176</v>
      </c>
      <c r="B7180" s="5">
        <v>299</v>
      </c>
      <c r="C7180" s="5">
        <v>10</v>
      </c>
      <c r="D7180" s="380">
        <v>35.526111111111113</v>
      </c>
      <c r="E7180" s="25">
        <v>24.84</v>
      </c>
      <c r="F7180" s="380">
        <v>8.6864096549986787</v>
      </c>
      <c r="G7180" s="25">
        <v>47.85</v>
      </c>
      <c r="H7180" s="380">
        <v>9.9199240045472159</v>
      </c>
      <c r="I7180" s="25">
        <v>61.98</v>
      </c>
      <c r="J7180" s="380">
        <v>5.9983849205401061</v>
      </c>
    </row>
    <row r="7181" spans="1:10" x14ac:dyDescent="0.35">
      <c r="A7181" s="5">
        <v>7177</v>
      </c>
      <c r="B7181" s="5">
        <v>300</v>
      </c>
      <c r="C7181" s="5">
        <v>10</v>
      </c>
      <c r="D7181" s="380">
        <v>37.706666666666663</v>
      </c>
      <c r="E7181" s="25">
        <v>24.84</v>
      </c>
      <c r="F7181" s="380">
        <v>8.6791773832467083</v>
      </c>
      <c r="G7181" s="25">
        <v>47.85</v>
      </c>
      <c r="H7181" s="380">
        <v>10.27581472744067</v>
      </c>
      <c r="I7181" s="25">
        <v>59.57</v>
      </c>
      <c r="J7181" s="380">
        <v>6.9916575509114338</v>
      </c>
    </row>
    <row r="7182" spans="1:10" x14ac:dyDescent="0.35">
      <c r="A7182" s="5">
        <v>7178</v>
      </c>
      <c r="B7182" s="5">
        <v>300</v>
      </c>
      <c r="C7182" s="5">
        <v>10</v>
      </c>
      <c r="D7182" s="380">
        <v>37.982777777777777</v>
      </c>
      <c r="E7182" s="25">
        <v>24.84</v>
      </c>
      <c r="F7182" s="380">
        <v>8.6991446547464513</v>
      </c>
      <c r="G7182" s="25">
        <v>47.85</v>
      </c>
      <c r="H7182" s="380">
        <v>9.8511293190666862</v>
      </c>
      <c r="I7182" s="25">
        <v>58.1</v>
      </c>
      <c r="J7182" s="380">
        <v>6.9829635647229269</v>
      </c>
    </row>
    <row r="7183" spans="1:10" x14ac:dyDescent="0.35">
      <c r="A7183" s="5">
        <v>7179</v>
      </c>
      <c r="B7183" s="5">
        <v>300</v>
      </c>
      <c r="C7183" s="5">
        <v>10</v>
      </c>
      <c r="D7183" s="380">
        <v>37.621111111111112</v>
      </c>
      <c r="E7183" s="25">
        <v>24.84</v>
      </c>
      <c r="F7183" s="380">
        <v>8.6146487170980439</v>
      </c>
      <c r="G7183" s="25">
        <v>47.85</v>
      </c>
      <c r="H7183" s="380">
        <v>9.020098949052219</v>
      </c>
      <c r="I7183" s="25">
        <v>58.1</v>
      </c>
      <c r="J7183" s="380">
        <v>6.9951917172712799</v>
      </c>
    </row>
    <row r="7184" spans="1:10" x14ac:dyDescent="0.35">
      <c r="A7184" s="5">
        <v>7180</v>
      </c>
      <c r="B7184" s="5">
        <v>300</v>
      </c>
      <c r="C7184" s="5">
        <v>10</v>
      </c>
      <c r="D7184" s="380">
        <v>37.771111111111111</v>
      </c>
      <c r="E7184" s="25">
        <v>24.84</v>
      </c>
      <c r="F7184" s="380">
        <v>9.0691458614994094</v>
      </c>
      <c r="G7184" s="25">
        <v>47.85</v>
      </c>
      <c r="H7184" s="380">
        <v>8.6685987801399964</v>
      </c>
      <c r="I7184" s="25">
        <v>58.1</v>
      </c>
      <c r="J7184" s="380">
        <v>7.0765900812157518</v>
      </c>
    </row>
    <row r="7185" spans="1:10" x14ac:dyDescent="0.35">
      <c r="A7185" s="5">
        <v>7181</v>
      </c>
      <c r="B7185" s="5">
        <v>300</v>
      </c>
      <c r="C7185" s="5">
        <v>10</v>
      </c>
      <c r="D7185" s="380">
        <v>38.17722222222222</v>
      </c>
      <c r="E7185" s="25">
        <v>24.84</v>
      </c>
      <c r="F7185" s="380">
        <v>9.1411173361561868</v>
      </c>
      <c r="G7185" s="25">
        <v>47.85</v>
      </c>
      <c r="H7185" s="380">
        <v>9.1223660837394327</v>
      </c>
      <c r="I7185" s="25">
        <v>59.24</v>
      </c>
      <c r="J7185" s="380">
        <v>5.8045775286941419</v>
      </c>
    </row>
    <row r="7186" spans="1:10" x14ac:dyDescent="0.35">
      <c r="A7186" s="5">
        <v>7182</v>
      </c>
      <c r="B7186" s="5">
        <v>300</v>
      </c>
      <c r="C7186" s="5">
        <v>10</v>
      </c>
      <c r="D7186" s="380">
        <v>40.897222222222219</v>
      </c>
      <c r="E7186" s="25">
        <v>25.74</v>
      </c>
      <c r="F7186" s="380">
        <v>9.1084600754553531</v>
      </c>
      <c r="G7186" s="25">
        <v>51.14</v>
      </c>
      <c r="H7186" s="380">
        <v>8.8147591389909632</v>
      </c>
      <c r="I7186" s="25">
        <v>60.18</v>
      </c>
      <c r="J7186" s="380">
        <v>6.4172204696377424</v>
      </c>
    </row>
    <row r="7187" spans="1:10" x14ac:dyDescent="0.35">
      <c r="A7187" s="5">
        <v>7183</v>
      </c>
      <c r="B7187" s="5">
        <v>300</v>
      </c>
      <c r="C7187" s="5">
        <v>10</v>
      </c>
      <c r="D7187" s="380">
        <v>48.399444444444441</v>
      </c>
      <c r="E7187" s="25">
        <v>28.12</v>
      </c>
      <c r="F7187" s="380">
        <v>8.7265534636649953</v>
      </c>
      <c r="G7187" s="25">
        <v>56.86</v>
      </c>
      <c r="H7187" s="380">
        <v>7.4906945623409253</v>
      </c>
      <c r="I7187" s="25">
        <v>68.349999999999994</v>
      </c>
      <c r="J7187" s="380">
        <v>6.6265177592423834</v>
      </c>
    </row>
    <row r="7188" spans="1:10" x14ac:dyDescent="0.35">
      <c r="A7188" s="5">
        <v>7184</v>
      </c>
      <c r="B7188" s="5">
        <v>300</v>
      </c>
      <c r="C7188" s="5">
        <v>10</v>
      </c>
      <c r="D7188" s="380">
        <v>50.031111111111109</v>
      </c>
      <c r="E7188" s="25">
        <v>29.23</v>
      </c>
      <c r="F7188" s="380">
        <v>8.4380190605273633</v>
      </c>
      <c r="G7188" s="25">
        <v>57.5</v>
      </c>
      <c r="H7188" s="380">
        <v>8.1565815412260658</v>
      </c>
      <c r="I7188" s="25">
        <v>70.09</v>
      </c>
      <c r="J7188" s="380">
        <v>6.4615597371778719</v>
      </c>
    </row>
    <row r="7189" spans="1:10" x14ac:dyDescent="0.35">
      <c r="A7189" s="5">
        <v>7185</v>
      </c>
      <c r="B7189" s="5">
        <v>300</v>
      </c>
      <c r="C7189" s="5">
        <v>10</v>
      </c>
      <c r="D7189" s="380">
        <v>41.431111111111107</v>
      </c>
      <c r="E7189" s="25">
        <v>29.23</v>
      </c>
      <c r="F7189" s="380">
        <v>8.1174834595959577</v>
      </c>
      <c r="G7189" s="25">
        <v>57.5</v>
      </c>
      <c r="H7189" s="380">
        <v>7.0226793390088851</v>
      </c>
      <c r="I7189" s="25">
        <v>68.349999999999994</v>
      </c>
      <c r="J7189" s="380">
        <v>0.27777777777777779</v>
      </c>
    </row>
    <row r="7190" spans="1:10" x14ac:dyDescent="0.35">
      <c r="A7190" s="5">
        <v>7186</v>
      </c>
      <c r="B7190" s="5">
        <v>300</v>
      </c>
      <c r="C7190" s="5">
        <v>10</v>
      </c>
      <c r="D7190" s="380">
        <v>38.307222222222222</v>
      </c>
      <c r="E7190" s="25">
        <v>28.54</v>
      </c>
      <c r="F7190" s="380">
        <v>8.1174834595959595</v>
      </c>
      <c r="G7190" s="25">
        <v>56.86</v>
      </c>
      <c r="H7190" s="380">
        <v>6.5247097902671314</v>
      </c>
      <c r="I7190" s="25">
        <v>66.36</v>
      </c>
      <c r="J7190" s="380">
        <v>0.27777777777777779</v>
      </c>
    </row>
    <row r="7191" spans="1:10" x14ac:dyDescent="0.35">
      <c r="A7191" s="5">
        <v>7187</v>
      </c>
      <c r="B7191" s="5">
        <v>300</v>
      </c>
      <c r="C7191" s="5">
        <v>10</v>
      </c>
      <c r="D7191" s="380">
        <v>36.317777777777778</v>
      </c>
      <c r="E7191" s="25">
        <v>27.3</v>
      </c>
      <c r="F7191" s="380">
        <v>8.1174834595959577</v>
      </c>
      <c r="G7191" s="25">
        <v>53.77</v>
      </c>
      <c r="H7191" s="380">
        <v>4.799693804694658</v>
      </c>
      <c r="I7191" s="25">
        <v>62.27</v>
      </c>
      <c r="J7191" s="380">
        <v>0.27777777777777779</v>
      </c>
    </row>
    <row r="7192" spans="1:10" x14ac:dyDescent="0.35">
      <c r="A7192" s="5">
        <v>7188</v>
      </c>
      <c r="B7192" s="5">
        <v>300</v>
      </c>
      <c r="C7192" s="5">
        <v>10</v>
      </c>
      <c r="D7192" s="380">
        <v>34.12222222222222</v>
      </c>
      <c r="E7192" s="25">
        <v>26.51</v>
      </c>
      <c r="F7192" s="380">
        <v>0.63888888888888884</v>
      </c>
      <c r="G7192" s="25">
        <v>52.2</v>
      </c>
      <c r="H7192" s="380">
        <v>8.1174834595959613</v>
      </c>
      <c r="I7192" s="25">
        <v>60.46</v>
      </c>
      <c r="J7192" s="380">
        <v>7.5342084187009259E-2</v>
      </c>
    </row>
    <row r="7193" spans="1:10" x14ac:dyDescent="0.35">
      <c r="A7193" s="5">
        <v>7189</v>
      </c>
      <c r="B7193" s="5">
        <v>300</v>
      </c>
      <c r="C7193" s="5">
        <v>10</v>
      </c>
      <c r="D7193" s="380">
        <v>30.167777777777779</v>
      </c>
      <c r="E7193" s="25">
        <v>25.74</v>
      </c>
      <c r="F7193" s="380">
        <v>5.2083306482968252</v>
      </c>
      <c r="G7193" s="25">
        <v>48.33</v>
      </c>
      <c r="H7193" s="380">
        <v>4.799693804694658</v>
      </c>
      <c r="I7193" s="25">
        <v>58.1</v>
      </c>
      <c r="J7193" s="380">
        <v>3.9832749090626347E-2</v>
      </c>
    </row>
    <row r="7194" spans="1:10" x14ac:dyDescent="0.35">
      <c r="A7194" s="5">
        <v>7190</v>
      </c>
      <c r="B7194" s="5">
        <v>300</v>
      </c>
      <c r="C7194" s="5">
        <v>10</v>
      </c>
      <c r="D7194" s="380">
        <v>31.093333333333334</v>
      </c>
      <c r="E7194" s="25">
        <v>24.99</v>
      </c>
      <c r="F7194" s="380">
        <v>5.2083306482968252</v>
      </c>
      <c r="G7194" s="25">
        <v>48.33</v>
      </c>
      <c r="H7194" s="380">
        <v>7.0080601814629375</v>
      </c>
      <c r="I7194" s="25">
        <v>58.1</v>
      </c>
      <c r="J7194" s="380">
        <v>4.2200322908447219E-2</v>
      </c>
    </row>
    <row r="7195" spans="1:10" x14ac:dyDescent="0.35">
      <c r="A7195" s="5">
        <v>7191</v>
      </c>
      <c r="B7195" s="5">
        <v>300</v>
      </c>
      <c r="C7195" s="5">
        <v>10</v>
      </c>
      <c r="D7195" s="380">
        <v>33.666111111111114</v>
      </c>
      <c r="E7195" s="25">
        <v>24.99</v>
      </c>
      <c r="F7195" s="380">
        <v>0.47222222222222221</v>
      </c>
      <c r="G7195" s="25">
        <v>48.33</v>
      </c>
      <c r="H7195" s="380">
        <v>5.0287941598128079</v>
      </c>
      <c r="I7195" s="25">
        <v>59.57</v>
      </c>
      <c r="J7195" s="380">
        <v>8.2922668688400314E-2</v>
      </c>
    </row>
    <row r="7196" spans="1:10" x14ac:dyDescent="0.35">
      <c r="A7196" s="5">
        <v>7192</v>
      </c>
      <c r="B7196" s="5">
        <v>300</v>
      </c>
      <c r="C7196" s="5">
        <v>10</v>
      </c>
      <c r="D7196" s="380">
        <v>37.780555555555551</v>
      </c>
      <c r="E7196" s="25">
        <v>27.15</v>
      </c>
      <c r="F7196" s="380">
        <v>8.1174834595959577</v>
      </c>
      <c r="G7196" s="25">
        <v>52.67</v>
      </c>
      <c r="H7196" s="380">
        <v>7.4446070717040707</v>
      </c>
      <c r="I7196" s="25">
        <v>64.14</v>
      </c>
      <c r="J7196" s="380">
        <v>4.801369221688045</v>
      </c>
    </row>
    <row r="7197" spans="1:10" x14ac:dyDescent="0.35">
      <c r="A7197" s="5">
        <v>7193</v>
      </c>
      <c r="B7197" s="5">
        <v>300</v>
      </c>
      <c r="C7197" s="5">
        <v>10</v>
      </c>
      <c r="D7197" s="380">
        <v>39.918333333333337</v>
      </c>
      <c r="E7197" s="25">
        <v>29.23</v>
      </c>
      <c r="F7197" s="380">
        <v>12.636454979030947</v>
      </c>
      <c r="G7197" s="25">
        <v>55.38</v>
      </c>
      <c r="H7197" s="380">
        <v>11.275769948545092</v>
      </c>
      <c r="I7197" s="25">
        <v>66.06</v>
      </c>
      <c r="J7197" s="380">
        <v>7.4134627816922869</v>
      </c>
    </row>
    <row r="7198" spans="1:10" x14ac:dyDescent="0.35">
      <c r="A7198" s="5">
        <v>7194</v>
      </c>
      <c r="B7198" s="5">
        <v>300</v>
      </c>
      <c r="C7198" s="5">
        <v>10</v>
      </c>
      <c r="D7198" s="380">
        <v>41.352777777777781</v>
      </c>
      <c r="E7198" s="25">
        <v>29.23</v>
      </c>
      <c r="F7198" s="380">
        <v>13.672586722332955</v>
      </c>
      <c r="G7198" s="25">
        <v>56.86</v>
      </c>
      <c r="H7198" s="380">
        <v>11.471178864503496</v>
      </c>
      <c r="I7198" s="25">
        <v>70.400000000000006</v>
      </c>
      <c r="J7198" s="380">
        <v>7.4046462432633069</v>
      </c>
    </row>
    <row r="7199" spans="1:10" x14ac:dyDescent="0.35">
      <c r="A7199" s="5">
        <v>7195</v>
      </c>
      <c r="B7199" s="5">
        <v>300</v>
      </c>
      <c r="C7199" s="5">
        <v>10</v>
      </c>
      <c r="D7199" s="380">
        <v>38.73833333333333</v>
      </c>
      <c r="E7199" s="25">
        <v>34.82</v>
      </c>
      <c r="F7199" s="380">
        <v>12.604832604046086</v>
      </c>
      <c r="G7199" s="25">
        <v>56.86</v>
      </c>
      <c r="H7199" s="380">
        <v>11.139384080276246</v>
      </c>
      <c r="I7199" s="25">
        <v>68.349999999999994</v>
      </c>
      <c r="J7199" s="380">
        <v>7.3919125772682435</v>
      </c>
    </row>
    <row r="7200" spans="1:10" x14ac:dyDescent="0.35">
      <c r="A7200" s="5">
        <v>7196</v>
      </c>
      <c r="B7200" s="5">
        <v>300</v>
      </c>
      <c r="C7200" s="5">
        <v>10</v>
      </c>
      <c r="D7200" s="380">
        <v>36.016111111111115</v>
      </c>
      <c r="E7200" s="25">
        <v>28.54</v>
      </c>
      <c r="F7200" s="380">
        <v>12.671742275071646</v>
      </c>
      <c r="G7200" s="25">
        <v>55.38</v>
      </c>
      <c r="H7200" s="380">
        <v>10.611846510263373</v>
      </c>
      <c r="I7200" s="25">
        <v>62.27</v>
      </c>
      <c r="J7200" s="380">
        <v>7.4046462432633069</v>
      </c>
    </row>
    <row r="7201" spans="1:10" x14ac:dyDescent="0.35">
      <c r="A7201" s="5">
        <v>7197</v>
      </c>
      <c r="B7201" s="5">
        <v>300</v>
      </c>
      <c r="C7201" s="5">
        <v>10</v>
      </c>
      <c r="D7201" s="380">
        <v>33.211666666666659</v>
      </c>
      <c r="E7201" s="25">
        <v>25.29</v>
      </c>
      <c r="F7201" s="380">
        <v>12.588218201217771</v>
      </c>
      <c r="G7201" s="25">
        <v>47.85</v>
      </c>
      <c r="H7201" s="380">
        <v>11.147410984155496</v>
      </c>
      <c r="I7201" s="25">
        <v>62.27</v>
      </c>
      <c r="J7201" s="380">
        <v>7.3126382893688788</v>
      </c>
    </row>
    <row r="7202" spans="1:10" x14ac:dyDescent="0.35">
      <c r="A7202" s="5">
        <v>7198</v>
      </c>
      <c r="B7202" s="5">
        <v>300</v>
      </c>
      <c r="C7202" s="5">
        <v>10</v>
      </c>
      <c r="D7202" s="380">
        <v>31.479444444444443</v>
      </c>
      <c r="E7202" s="25">
        <v>25.29</v>
      </c>
      <c r="F7202" s="380">
        <v>12.645555794210473</v>
      </c>
      <c r="G7202" s="25">
        <v>47.85</v>
      </c>
      <c r="H7202" s="380">
        <v>11.181160623213813</v>
      </c>
      <c r="I7202" s="25">
        <v>60.46</v>
      </c>
      <c r="J7202" s="380">
        <v>7.4046462432633069</v>
      </c>
    </row>
    <row r="7203" spans="1:10" x14ac:dyDescent="0.35">
      <c r="A7203" s="5">
        <v>7199</v>
      </c>
      <c r="B7203" s="5">
        <v>300</v>
      </c>
      <c r="C7203" s="5">
        <v>10</v>
      </c>
      <c r="D7203" s="380">
        <v>28.285555555555554</v>
      </c>
      <c r="E7203" s="25">
        <v>24.99</v>
      </c>
      <c r="F7203" s="380">
        <v>10.979881337760151</v>
      </c>
      <c r="G7203" s="25">
        <v>47.85</v>
      </c>
      <c r="H7203" s="380">
        <v>11.33611540570538</v>
      </c>
      <c r="I7203" s="25">
        <v>59.84</v>
      </c>
      <c r="J7203" s="380">
        <v>7.4046462432633069</v>
      </c>
    </row>
    <row r="7204" spans="1:10" x14ac:dyDescent="0.35">
      <c r="A7204" s="5">
        <v>7200</v>
      </c>
      <c r="B7204" s="5">
        <v>300</v>
      </c>
      <c r="C7204" s="5">
        <v>10</v>
      </c>
      <c r="D7204" s="380">
        <v>26.487222222222226</v>
      </c>
      <c r="E7204" s="25">
        <v>24.84</v>
      </c>
      <c r="F7204" s="380">
        <v>9.7100651794381161</v>
      </c>
      <c r="G7204" s="25">
        <v>47.85</v>
      </c>
      <c r="H7204" s="380">
        <v>11.368270233935418</v>
      </c>
      <c r="I7204" s="25">
        <v>59.57</v>
      </c>
      <c r="J7204" s="380">
        <v>7.5178642695760622</v>
      </c>
    </row>
    <row r="7205" spans="1:10" x14ac:dyDescent="0.35">
      <c r="A7205" s="5">
        <v>7201</v>
      </c>
      <c r="B7205" s="5">
        <v>301</v>
      </c>
      <c r="C7205" s="5">
        <v>10</v>
      </c>
      <c r="D7205" s="380">
        <v>27.877222222222223</v>
      </c>
      <c r="E7205" s="25">
        <v>24.84</v>
      </c>
      <c r="F7205" s="380">
        <v>10.407008880074518</v>
      </c>
      <c r="G7205" s="25">
        <v>47.85</v>
      </c>
      <c r="H7205" s="380">
        <v>11.506914598812612</v>
      </c>
      <c r="I7205" s="25">
        <v>57.09</v>
      </c>
      <c r="J7205" s="380">
        <v>7.8686782018879811</v>
      </c>
    </row>
    <row r="7206" spans="1:10" x14ac:dyDescent="0.35">
      <c r="A7206" s="5">
        <v>7202</v>
      </c>
      <c r="B7206" s="5">
        <v>301</v>
      </c>
      <c r="C7206" s="5">
        <v>10</v>
      </c>
      <c r="D7206" s="380">
        <v>27.863333333333337</v>
      </c>
      <c r="E7206" s="25">
        <v>24.84</v>
      </c>
      <c r="F7206" s="380">
        <v>10.234022877479392</v>
      </c>
      <c r="G7206" s="25">
        <v>47.85</v>
      </c>
      <c r="H7206" s="380">
        <v>11.838042090136819</v>
      </c>
      <c r="I7206" s="25">
        <v>56.52</v>
      </c>
      <c r="J7206" s="380">
        <v>7.7023486792803739</v>
      </c>
    </row>
    <row r="7207" spans="1:10" x14ac:dyDescent="0.35">
      <c r="A7207" s="5">
        <v>7203</v>
      </c>
      <c r="B7207" s="5">
        <v>301</v>
      </c>
      <c r="C7207" s="5">
        <v>10</v>
      </c>
      <c r="D7207" s="380">
        <v>27.831111111111113</v>
      </c>
      <c r="E7207" s="25">
        <v>24.84</v>
      </c>
      <c r="F7207" s="380">
        <v>10.85976871844022</v>
      </c>
      <c r="G7207" s="25">
        <v>47.85</v>
      </c>
      <c r="H7207" s="380">
        <v>11.179576034246354</v>
      </c>
      <c r="I7207" s="25">
        <v>56.52</v>
      </c>
      <c r="J7207" s="380">
        <v>7.5359608586098066</v>
      </c>
    </row>
    <row r="7208" spans="1:10" x14ac:dyDescent="0.35">
      <c r="A7208" s="5">
        <v>7204</v>
      </c>
      <c r="B7208" s="5">
        <v>301</v>
      </c>
      <c r="C7208" s="5">
        <v>10</v>
      </c>
      <c r="D7208" s="380">
        <v>28.115555555555552</v>
      </c>
      <c r="E7208" s="25">
        <v>24.84</v>
      </c>
      <c r="F7208" s="380">
        <v>9.8816661502485985</v>
      </c>
      <c r="G7208" s="25">
        <v>47.85</v>
      </c>
      <c r="H7208" s="380">
        <v>11.23833134980606</v>
      </c>
      <c r="I7208" s="25">
        <v>56.52</v>
      </c>
      <c r="J7208" s="380">
        <v>7.4656212809482314</v>
      </c>
    </row>
    <row r="7209" spans="1:10" x14ac:dyDescent="0.35">
      <c r="A7209" s="5">
        <v>7205</v>
      </c>
      <c r="B7209" s="5">
        <v>301</v>
      </c>
      <c r="C7209" s="5">
        <v>10</v>
      </c>
      <c r="D7209" s="380">
        <v>27.634444444444448</v>
      </c>
      <c r="E7209" s="25">
        <v>24.84</v>
      </c>
      <c r="F7209" s="380">
        <v>9.3595798147774403</v>
      </c>
      <c r="G7209" s="25">
        <v>47.85</v>
      </c>
      <c r="H7209" s="380">
        <v>11.313967923384343</v>
      </c>
      <c r="I7209" s="25">
        <v>56.52</v>
      </c>
      <c r="J7209" s="380">
        <v>7.5706089259535716</v>
      </c>
    </row>
    <row r="7210" spans="1:10" x14ac:dyDescent="0.35">
      <c r="A7210" s="5">
        <v>7206</v>
      </c>
      <c r="B7210" s="5">
        <v>301</v>
      </c>
      <c r="C7210" s="5">
        <v>10</v>
      </c>
      <c r="D7210" s="380">
        <v>30.414999999999999</v>
      </c>
      <c r="E7210" s="25">
        <v>25.29</v>
      </c>
      <c r="F7210" s="380">
        <v>9.0345954968269027</v>
      </c>
      <c r="G7210" s="25">
        <v>47.93</v>
      </c>
      <c r="H7210" s="380">
        <v>11.317405156418646</v>
      </c>
      <c r="I7210" s="25">
        <v>57.09</v>
      </c>
      <c r="J7210" s="380">
        <v>7.5977265740890783</v>
      </c>
    </row>
    <row r="7211" spans="1:10" x14ac:dyDescent="0.35">
      <c r="A7211" s="5">
        <v>7207</v>
      </c>
      <c r="B7211" s="5">
        <v>301</v>
      </c>
      <c r="C7211" s="5">
        <v>10</v>
      </c>
      <c r="D7211" s="380">
        <v>33.414444444444442</v>
      </c>
      <c r="E7211" s="25">
        <v>28.54</v>
      </c>
      <c r="F7211" s="380">
        <v>9.1774020057763952</v>
      </c>
      <c r="G7211" s="25">
        <v>55.38</v>
      </c>
      <c r="H7211" s="380">
        <v>11.344496158204143</v>
      </c>
      <c r="I7211" s="25">
        <v>66.06</v>
      </c>
      <c r="J7211" s="380">
        <v>7.5730090777275114</v>
      </c>
    </row>
    <row r="7212" spans="1:10" x14ac:dyDescent="0.35">
      <c r="A7212" s="5">
        <v>7208</v>
      </c>
      <c r="B7212" s="5">
        <v>301</v>
      </c>
      <c r="C7212" s="5">
        <v>10</v>
      </c>
      <c r="D7212" s="380">
        <v>34.837777777777781</v>
      </c>
      <c r="E7212" s="25">
        <v>29.23</v>
      </c>
      <c r="F7212" s="380">
        <v>9.5153318479222762</v>
      </c>
      <c r="G7212" s="25">
        <v>56.29</v>
      </c>
      <c r="H7212" s="380">
        <v>10.13224602114421</v>
      </c>
      <c r="I7212" s="25">
        <v>67.790000000000006</v>
      </c>
      <c r="J7212" s="380">
        <v>7.2859104564233013</v>
      </c>
    </row>
    <row r="7213" spans="1:10" x14ac:dyDescent="0.35">
      <c r="A7213" s="5">
        <v>7209</v>
      </c>
      <c r="B7213" s="5">
        <v>301</v>
      </c>
      <c r="C7213" s="5">
        <v>10</v>
      </c>
      <c r="D7213" s="380">
        <v>32.142222222222216</v>
      </c>
      <c r="E7213" s="25">
        <v>29.23</v>
      </c>
      <c r="F7213" s="380">
        <v>8.5018471117359624</v>
      </c>
      <c r="G7213" s="25">
        <v>54.25</v>
      </c>
      <c r="H7213" s="380">
        <v>10.198166412871736</v>
      </c>
      <c r="I7213" s="25">
        <v>61.64</v>
      </c>
      <c r="J7213" s="380">
        <v>7.2340611198519875</v>
      </c>
    </row>
    <row r="7214" spans="1:10" x14ac:dyDescent="0.35">
      <c r="A7214" s="5">
        <v>7210</v>
      </c>
      <c r="B7214" s="5">
        <v>301</v>
      </c>
      <c r="C7214" s="5">
        <v>10</v>
      </c>
      <c r="D7214" s="380">
        <v>29.868333333333332</v>
      </c>
      <c r="E7214" s="25">
        <v>29.23</v>
      </c>
      <c r="F7214" s="380">
        <v>8.4536556781332699</v>
      </c>
      <c r="G7214" s="25">
        <v>53.77</v>
      </c>
      <c r="H7214" s="380">
        <v>9.5285691750565285</v>
      </c>
      <c r="I7214" s="25">
        <v>59.96</v>
      </c>
      <c r="J7214" s="380">
        <v>5.1815149920891113</v>
      </c>
    </row>
    <row r="7215" spans="1:10" x14ac:dyDescent="0.35">
      <c r="A7215" s="5">
        <v>7211</v>
      </c>
      <c r="B7215" s="5">
        <v>301</v>
      </c>
      <c r="C7215" s="5">
        <v>10</v>
      </c>
      <c r="D7215" s="380">
        <v>27.458333333333332</v>
      </c>
      <c r="E7215" s="25">
        <v>27.3</v>
      </c>
      <c r="F7215" s="380">
        <v>8.1174834595959577</v>
      </c>
      <c r="G7215" s="25">
        <v>52.67</v>
      </c>
      <c r="H7215" s="380">
        <v>9.4609320706535414</v>
      </c>
      <c r="I7215" s="25">
        <v>58.8</v>
      </c>
      <c r="J7215" s="380">
        <v>6.0256765766014695</v>
      </c>
    </row>
    <row r="7216" spans="1:10" x14ac:dyDescent="0.35">
      <c r="A7216" s="5">
        <v>7212</v>
      </c>
      <c r="B7216" s="5">
        <v>301</v>
      </c>
      <c r="C7216" s="5">
        <v>10</v>
      </c>
      <c r="D7216" s="380">
        <v>26.806111111111107</v>
      </c>
      <c r="E7216" s="25">
        <v>26.53</v>
      </c>
      <c r="F7216" s="380">
        <v>8.1174834595959595</v>
      </c>
      <c r="G7216" s="25">
        <v>49.37</v>
      </c>
      <c r="H7216" s="380">
        <v>8.9004386928803036</v>
      </c>
      <c r="I7216" s="25">
        <v>56.52</v>
      </c>
      <c r="J7216" s="380">
        <v>6.0357651981223261</v>
      </c>
    </row>
    <row r="7217" spans="1:10" x14ac:dyDescent="0.35">
      <c r="A7217" s="5">
        <v>7213</v>
      </c>
      <c r="B7217" s="5">
        <v>301</v>
      </c>
      <c r="C7217" s="5">
        <v>10</v>
      </c>
      <c r="D7217" s="380">
        <v>24.87</v>
      </c>
      <c r="E7217" s="25">
        <v>26.51</v>
      </c>
      <c r="F7217" s="380">
        <v>4.6611095852118822</v>
      </c>
      <c r="G7217" s="25">
        <v>48.88</v>
      </c>
      <c r="H7217" s="380">
        <v>9.606659596123027</v>
      </c>
      <c r="I7217" s="25">
        <v>56.52</v>
      </c>
      <c r="J7217" s="380">
        <v>6.5872236345848769</v>
      </c>
    </row>
    <row r="7218" spans="1:10" x14ac:dyDescent="0.35">
      <c r="A7218" s="5">
        <v>7214</v>
      </c>
      <c r="B7218" s="5">
        <v>301</v>
      </c>
      <c r="C7218" s="5">
        <v>10</v>
      </c>
      <c r="D7218" s="380">
        <v>25.732222222222219</v>
      </c>
      <c r="E7218" s="25">
        <v>25.74</v>
      </c>
      <c r="F7218" s="380">
        <v>8.1174834595959577</v>
      </c>
      <c r="G7218" s="25">
        <v>48.33</v>
      </c>
      <c r="H7218" s="380">
        <v>9.7751682111470508</v>
      </c>
      <c r="I7218" s="25">
        <v>56.52</v>
      </c>
      <c r="J7218" s="380">
        <v>6.7343740664925766</v>
      </c>
    </row>
    <row r="7219" spans="1:10" x14ac:dyDescent="0.35">
      <c r="A7219" s="5">
        <v>7215</v>
      </c>
      <c r="B7219" s="5">
        <v>301</v>
      </c>
      <c r="C7219" s="5">
        <v>10</v>
      </c>
      <c r="D7219" s="380">
        <v>25.702222222222218</v>
      </c>
      <c r="E7219" s="25">
        <v>27.3</v>
      </c>
      <c r="F7219" s="380">
        <v>8.1174834595959577</v>
      </c>
      <c r="G7219" s="25">
        <v>48.33</v>
      </c>
      <c r="H7219" s="380">
        <v>9.7377625258515028</v>
      </c>
      <c r="I7219" s="25">
        <v>56.52</v>
      </c>
      <c r="J7219" s="380">
        <v>6.7220417847754907</v>
      </c>
    </row>
    <row r="7220" spans="1:10" x14ac:dyDescent="0.35">
      <c r="A7220" s="5">
        <v>7216</v>
      </c>
      <c r="B7220" s="5">
        <v>301</v>
      </c>
      <c r="C7220" s="5">
        <v>10</v>
      </c>
      <c r="D7220" s="380">
        <v>28.380555555555553</v>
      </c>
      <c r="E7220" s="25">
        <v>27.3</v>
      </c>
      <c r="F7220" s="380">
        <v>8.6647101332370902</v>
      </c>
      <c r="G7220" s="25">
        <v>52.2</v>
      </c>
      <c r="H7220" s="380">
        <v>10.090755213865746</v>
      </c>
      <c r="I7220" s="25">
        <v>56.52</v>
      </c>
      <c r="J7220" s="380">
        <v>6.7190379976537384</v>
      </c>
    </row>
    <row r="7221" spans="1:10" x14ac:dyDescent="0.35">
      <c r="A7221" s="5">
        <v>7217</v>
      </c>
      <c r="B7221" s="5">
        <v>301</v>
      </c>
      <c r="C7221" s="5">
        <v>10</v>
      </c>
      <c r="D7221" s="380">
        <v>34.019444444444446</v>
      </c>
      <c r="E7221" s="25">
        <v>28.12</v>
      </c>
      <c r="F7221" s="380">
        <v>18.082645167482596</v>
      </c>
      <c r="G7221" s="25">
        <v>54.25</v>
      </c>
      <c r="H7221" s="380">
        <v>9.3695907204636679</v>
      </c>
      <c r="I7221" s="25">
        <v>60.46</v>
      </c>
      <c r="J7221" s="380">
        <v>7.3985801896554531</v>
      </c>
    </row>
    <row r="7222" spans="1:10" x14ac:dyDescent="0.35">
      <c r="A7222" s="5">
        <v>7218</v>
      </c>
      <c r="B7222" s="5">
        <v>301</v>
      </c>
      <c r="C7222" s="5">
        <v>10</v>
      </c>
      <c r="D7222" s="380">
        <v>36.129444444444438</v>
      </c>
      <c r="E7222" s="25">
        <v>29.23</v>
      </c>
      <c r="F7222" s="380">
        <v>20.040239826104798</v>
      </c>
      <c r="G7222" s="25">
        <v>57.04</v>
      </c>
      <c r="H7222" s="380">
        <v>18.021513755783126</v>
      </c>
      <c r="I7222" s="25">
        <v>68.05</v>
      </c>
      <c r="J7222" s="380">
        <v>7.842827848432794</v>
      </c>
    </row>
    <row r="7223" spans="1:10" x14ac:dyDescent="0.35">
      <c r="A7223" s="5">
        <v>7219</v>
      </c>
      <c r="B7223" s="5">
        <v>301</v>
      </c>
      <c r="C7223" s="5">
        <v>10</v>
      </c>
      <c r="D7223" s="380">
        <v>35.400555555555556</v>
      </c>
      <c r="E7223" s="25">
        <v>29.23</v>
      </c>
      <c r="F7223" s="380">
        <v>20.023068901179737</v>
      </c>
      <c r="G7223" s="25">
        <v>57.04</v>
      </c>
      <c r="H7223" s="380">
        <v>17.818413184162903</v>
      </c>
      <c r="I7223" s="25">
        <v>68.05</v>
      </c>
      <c r="J7223" s="380">
        <v>7.8720771354078698</v>
      </c>
    </row>
    <row r="7224" spans="1:10" x14ac:dyDescent="0.35">
      <c r="A7224" s="5">
        <v>7220</v>
      </c>
      <c r="B7224" s="5">
        <v>301</v>
      </c>
      <c r="C7224" s="5">
        <v>10</v>
      </c>
      <c r="D7224" s="380">
        <v>32.142222222222223</v>
      </c>
      <c r="E7224" s="25">
        <v>29.23</v>
      </c>
      <c r="F7224" s="380">
        <v>19.833549179789927</v>
      </c>
      <c r="G7224" s="25">
        <v>54.25</v>
      </c>
      <c r="H7224" s="380">
        <v>15.991555665705238</v>
      </c>
      <c r="I7224" s="25">
        <v>66.06</v>
      </c>
      <c r="J7224" s="380">
        <v>7.8392955279537011</v>
      </c>
    </row>
    <row r="7225" spans="1:10" x14ac:dyDescent="0.35">
      <c r="A7225" s="5">
        <v>7221</v>
      </c>
      <c r="B7225" s="5">
        <v>301</v>
      </c>
      <c r="C7225" s="5">
        <v>10</v>
      </c>
      <c r="D7225" s="380">
        <v>31.78777777777778</v>
      </c>
      <c r="E7225" s="25">
        <v>26.51</v>
      </c>
      <c r="F7225" s="380">
        <v>18.909579510071364</v>
      </c>
      <c r="G7225" s="25">
        <v>53.77</v>
      </c>
      <c r="H7225" s="380">
        <v>15.430785499607286</v>
      </c>
      <c r="I7225" s="25">
        <v>62.27</v>
      </c>
      <c r="J7225" s="380">
        <v>7.7376515260897163</v>
      </c>
    </row>
    <row r="7226" spans="1:10" x14ac:dyDescent="0.35">
      <c r="A7226" s="5">
        <v>7222</v>
      </c>
      <c r="B7226" s="5">
        <v>301</v>
      </c>
      <c r="C7226" s="5">
        <v>10</v>
      </c>
      <c r="D7226" s="380">
        <v>30.63</v>
      </c>
      <c r="E7226" s="25">
        <v>25.74</v>
      </c>
      <c r="F7226" s="380">
        <v>18.909579510071364</v>
      </c>
      <c r="G7226" s="25">
        <v>49.37</v>
      </c>
      <c r="H7226" s="380">
        <v>14.716590147980579</v>
      </c>
      <c r="I7226" s="25">
        <v>61.64</v>
      </c>
      <c r="J7226" s="380">
        <v>7.7570850197368255</v>
      </c>
    </row>
    <row r="7227" spans="1:10" x14ac:dyDescent="0.35">
      <c r="A7227" s="5">
        <v>7223</v>
      </c>
      <c r="B7227" s="5">
        <v>301</v>
      </c>
      <c r="C7227" s="5">
        <v>10</v>
      </c>
      <c r="D7227" s="380">
        <v>29.421666666666667</v>
      </c>
      <c r="E7227" s="25">
        <v>24.99</v>
      </c>
      <c r="F7227" s="380">
        <v>18.398866670827914</v>
      </c>
      <c r="G7227" s="25">
        <v>47.85</v>
      </c>
      <c r="H7227" s="380">
        <v>15.558539884263052</v>
      </c>
      <c r="I7227" s="25">
        <v>59.84</v>
      </c>
      <c r="J7227" s="380">
        <v>5.8627562106839539</v>
      </c>
    </row>
    <row r="7228" spans="1:10" x14ac:dyDescent="0.35">
      <c r="A7228" s="5">
        <v>7224</v>
      </c>
      <c r="B7228" s="5">
        <v>301</v>
      </c>
      <c r="C7228" s="5">
        <v>10</v>
      </c>
      <c r="D7228" s="380">
        <v>30.186666666666664</v>
      </c>
      <c r="E7228" s="25">
        <v>24.84</v>
      </c>
      <c r="F7228" s="380">
        <v>18.398866670827914</v>
      </c>
      <c r="G7228" s="25">
        <v>47.85</v>
      </c>
      <c r="H7228" s="380">
        <v>14.727316257140746</v>
      </c>
      <c r="I7228" s="25">
        <v>58.1</v>
      </c>
      <c r="J7228" s="380">
        <v>5.7465111298776623</v>
      </c>
    </row>
    <row r="7229" spans="1:10" x14ac:dyDescent="0.35">
      <c r="A7229" s="5">
        <v>7225</v>
      </c>
      <c r="B7229" s="5">
        <v>302</v>
      </c>
      <c r="C7229" s="5">
        <v>10</v>
      </c>
      <c r="D7229" s="380">
        <v>31.767777777777773</v>
      </c>
      <c r="E7229" s="25">
        <v>24.84</v>
      </c>
      <c r="F7229" s="380">
        <v>17.921403795786308</v>
      </c>
      <c r="G7229" s="25">
        <v>47.85</v>
      </c>
      <c r="H7229" s="380">
        <v>17.664876646146368</v>
      </c>
      <c r="I7229" s="25">
        <v>61.65</v>
      </c>
      <c r="J7229" s="380">
        <v>4.4119934444701263</v>
      </c>
    </row>
    <row r="7230" spans="1:10" x14ac:dyDescent="0.35">
      <c r="A7230" s="5">
        <v>7226</v>
      </c>
      <c r="B7230" s="5">
        <v>302</v>
      </c>
      <c r="C7230" s="5">
        <v>10</v>
      </c>
      <c r="D7230" s="380">
        <v>31.465</v>
      </c>
      <c r="E7230" s="25">
        <v>24.84</v>
      </c>
      <c r="F7230" s="380">
        <v>17.255360788656738</v>
      </c>
      <c r="G7230" s="25">
        <v>47.85</v>
      </c>
      <c r="H7230" s="380">
        <v>17.664927439490022</v>
      </c>
      <c r="I7230" s="25">
        <v>62.27</v>
      </c>
      <c r="J7230" s="380">
        <v>2.635531252894264</v>
      </c>
    </row>
    <row r="7231" spans="1:10" x14ac:dyDescent="0.35">
      <c r="A7231" s="5">
        <v>7227</v>
      </c>
      <c r="B7231" s="5">
        <v>302</v>
      </c>
      <c r="C7231" s="5">
        <v>10</v>
      </c>
      <c r="D7231" s="380">
        <v>31.468333333333337</v>
      </c>
      <c r="E7231" s="25">
        <v>24.84</v>
      </c>
      <c r="F7231" s="380">
        <v>15.590036189943454</v>
      </c>
      <c r="G7231" s="25">
        <v>47.85</v>
      </c>
      <c r="H7231" s="380">
        <v>17.664927439490022</v>
      </c>
      <c r="I7231" s="25">
        <v>64.14</v>
      </c>
      <c r="J7231" s="380">
        <v>2.0688152705447718</v>
      </c>
    </row>
    <row r="7232" spans="1:10" x14ac:dyDescent="0.35">
      <c r="A7232" s="5">
        <v>7228</v>
      </c>
      <c r="B7232" s="5">
        <v>302</v>
      </c>
      <c r="C7232" s="5">
        <v>10</v>
      </c>
      <c r="D7232" s="380">
        <v>31.20888888888889</v>
      </c>
      <c r="E7232" s="25">
        <v>24.84</v>
      </c>
      <c r="F7232" s="380">
        <v>17.131310012582826</v>
      </c>
      <c r="G7232" s="25">
        <v>47.85</v>
      </c>
      <c r="H7232" s="380">
        <v>19.339372488681352</v>
      </c>
      <c r="I7232" s="25">
        <v>66.06</v>
      </c>
      <c r="J7232" s="380">
        <v>1.7500914183304148</v>
      </c>
    </row>
    <row r="7233" spans="1:10" x14ac:dyDescent="0.35">
      <c r="A7233" s="5">
        <v>7229</v>
      </c>
      <c r="B7233" s="5">
        <v>302</v>
      </c>
      <c r="C7233" s="5">
        <v>10</v>
      </c>
      <c r="D7233" s="380">
        <v>34.43277777777778</v>
      </c>
      <c r="E7233" s="25">
        <v>24.84</v>
      </c>
      <c r="F7233" s="380">
        <v>16.002098426281801</v>
      </c>
      <c r="G7233" s="25">
        <v>47.85</v>
      </c>
      <c r="H7233" s="380">
        <v>19.339372488681352</v>
      </c>
      <c r="I7233" s="25">
        <v>66.73</v>
      </c>
      <c r="J7233" s="380">
        <v>5.921431454523419</v>
      </c>
    </row>
    <row r="7234" spans="1:10" x14ac:dyDescent="0.35">
      <c r="A7234" s="5">
        <v>7230</v>
      </c>
      <c r="B7234" s="5">
        <v>302</v>
      </c>
      <c r="C7234" s="5">
        <v>10</v>
      </c>
      <c r="D7234" s="380">
        <v>35.124999999999993</v>
      </c>
      <c r="E7234" s="25">
        <v>25.74</v>
      </c>
      <c r="F7234" s="380">
        <v>16.555521888963998</v>
      </c>
      <c r="G7234" s="25">
        <v>55.83</v>
      </c>
      <c r="H7234" s="380">
        <v>17.531198758686145</v>
      </c>
      <c r="I7234" s="25">
        <v>72.19</v>
      </c>
      <c r="J7234" s="380">
        <v>6.6801321411490582</v>
      </c>
    </row>
    <row r="7235" spans="1:10" x14ac:dyDescent="0.35">
      <c r="A7235" s="5">
        <v>7231</v>
      </c>
      <c r="B7235" s="5">
        <v>302</v>
      </c>
      <c r="C7235" s="5">
        <v>10</v>
      </c>
      <c r="D7235" s="380">
        <v>37.36055555555555</v>
      </c>
      <c r="E7235" s="25">
        <v>30.91</v>
      </c>
      <c r="F7235" s="380">
        <v>16.086507385092716</v>
      </c>
      <c r="G7235" s="25">
        <v>60.51</v>
      </c>
      <c r="H7235" s="380">
        <v>16.618862384791353</v>
      </c>
      <c r="I7235" s="25">
        <v>623.48</v>
      </c>
      <c r="J7235" s="380">
        <v>7.4199809275114186</v>
      </c>
    </row>
    <row r="7236" spans="1:10" x14ac:dyDescent="0.35">
      <c r="A7236" s="5">
        <v>7232</v>
      </c>
      <c r="B7236" s="5">
        <v>302</v>
      </c>
      <c r="C7236" s="5">
        <v>10</v>
      </c>
      <c r="D7236" s="380">
        <v>40.168888888888887</v>
      </c>
      <c r="E7236" s="25">
        <v>30.91</v>
      </c>
      <c r="F7236" s="380">
        <v>16.99523460985931</v>
      </c>
      <c r="G7236" s="25">
        <v>62.12</v>
      </c>
      <c r="H7236" s="380">
        <v>15.683427358635949</v>
      </c>
      <c r="I7236" s="25">
        <v>843.72</v>
      </c>
      <c r="J7236" s="380">
        <v>7.4199809275114186</v>
      </c>
    </row>
    <row r="7237" spans="1:10" x14ac:dyDescent="0.35">
      <c r="A7237" s="5">
        <v>7233</v>
      </c>
      <c r="B7237" s="5">
        <v>302</v>
      </c>
      <c r="C7237" s="5">
        <v>10</v>
      </c>
      <c r="D7237" s="380">
        <v>39.387777777777778</v>
      </c>
      <c r="E7237" s="25">
        <v>30.91</v>
      </c>
      <c r="F7237" s="380">
        <v>17.380014958142215</v>
      </c>
      <c r="G7237" s="25">
        <v>60.51</v>
      </c>
      <c r="H7237" s="380">
        <v>16.93667687818154</v>
      </c>
      <c r="I7237" s="25">
        <v>819.14</v>
      </c>
      <c r="J7237" s="380">
        <v>7.4199809275114186</v>
      </c>
    </row>
    <row r="7238" spans="1:10" x14ac:dyDescent="0.35">
      <c r="A7238" s="5">
        <v>7234</v>
      </c>
      <c r="B7238" s="5">
        <v>302</v>
      </c>
      <c r="C7238" s="5">
        <v>10</v>
      </c>
      <c r="D7238" s="380">
        <v>36.866111111111117</v>
      </c>
      <c r="E7238" s="25">
        <v>30.91</v>
      </c>
      <c r="F7238" s="380">
        <v>14.98470741924393</v>
      </c>
      <c r="G7238" s="25">
        <v>60.51</v>
      </c>
      <c r="H7238" s="380">
        <v>14.326463474753753</v>
      </c>
      <c r="I7238" s="25">
        <v>623.48</v>
      </c>
      <c r="J7238" s="380">
        <v>4.2954124008607302</v>
      </c>
    </row>
    <row r="7239" spans="1:10" x14ac:dyDescent="0.35">
      <c r="A7239" s="5">
        <v>7235</v>
      </c>
      <c r="B7239" s="5">
        <v>302</v>
      </c>
      <c r="C7239" s="5">
        <v>10</v>
      </c>
      <c r="D7239" s="380">
        <v>35.239999999999995</v>
      </c>
      <c r="E7239" s="25">
        <v>27.33</v>
      </c>
      <c r="F7239" s="380">
        <v>12.30216977223315</v>
      </c>
      <c r="G7239" s="25">
        <v>56.29</v>
      </c>
      <c r="H7239" s="380">
        <v>11.114793415682913</v>
      </c>
      <c r="I7239" s="25">
        <v>77.72</v>
      </c>
      <c r="J7239" s="380">
        <v>5.6778392666509392</v>
      </c>
    </row>
    <row r="7240" spans="1:10" x14ac:dyDescent="0.35">
      <c r="A7240" s="5">
        <v>7236</v>
      </c>
      <c r="B7240" s="5">
        <v>302</v>
      </c>
      <c r="C7240" s="5">
        <v>10</v>
      </c>
      <c r="D7240" s="380">
        <v>34.176111111111105</v>
      </c>
      <c r="E7240" s="25">
        <v>27.33</v>
      </c>
      <c r="F7240" s="380">
        <v>13.02854871924662</v>
      </c>
      <c r="G7240" s="25">
        <v>48.33</v>
      </c>
      <c r="H7240" s="380">
        <v>10.745889964996556</v>
      </c>
      <c r="I7240" s="25">
        <v>72.19</v>
      </c>
      <c r="J7240" s="380">
        <v>5.7175189220256852</v>
      </c>
    </row>
    <row r="7241" spans="1:10" x14ac:dyDescent="0.35">
      <c r="A7241" s="5">
        <v>7237</v>
      </c>
      <c r="B7241" s="5">
        <v>302</v>
      </c>
      <c r="C7241" s="5">
        <v>10</v>
      </c>
      <c r="D7241" s="380">
        <v>32.653333333333329</v>
      </c>
      <c r="E7241" s="25">
        <v>27.3</v>
      </c>
      <c r="F7241" s="380">
        <v>22.124683939149524</v>
      </c>
      <c r="G7241" s="25">
        <v>47.85</v>
      </c>
      <c r="H7241" s="380">
        <v>10.973899141695549</v>
      </c>
      <c r="I7241" s="25">
        <v>66.06</v>
      </c>
      <c r="J7241" s="380">
        <v>6.6113122434128133</v>
      </c>
    </row>
    <row r="7242" spans="1:10" x14ac:dyDescent="0.35">
      <c r="A7242" s="5">
        <v>7238</v>
      </c>
      <c r="B7242" s="5">
        <v>302</v>
      </c>
      <c r="C7242" s="5">
        <v>10</v>
      </c>
      <c r="D7242" s="380">
        <v>33.088888888888881</v>
      </c>
      <c r="E7242" s="25">
        <v>26.51</v>
      </c>
      <c r="F7242" s="380">
        <v>21.401266521047084</v>
      </c>
      <c r="G7242" s="25">
        <v>47.85</v>
      </c>
      <c r="H7242" s="380">
        <v>10.849119727880282</v>
      </c>
      <c r="I7242" s="25">
        <v>66.06</v>
      </c>
      <c r="J7242" s="380">
        <v>6.4294191963448917</v>
      </c>
    </row>
    <row r="7243" spans="1:10" x14ac:dyDescent="0.35">
      <c r="A7243" s="5">
        <v>7239</v>
      </c>
      <c r="B7243" s="5">
        <v>302</v>
      </c>
      <c r="C7243" s="5">
        <v>10</v>
      </c>
      <c r="D7243" s="380">
        <v>34.008333333333333</v>
      </c>
      <c r="E7243" s="25">
        <v>26.51</v>
      </c>
      <c r="F7243" s="380">
        <v>24.382366223901926</v>
      </c>
      <c r="G7243" s="25">
        <v>47.85</v>
      </c>
      <c r="H7243" s="380">
        <v>9.1482467061372024</v>
      </c>
      <c r="I7243" s="25">
        <v>66.06</v>
      </c>
      <c r="J7243" s="380">
        <v>6.5305472381145355</v>
      </c>
    </row>
    <row r="7244" spans="1:10" x14ac:dyDescent="0.35">
      <c r="A7244" s="5">
        <v>7240</v>
      </c>
      <c r="B7244" s="5">
        <v>302</v>
      </c>
      <c r="C7244" s="5">
        <v>10</v>
      </c>
      <c r="D7244" s="380">
        <v>36.527777777777779</v>
      </c>
      <c r="E7244" s="25">
        <v>27.33</v>
      </c>
      <c r="F7244" s="380">
        <v>26.022652701247168</v>
      </c>
      <c r="G7244" s="25">
        <v>47.85</v>
      </c>
      <c r="H7244" s="380">
        <v>6.2774327765569806</v>
      </c>
      <c r="I7244" s="25">
        <v>66.06</v>
      </c>
      <c r="J7244" s="380">
        <v>2.2502191674475251</v>
      </c>
    </row>
    <row r="7245" spans="1:10" x14ac:dyDescent="0.35">
      <c r="A7245" s="5">
        <v>7241</v>
      </c>
      <c r="B7245" s="5">
        <v>302</v>
      </c>
      <c r="C7245" s="5">
        <v>10</v>
      </c>
      <c r="D7245" s="380">
        <v>38.059444444444445</v>
      </c>
      <c r="E7245" s="25">
        <v>30.91</v>
      </c>
      <c r="F7245" s="380">
        <v>25.797812417671473</v>
      </c>
      <c r="G7245" s="25">
        <v>48.33</v>
      </c>
      <c r="H7245" s="380">
        <v>22.260427641562533</v>
      </c>
      <c r="I7245" s="25">
        <v>70.09</v>
      </c>
      <c r="J7245" s="380">
        <v>2.2502191674475251</v>
      </c>
    </row>
    <row r="7246" spans="1:10" x14ac:dyDescent="0.35">
      <c r="A7246" s="5">
        <v>7242</v>
      </c>
      <c r="B7246" s="5">
        <v>302</v>
      </c>
      <c r="C7246" s="5">
        <v>10</v>
      </c>
      <c r="D7246" s="380">
        <v>41.626111111111108</v>
      </c>
      <c r="E7246" s="25">
        <v>30.91</v>
      </c>
      <c r="F7246" s="380">
        <v>28.649726650287555</v>
      </c>
      <c r="G7246" s="25">
        <v>56.29</v>
      </c>
      <c r="H7246" s="380">
        <v>22.593900992759664</v>
      </c>
      <c r="I7246" s="25">
        <v>603.30999999999995</v>
      </c>
      <c r="J7246" s="380">
        <v>3.780389687642649</v>
      </c>
    </row>
    <row r="7247" spans="1:10" x14ac:dyDescent="0.35">
      <c r="A7247" s="5">
        <v>7243</v>
      </c>
      <c r="B7247" s="5">
        <v>302</v>
      </c>
      <c r="C7247" s="5">
        <v>10</v>
      </c>
      <c r="D7247" s="380">
        <v>40.216111111111097</v>
      </c>
      <c r="E7247" s="25">
        <v>30.91</v>
      </c>
      <c r="F7247" s="380">
        <v>26.218936121019897</v>
      </c>
      <c r="G7247" s="25">
        <v>56.29</v>
      </c>
      <c r="H7247" s="380">
        <v>22.119562879965695</v>
      </c>
      <c r="I7247" s="25">
        <v>623.48</v>
      </c>
      <c r="J7247" s="380">
        <v>2.672280349728672</v>
      </c>
    </row>
    <row r="7248" spans="1:10" x14ac:dyDescent="0.35">
      <c r="A7248" s="5">
        <v>7244</v>
      </c>
      <c r="B7248" s="5">
        <v>302</v>
      </c>
      <c r="C7248" s="5">
        <v>10</v>
      </c>
      <c r="D7248" s="380">
        <v>36.962777777777767</v>
      </c>
      <c r="E7248" s="25">
        <v>28.15</v>
      </c>
      <c r="F7248" s="380">
        <v>25.681837839119211</v>
      </c>
      <c r="G7248" s="25">
        <v>48.33</v>
      </c>
      <c r="H7248" s="380">
        <v>20.470796014864174</v>
      </c>
      <c r="I7248" s="25">
        <v>77.72</v>
      </c>
      <c r="J7248" s="380">
        <v>2.2502191674475251</v>
      </c>
    </row>
    <row r="7249" spans="1:10" x14ac:dyDescent="0.35">
      <c r="A7249" s="5">
        <v>7245</v>
      </c>
      <c r="B7249" s="5">
        <v>302</v>
      </c>
      <c r="C7249" s="5">
        <v>10</v>
      </c>
      <c r="D7249" s="380">
        <v>35.642222222222223</v>
      </c>
      <c r="E7249" s="25">
        <v>26.51</v>
      </c>
      <c r="F7249" s="380">
        <v>25.681837839119211</v>
      </c>
      <c r="G7249" s="25">
        <v>47.85</v>
      </c>
      <c r="H7249" s="380">
        <v>19.703333397684549</v>
      </c>
      <c r="I7249" s="25">
        <v>70.09</v>
      </c>
      <c r="J7249" s="380">
        <v>2.0147039740057124</v>
      </c>
    </row>
    <row r="7250" spans="1:10" x14ac:dyDescent="0.35">
      <c r="A7250" s="5">
        <v>7246</v>
      </c>
      <c r="B7250" s="5">
        <v>302</v>
      </c>
      <c r="C7250" s="5">
        <v>10</v>
      </c>
      <c r="D7250" s="380">
        <v>34.268333333333338</v>
      </c>
      <c r="E7250" s="25">
        <v>25.74</v>
      </c>
      <c r="F7250" s="380">
        <v>26.381234349980911</v>
      </c>
      <c r="G7250" s="25">
        <v>47.85</v>
      </c>
      <c r="H7250" s="380">
        <v>17.985061968083667</v>
      </c>
      <c r="I7250" s="25">
        <v>68.73</v>
      </c>
      <c r="J7250" s="380">
        <v>2.0147039740057124</v>
      </c>
    </row>
    <row r="7251" spans="1:10" x14ac:dyDescent="0.35">
      <c r="A7251" s="5">
        <v>7247</v>
      </c>
      <c r="B7251" s="5">
        <v>302</v>
      </c>
      <c r="C7251" s="5">
        <v>10</v>
      </c>
      <c r="D7251" s="380">
        <v>33.969444444444441</v>
      </c>
      <c r="E7251" s="25">
        <v>24.99</v>
      </c>
      <c r="F7251" s="380">
        <v>24.428573937656321</v>
      </c>
      <c r="G7251" s="25">
        <v>47.85</v>
      </c>
      <c r="H7251" s="380">
        <v>17.902194141161271</v>
      </c>
      <c r="I7251" s="25">
        <v>66.73</v>
      </c>
      <c r="J7251" s="380">
        <v>2.0147039740057124</v>
      </c>
    </row>
    <row r="7252" spans="1:10" x14ac:dyDescent="0.35">
      <c r="A7252" s="5">
        <v>7248</v>
      </c>
      <c r="B7252" s="5">
        <v>302</v>
      </c>
      <c r="C7252" s="5">
        <v>10</v>
      </c>
      <c r="D7252" s="380">
        <v>34.223888888888887</v>
      </c>
      <c r="E7252" s="25">
        <v>24.84</v>
      </c>
      <c r="F7252" s="380">
        <v>23.569048971064063</v>
      </c>
      <c r="G7252" s="25">
        <v>44.48</v>
      </c>
      <c r="H7252" s="380">
        <v>17.406290757278718</v>
      </c>
      <c r="I7252" s="25">
        <v>64.14</v>
      </c>
      <c r="J7252" s="380">
        <v>6.1780895346881364</v>
      </c>
    </row>
    <row r="7253" spans="1:10" x14ac:dyDescent="0.35">
      <c r="A7253" s="5">
        <v>7249</v>
      </c>
      <c r="B7253" s="5">
        <v>303</v>
      </c>
      <c r="C7253" s="5">
        <v>10</v>
      </c>
      <c r="D7253" s="380">
        <v>32.922222222222224</v>
      </c>
      <c r="E7253" s="25">
        <v>24.84</v>
      </c>
      <c r="F7253" s="380">
        <v>23.261737155930255</v>
      </c>
      <c r="G7253" s="25">
        <v>42.29</v>
      </c>
      <c r="H7253" s="380">
        <v>17.374530238095588</v>
      </c>
      <c r="I7253" s="25">
        <v>50.7</v>
      </c>
      <c r="J7253" s="380">
        <v>4.3035516607528601</v>
      </c>
    </row>
    <row r="7254" spans="1:10" x14ac:dyDescent="0.35">
      <c r="A7254" s="5">
        <v>7250</v>
      </c>
      <c r="B7254" s="5">
        <v>303</v>
      </c>
      <c r="C7254" s="5">
        <v>10</v>
      </c>
      <c r="D7254" s="380">
        <v>32.713333333333331</v>
      </c>
      <c r="E7254" s="25">
        <v>24.84</v>
      </c>
      <c r="F7254" s="380">
        <v>23.224868312427521</v>
      </c>
      <c r="G7254" s="25">
        <v>42.29</v>
      </c>
      <c r="H7254" s="380">
        <v>16.685792549053247</v>
      </c>
      <c r="I7254" s="25">
        <v>50.7</v>
      </c>
      <c r="J7254" s="380">
        <v>2.6430669906709756</v>
      </c>
    </row>
    <row r="7255" spans="1:10" x14ac:dyDescent="0.35">
      <c r="A7255" s="5">
        <v>7251</v>
      </c>
      <c r="B7255" s="5">
        <v>303</v>
      </c>
      <c r="C7255" s="5">
        <v>10</v>
      </c>
      <c r="D7255" s="380">
        <v>32.186666666666667</v>
      </c>
      <c r="E7255" s="25">
        <v>24.84</v>
      </c>
      <c r="F7255" s="380">
        <v>23.095377560654114</v>
      </c>
      <c r="G7255" s="25">
        <v>42.29</v>
      </c>
      <c r="H7255" s="380">
        <v>13.750576902175268</v>
      </c>
      <c r="I7255" s="25">
        <v>50.19</v>
      </c>
      <c r="J7255" s="380">
        <v>3.9095642030306688</v>
      </c>
    </row>
    <row r="7256" spans="1:10" x14ac:dyDescent="0.35">
      <c r="A7256" s="5">
        <v>7252</v>
      </c>
      <c r="B7256" s="5">
        <v>303</v>
      </c>
      <c r="C7256" s="5">
        <v>10</v>
      </c>
      <c r="D7256" s="380">
        <v>32.391111111111108</v>
      </c>
      <c r="E7256" s="25">
        <v>24.84</v>
      </c>
      <c r="F7256" s="380">
        <v>23.25473949072024</v>
      </c>
      <c r="G7256" s="25">
        <v>42.29</v>
      </c>
      <c r="H7256" s="380">
        <v>11.083128544657979</v>
      </c>
      <c r="I7256" s="25">
        <v>50.19</v>
      </c>
      <c r="J7256" s="380">
        <v>2.2502191674475243</v>
      </c>
    </row>
    <row r="7257" spans="1:10" x14ac:dyDescent="0.35">
      <c r="A7257" s="5">
        <v>7253</v>
      </c>
      <c r="B7257" s="5">
        <v>303</v>
      </c>
      <c r="C7257" s="5">
        <v>10</v>
      </c>
      <c r="D7257" s="380">
        <v>32.68555555555556</v>
      </c>
      <c r="E7257" s="25">
        <v>24.84</v>
      </c>
      <c r="F7257" s="380">
        <v>22.945464128129647</v>
      </c>
      <c r="G7257" s="25">
        <v>42.29</v>
      </c>
      <c r="H7257" s="380">
        <v>11.074229687615514</v>
      </c>
      <c r="I7257" s="25">
        <v>50.19</v>
      </c>
      <c r="J7257" s="380">
        <v>4.5063019991301374</v>
      </c>
    </row>
    <row r="7258" spans="1:10" x14ac:dyDescent="0.35">
      <c r="A7258" s="5">
        <v>7254</v>
      </c>
      <c r="B7258" s="5">
        <v>303</v>
      </c>
      <c r="C7258" s="5">
        <v>10</v>
      </c>
      <c r="D7258" s="380">
        <v>33.150555555555556</v>
      </c>
      <c r="E7258" s="25">
        <v>24.84</v>
      </c>
      <c r="F7258" s="380">
        <v>22.848568677175187</v>
      </c>
      <c r="G7258" s="25">
        <v>42.29</v>
      </c>
      <c r="H7258" s="380">
        <v>12.26200085011339</v>
      </c>
      <c r="I7258" s="25">
        <v>50.7</v>
      </c>
      <c r="J7258" s="380">
        <v>2.8610889760566391</v>
      </c>
    </row>
    <row r="7259" spans="1:10" x14ac:dyDescent="0.35">
      <c r="A7259" s="5">
        <v>7255</v>
      </c>
      <c r="B7259" s="5">
        <v>303</v>
      </c>
      <c r="C7259" s="5">
        <v>10</v>
      </c>
      <c r="D7259" s="380">
        <v>34.102222222222217</v>
      </c>
      <c r="E7259" s="25">
        <v>24.84</v>
      </c>
      <c r="F7259" s="380">
        <v>22.868918959715455</v>
      </c>
      <c r="G7259" s="25">
        <v>42.71</v>
      </c>
      <c r="H7259" s="380">
        <v>11.180684916160967</v>
      </c>
      <c r="I7259" s="25">
        <v>51.02</v>
      </c>
      <c r="J7259" s="380">
        <v>3.6667384383273789</v>
      </c>
    </row>
    <row r="7260" spans="1:10" x14ac:dyDescent="0.35">
      <c r="A7260" s="5">
        <v>7256</v>
      </c>
      <c r="B7260" s="5">
        <v>303</v>
      </c>
      <c r="C7260" s="5">
        <v>10</v>
      </c>
      <c r="D7260" s="380">
        <v>35.636666666666663</v>
      </c>
      <c r="E7260" s="25">
        <v>24.84</v>
      </c>
      <c r="F7260" s="380">
        <v>23.75230646004719</v>
      </c>
      <c r="G7260" s="25">
        <v>43.56</v>
      </c>
      <c r="H7260" s="380">
        <v>9.7318887691618627</v>
      </c>
      <c r="I7260" s="25">
        <v>56.77</v>
      </c>
      <c r="J7260" s="380">
        <v>3.700328977423935</v>
      </c>
    </row>
    <row r="7261" spans="1:10" x14ac:dyDescent="0.35">
      <c r="A7261" s="5">
        <v>7257</v>
      </c>
      <c r="B7261" s="5">
        <v>303</v>
      </c>
      <c r="C7261" s="5">
        <v>10</v>
      </c>
      <c r="D7261" s="380">
        <v>37.140555555555551</v>
      </c>
      <c r="E7261" s="25">
        <v>24.99</v>
      </c>
      <c r="F7261" s="380">
        <v>20.140960190488673</v>
      </c>
      <c r="G7261" s="25">
        <v>43.56</v>
      </c>
      <c r="H7261" s="380">
        <v>6.3581250561305049</v>
      </c>
      <c r="I7261" s="25">
        <v>59.05</v>
      </c>
      <c r="J7261" s="380">
        <v>6.9891791513239765</v>
      </c>
    </row>
    <row r="7262" spans="1:10" x14ac:dyDescent="0.35">
      <c r="A7262" s="5">
        <v>7258</v>
      </c>
      <c r="B7262" s="5">
        <v>303</v>
      </c>
      <c r="C7262" s="5">
        <v>10</v>
      </c>
      <c r="D7262" s="380">
        <v>35.571111111111108</v>
      </c>
      <c r="E7262" s="25">
        <v>24.99</v>
      </c>
      <c r="F7262" s="380">
        <v>14.989116267227375</v>
      </c>
      <c r="G7262" s="25">
        <v>43.56</v>
      </c>
      <c r="H7262" s="380">
        <v>5.604727324858807</v>
      </c>
      <c r="I7262" s="25">
        <v>56.41</v>
      </c>
      <c r="J7262" s="380">
        <v>6.772822102661948</v>
      </c>
    </row>
    <row r="7263" spans="1:10" x14ac:dyDescent="0.35">
      <c r="A7263" s="5">
        <v>7259</v>
      </c>
      <c r="B7263" s="5">
        <v>303</v>
      </c>
      <c r="C7263" s="5">
        <v>10</v>
      </c>
      <c r="D7263" s="380">
        <v>34.647777777777776</v>
      </c>
      <c r="E7263" s="25">
        <v>24.84</v>
      </c>
      <c r="F7263" s="380">
        <v>15.944344964163944</v>
      </c>
      <c r="G7263" s="25">
        <v>43.56</v>
      </c>
      <c r="H7263" s="380">
        <v>4.799693804694658</v>
      </c>
      <c r="I7263" s="25">
        <v>50.7</v>
      </c>
      <c r="J7263" s="380">
        <v>0.27777777777777779</v>
      </c>
    </row>
    <row r="7264" spans="1:10" x14ac:dyDescent="0.35">
      <c r="A7264" s="5">
        <v>7260</v>
      </c>
      <c r="B7264" s="5">
        <v>303</v>
      </c>
      <c r="C7264" s="5">
        <v>10</v>
      </c>
      <c r="D7264" s="380">
        <v>34.80888888888888</v>
      </c>
      <c r="E7264" s="25">
        <v>24.84</v>
      </c>
      <c r="F7264" s="380">
        <v>14.97736382652017</v>
      </c>
      <c r="G7264" s="25">
        <v>43.56</v>
      </c>
      <c r="H7264" s="380">
        <v>4.799693804694658</v>
      </c>
      <c r="I7264" s="25">
        <v>50.19</v>
      </c>
      <c r="J7264" s="380">
        <v>4.821930918849386</v>
      </c>
    </row>
    <row r="7265" spans="1:10" x14ac:dyDescent="0.35">
      <c r="A7265" s="5">
        <v>7261</v>
      </c>
      <c r="B7265" s="5">
        <v>303</v>
      </c>
      <c r="C7265" s="5">
        <v>10</v>
      </c>
      <c r="D7265" s="380">
        <v>35.662777777777784</v>
      </c>
      <c r="E7265" s="25">
        <v>24.84</v>
      </c>
      <c r="F7265" s="380">
        <v>16.912667398386667</v>
      </c>
      <c r="G7265" s="25">
        <v>43.56</v>
      </c>
      <c r="H7265" s="380">
        <v>6.3598686767947514</v>
      </c>
      <c r="I7265" s="25">
        <v>50.19</v>
      </c>
      <c r="J7265" s="380">
        <v>0.27777777777777779</v>
      </c>
    </row>
    <row r="7266" spans="1:10" x14ac:dyDescent="0.35">
      <c r="A7266" s="5">
        <v>7262</v>
      </c>
      <c r="B7266" s="5">
        <v>303</v>
      </c>
      <c r="C7266" s="5">
        <v>10</v>
      </c>
      <c r="D7266" s="380">
        <v>35.949444444444438</v>
      </c>
      <c r="E7266" s="25">
        <v>24.84</v>
      </c>
      <c r="F7266" s="380">
        <v>17.090448465549539</v>
      </c>
      <c r="G7266" s="25">
        <v>42.71</v>
      </c>
      <c r="H7266" s="380">
        <v>6.4475576321380412</v>
      </c>
      <c r="I7266" s="25">
        <v>50.19</v>
      </c>
      <c r="J7266" s="380">
        <v>0.27777777777777779</v>
      </c>
    </row>
    <row r="7267" spans="1:10" x14ac:dyDescent="0.35">
      <c r="A7267" s="5">
        <v>7263</v>
      </c>
      <c r="B7267" s="5">
        <v>303</v>
      </c>
      <c r="C7267" s="5">
        <v>10</v>
      </c>
      <c r="D7267" s="380">
        <v>37.63111111111111</v>
      </c>
      <c r="E7267" s="25">
        <v>24.84</v>
      </c>
      <c r="F7267" s="380">
        <v>16.501517339329535</v>
      </c>
      <c r="G7267" s="25">
        <v>43.56</v>
      </c>
      <c r="H7267" s="380">
        <v>6.0859000695607826</v>
      </c>
      <c r="I7267" s="25">
        <v>50.19</v>
      </c>
      <c r="J7267" s="380">
        <v>4.8496960667223066</v>
      </c>
    </row>
    <row r="7268" spans="1:10" x14ac:dyDescent="0.35">
      <c r="A7268" s="5">
        <v>7264</v>
      </c>
      <c r="B7268" s="5">
        <v>303</v>
      </c>
      <c r="C7268" s="5">
        <v>10</v>
      </c>
      <c r="D7268" s="380">
        <v>39.816111111111105</v>
      </c>
      <c r="E7268" s="25">
        <v>24.84</v>
      </c>
      <c r="F7268" s="380">
        <v>20.425209509577829</v>
      </c>
      <c r="G7268" s="25">
        <v>43.56</v>
      </c>
      <c r="H7268" s="380">
        <v>8.5736891131147974</v>
      </c>
      <c r="I7268" s="25">
        <v>50.19</v>
      </c>
      <c r="J7268" s="380">
        <v>6.3453155499922183</v>
      </c>
    </row>
    <row r="7269" spans="1:10" x14ac:dyDescent="0.35">
      <c r="A7269" s="5">
        <v>7265</v>
      </c>
      <c r="B7269" s="5">
        <v>303</v>
      </c>
      <c r="C7269" s="5">
        <v>10</v>
      </c>
      <c r="D7269" s="380">
        <v>43.964444444444439</v>
      </c>
      <c r="E7269" s="25">
        <v>24.84</v>
      </c>
      <c r="F7269" s="380">
        <v>23.553777510658865</v>
      </c>
      <c r="G7269" s="25">
        <v>47.85</v>
      </c>
      <c r="H7269" s="380">
        <v>7.4216165309052009</v>
      </c>
      <c r="I7269" s="25">
        <v>50.7</v>
      </c>
      <c r="J7269" s="380">
        <v>0.27777777777777779</v>
      </c>
    </row>
    <row r="7270" spans="1:10" x14ac:dyDescent="0.35">
      <c r="A7270" s="5">
        <v>7266</v>
      </c>
      <c r="B7270" s="5">
        <v>303</v>
      </c>
      <c r="C7270" s="5">
        <v>10</v>
      </c>
      <c r="D7270" s="380">
        <v>48.213333333333324</v>
      </c>
      <c r="E7270" s="25">
        <v>26.51</v>
      </c>
      <c r="F7270" s="380">
        <v>24.050901367426011</v>
      </c>
      <c r="G7270" s="25">
        <v>49.75</v>
      </c>
      <c r="H7270" s="380">
        <v>9.6385171575100834</v>
      </c>
      <c r="I7270" s="25">
        <v>66.06</v>
      </c>
      <c r="J7270" s="380">
        <v>1.8550584787347022</v>
      </c>
    </row>
    <row r="7271" spans="1:10" x14ac:dyDescent="0.35">
      <c r="A7271" s="5">
        <v>7267</v>
      </c>
      <c r="B7271" s="5">
        <v>303</v>
      </c>
      <c r="C7271" s="5">
        <v>10</v>
      </c>
      <c r="D7271" s="380">
        <v>50.281111111111109</v>
      </c>
      <c r="E7271" s="25">
        <v>25.74</v>
      </c>
      <c r="F7271" s="380">
        <v>23.502745233437885</v>
      </c>
      <c r="G7271" s="25">
        <v>49.75</v>
      </c>
      <c r="H7271" s="380">
        <v>4.799693804694658</v>
      </c>
      <c r="I7271" s="25">
        <v>64.14</v>
      </c>
      <c r="J7271" s="380">
        <v>0.27777777777777779</v>
      </c>
    </row>
    <row r="7272" spans="1:10" x14ac:dyDescent="0.35">
      <c r="A7272" s="5">
        <v>7268</v>
      </c>
      <c r="B7272" s="5">
        <v>303</v>
      </c>
      <c r="C7272" s="5">
        <v>10</v>
      </c>
      <c r="D7272" s="380">
        <v>48.476111111111109</v>
      </c>
      <c r="E7272" s="25">
        <v>24.99</v>
      </c>
      <c r="F7272" s="380">
        <v>23.571974390031649</v>
      </c>
      <c r="G7272" s="25">
        <v>47.46</v>
      </c>
      <c r="H7272" s="380">
        <v>8.2928157772341091</v>
      </c>
      <c r="I7272" s="25">
        <v>58.1</v>
      </c>
      <c r="J7272" s="380">
        <v>0.27777777777777779</v>
      </c>
    </row>
    <row r="7273" spans="1:10" x14ac:dyDescent="0.35">
      <c r="A7273" s="5">
        <v>7269</v>
      </c>
      <c r="B7273" s="5">
        <v>303</v>
      </c>
      <c r="C7273" s="5">
        <v>10</v>
      </c>
      <c r="D7273" s="380">
        <v>45.684999999999995</v>
      </c>
      <c r="E7273" s="25">
        <v>24.84</v>
      </c>
      <c r="F7273" s="380">
        <v>21.885702693576526</v>
      </c>
      <c r="G7273" s="25">
        <v>43.56</v>
      </c>
      <c r="H7273" s="380">
        <v>8.9673252933901413</v>
      </c>
      <c r="I7273" s="25">
        <v>56.77</v>
      </c>
      <c r="J7273" s="380">
        <v>0.27777777777777779</v>
      </c>
    </row>
    <row r="7274" spans="1:10" x14ac:dyDescent="0.35">
      <c r="A7274" s="5">
        <v>7270</v>
      </c>
      <c r="B7274" s="5">
        <v>303</v>
      </c>
      <c r="C7274" s="5">
        <v>10</v>
      </c>
      <c r="D7274" s="380">
        <v>44.091111111111111</v>
      </c>
      <c r="E7274" s="25">
        <v>24.84</v>
      </c>
      <c r="F7274" s="380">
        <v>9.1866914002105826</v>
      </c>
      <c r="G7274" s="25">
        <v>43.56</v>
      </c>
      <c r="H7274" s="380">
        <v>8.5753911310830215</v>
      </c>
      <c r="I7274" s="25">
        <v>55.84</v>
      </c>
      <c r="J7274" s="380">
        <v>3.9352151542034406</v>
      </c>
    </row>
    <row r="7275" spans="1:10" x14ac:dyDescent="0.35">
      <c r="A7275" s="5">
        <v>7271</v>
      </c>
      <c r="B7275" s="5">
        <v>303</v>
      </c>
      <c r="C7275" s="5">
        <v>10</v>
      </c>
      <c r="D7275" s="380">
        <v>41.453888888888883</v>
      </c>
      <c r="E7275" s="25">
        <v>24.84</v>
      </c>
      <c r="F7275" s="380">
        <v>9.0712452983900729</v>
      </c>
      <c r="G7275" s="25">
        <v>43.56</v>
      </c>
      <c r="H7275" s="380">
        <v>7.5572237242092219</v>
      </c>
      <c r="I7275" s="25">
        <v>53.71</v>
      </c>
      <c r="J7275" s="380">
        <v>3.2676287810621183</v>
      </c>
    </row>
    <row r="7276" spans="1:10" x14ac:dyDescent="0.35">
      <c r="A7276" s="5">
        <v>7272</v>
      </c>
      <c r="B7276" s="5">
        <v>303</v>
      </c>
      <c r="C7276" s="5">
        <v>10</v>
      </c>
      <c r="D7276" s="380">
        <v>39.403888888888886</v>
      </c>
      <c r="E7276" s="25">
        <v>24.84</v>
      </c>
      <c r="F7276" s="380">
        <v>9.0439868815970694</v>
      </c>
      <c r="G7276" s="25">
        <v>42.29</v>
      </c>
      <c r="H7276" s="380">
        <v>9.5211521439350335</v>
      </c>
      <c r="I7276" s="25">
        <v>50.7</v>
      </c>
      <c r="J7276" s="380">
        <v>4.5151689817379541</v>
      </c>
    </row>
    <row r="7277" spans="1:10" x14ac:dyDescent="0.35">
      <c r="A7277" s="5">
        <v>7273</v>
      </c>
      <c r="B7277" s="5">
        <v>304</v>
      </c>
      <c r="C7277" s="5">
        <v>10</v>
      </c>
      <c r="D7277" s="380">
        <v>43.746111111111105</v>
      </c>
      <c r="E7277" s="25">
        <v>24.84</v>
      </c>
      <c r="F7277" s="380">
        <v>8.9884362277121408</v>
      </c>
      <c r="G7277" s="25">
        <v>42.2</v>
      </c>
      <c r="H7277" s="380">
        <v>9.8579869410084608</v>
      </c>
      <c r="I7277" s="25">
        <v>37.979999999999997</v>
      </c>
      <c r="J7277" s="380">
        <v>5.8377399609656981</v>
      </c>
    </row>
    <row r="7278" spans="1:10" x14ac:dyDescent="0.35">
      <c r="A7278" s="5">
        <v>7274</v>
      </c>
      <c r="B7278" s="5">
        <v>304</v>
      </c>
      <c r="C7278" s="5">
        <v>10</v>
      </c>
      <c r="D7278" s="380">
        <v>42.339444444444446</v>
      </c>
      <c r="E7278" s="25">
        <v>24.84</v>
      </c>
      <c r="F7278" s="380">
        <v>9.0723876883331336</v>
      </c>
      <c r="G7278" s="25">
        <v>42.2</v>
      </c>
      <c r="H7278" s="380">
        <v>9.1081264760255145</v>
      </c>
      <c r="I7278" s="25">
        <v>37.979999999999997</v>
      </c>
      <c r="J7278" s="380">
        <v>5.7902939854484456</v>
      </c>
    </row>
    <row r="7279" spans="1:10" x14ac:dyDescent="0.35">
      <c r="A7279" s="5">
        <v>7275</v>
      </c>
      <c r="B7279" s="5">
        <v>304</v>
      </c>
      <c r="C7279" s="5">
        <v>10</v>
      </c>
      <c r="D7279" s="380">
        <v>41.597777777777779</v>
      </c>
      <c r="E7279" s="25">
        <v>24.84</v>
      </c>
      <c r="F7279" s="380">
        <v>9.1146956198483373</v>
      </c>
      <c r="G7279" s="25">
        <v>42.2</v>
      </c>
      <c r="H7279" s="380">
        <v>9.0873892341220337</v>
      </c>
      <c r="I7279" s="25">
        <v>37.979999999999997</v>
      </c>
      <c r="J7279" s="380">
        <v>5.2779173000985695</v>
      </c>
    </row>
    <row r="7280" spans="1:10" x14ac:dyDescent="0.35">
      <c r="A7280" s="5">
        <v>7276</v>
      </c>
      <c r="B7280" s="5">
        <v>304</v>
      </c>
      <c r="C7280" s="5">
        <v>10</v>
      </c>
      <c r="D7280" s="380">
        <v>41.311666666666667</v>
      </c>
      <c r="E7280" s="25">
        <v>24.84</v>
      </c>
      <c r="F7280" s="380">
        <v>9.1318122528164825</v>
      </c>
      <c r="G7280" s="25">
        <v>42.2</v>
      </c>
      <c r="H7280" s="380">
        <v>8.5292782913922718</v>
      </c>
      <c r="I7280" s="25">
        <v>37.979999999999997</v>
      </c>
      <c r="J7280" s="380">
        <v>5.7297705266617092</v>
      </c>
    </row>
    <row r="7281" spans="1:10" x14ac:dyDescent="0.35">
      <c r="A7281" s="5">
        <v>7277</v>
      </c>
      <c r="B7281" s="5">
        <v>304</v>
      </c>
      <c r="C7281" s="5">
        <v>10</v>
      </c>
      <c r="D7281" s="380">
        <v>44.04666666666666</v>
      </c>
      <c r="E7281" s="25">
        <v>24.84</v>
      </c>
      <c r="F7281" s="380">
        <v>9.1329379067631038</v>
      </c>
      <c r="G7281" s="25">
        <v>42.2</v>
      </c>
      <c r="H7281" s="380">
        <v>9.2835181147471992</v>
      </c>
      <c r="I7281" s="25">
        <v>37.979999999999997</v>
      </c>
      <c r="J7281" s="380">
        <v>5.635176918386426</v>
      </c>
    </row>
    <row r="7282" spans="1:10" x14ac:dyDescent="0.35">
      <c r="A7282" s="5">
        <v>7278</v>
      </c>
      <c r="B7282" s="5">
        <v>304</v>
      </c>
      <c r="C7282" s="5">
        <v>10</v>
      </c>
      <c r="D7282" s="380">
        <v>46.092222222222219</v>
      </c>
      <c r="E7282" s="25">
        <v>24.84</v>
      </c>
      <c r="F7282" s="380">
        <v>9.0446471341545944</v>
      </c>
      <c r="G7282" s="25">
        <v>42.2</v>
      </c>
      <c r="H7282" s="380">
        <v>8.8005307727045388</v>
      </c>
      <c r="I7282" s="25">
        <v>37.979999999999997</v>
      </c>
      <c r="J7282" s="380">
        <v>5.5685405372602839</v>
      </c>
    </row>
    <row r="7283" spans="1:10" x14ac:dyDescent="0.35">
      <c r="A7283" s="5">
        <v>7279</v>
      </c>
      <c r="B7283" s="5">
        <v>304</v>
      </c>
      <c r="C7283" s="5">
        <v>10</v>
      </c>
      <c r="D7283" s="380">
        <v>50.458333333333336</v>
      </c>
      <c r="E7283" s="25">
        <v>24.84</v>
      </c>
      <c r="F7283" s="380">
        <v>9.0027249503937483</v>
      </c>
      <c r="G7283" s="25">
        <v>42.2</v>
      </c>
      <c r="H7283" s="380">
        <v>7.2119942377126671</v>
      </c>
      <c r="I7283" s="25">
        <v>37.979999999999997</v>
      </c>
      <c r="J7283" s="380">
        <v>4.0038706021109043</v>
      </c>
    </row>
    <row r="7284" spans="1:10" x14ac:dyDescent="0.35">
      <c r="A7284" s="5">
        <v>7280</v>
      </c>
      <c r="B7284" s="5">
        <v>304</v>
      </c>
      <c r="C7284" s="5">
        <v>10</v>
      </c>
      <c r="D7284" s="380">
        <v>54.12444444444445</v>
      </c>
      <c r="E7284" s="25">
        <v>24.84</v>
      </c>
      <c r="F7284" s="380">
        <v>9.8385362586535745</v>
      </c>
      <c r="G7284" s="25">
        <v>42.2</v>
      </c>
      <c r="H7284" s="380">
        <v>6.9274240381137231</v>
      </c>
      <c r="I7284" s="25">
        <v>38.270000000000003</v>
      </c>
      <c r="J7284" s="380">
        <v>4.0532764520202003</v>
      </c>
    </row>
    <row r="7285" spans="1:10" x14ac:dyDescent="0.35">
      <c r="A7285" s="5">
        <v>7281</v>
      </c>
      <c r="B7285" s="5">
        <v>304</v>
      </c>
      <c r="C7285" s="5">
        <v>10</v>
      </c>
      <c r="D7285" s="380">
        <v>51.430555555555564</v>
      </c>
      <c r="E7285" s="25">
        <v>24.84</v>
      </c>
      <c r="F7285" s="380">
        <v>8.7368566088310899</v>
      </c>
      <c r="G7285" s="25">
        <v>42.29</v>
      </c>
      <c r="H7285" s="380">
        <v>4.799693804694658</v>
      </c>
      <c r="I7285" s="25">
        <v>38.36</v>
      </c>
      <c r="J7285" s="380">
        <v>6.8138076837362007</v>
      </c>
    </row>
    <row r="7286" spans="1:10" x14ac:dyDescent="0.35">
      <c r="A7286" s="5">
        <v>7282</v>
      </c>
      <c r="B7286" s="5">
        <v>304</v>
      </c>
      <c r="C7286" s="5">
        <v>10</v>
      </c>
      <c r="D7286" s="380">
        <v>48.702222222222218</v>
      </c>
      <c r="E7286" s="25">
        <v>24.84</v>
      </c>
      <c r="F7286" s="380">
        <v>8.1174834595959595</v>
      </c>
      <c r="G7286" s="25">
        <v>42.29</v>
      </c>
      <c r="H7286" s="380">
        <v>4.8258162476922628</v>
      </c>
      <c r="I7286" s="25">
        <v>37.979999999999997</v>
      </c>
      <c r="J7286" s="380">
        <v>2.4413620471981057</v>
      </c>
    </row>
    <row r="7287" spans="1:10" x14ac:dyDescent="0.35">
      <c r="A7287" s="5">
        <v>7283</v>
      </c>
      <c r="B7287" s="5">
        <v>304</v>
      </c>
      <c r="C7287" s="5">
        <v>10</v>
      </c>
      <c r="D7287" s="380">
        <v>46.713888888888881</v>
      </c>
      <c r="E7287" s="25">
        <v>24.84</v>
      </c>
      <c r="F7287" s="380">
        <v>0.47222222222222221</v>
      </c>
      <c r="G7287" s="25">
        <v>42.2</v>
      </c>
      <c r="H7287" s="380">
        <v>4.626278410518796</v>
      </c>
      <c r="I7287" s="25">
        <v>37.979999999999997</v>
      </c>
      <c r="J7287" s="380">
        <v>2.4065966498088649</v>
      </c>
    </row>
    <row r="7288" spans="1:10" x14ac:dyDescent="0.35">
      <c r="A7288" s="5">
        <v>7284</v>
      </c>
      <c r="B7288" s="5">
        <v>304</v>
      </c>
      <c r="C7288" s="5">
        <v>10</v>
      </c>
      <c r="D7288" s="380">
        <v>46.107777777777777</v>
      </c>
      <c r="E7288" s="25">
        <v>24.84</v>
      </c>
      <c r="F7288" s="380">
        <v>5.3837097714493884</v>
      </c>
      <c r="G7288" s="25">
        <v>42.2</v>
      </c>
      <c r="H7288" s="380">
        <v>4.3948376448343378</v>
      </c>
      <c r="I7288" s="25">
        <v>37.979999999999997</v>
      </c>
      <c r="J7288" s="380">
        <v>2.4065966498088649</v>
      </c>
    </row>
    <row r="7289" spans="1:10" x14ac:dyDescent="0.35">
      <c r="A7289" s="5">
        <v>7285</v>
      </c>
      <c r="B7289" s="5">
        <v>304</v>
      </c>
      <c r="C7289" s="5">
        <v>10</v>
      </c>
      <c r="D7289" s="380">
        <v>44.436666666666675</v>
      </c>
      <c r="E7289" s="25">
        <v>24.84</v>
      </c>
      <c r="F7289" s="380">
        <v>5.3837097714493884</v>
      </c>
      <c r="G7289" s="25">
        <v>42.2</v>
      </c>
      <c r="H7289" s="380">
        <v>4.4025467679919723</v>
      </c>
      <c r="I7289" s="25">
        <v>37.979999999999997</v>
      </c>
      <c r="J7289" s="380">
        <v>2.4065966498088649</v>
      </c>
    </row>
    <row r="7290" spans="1:10" x14ac:dyDescent="0.35">
      <c r="A7290" s="5">
        <v>7286</v>
      </c>
      <c r="B7290" s="5">
        <v>304</v>
      </c>
      <c r="C7290" s="5">
        <v>10</v>
      </c>
      <c r="D7290" s="380">
        <v>45.501666666666672</v>
      </c>
      <c r="E7290" s="25">
        <v>24.84</v>
      </c>
      <c r="F7290" s="380">
        <v>5.3837097714493884</v>
      </c>
      <c r="G7290" s="25">
        <v>42.2</v>
      </c>
      <c r="H7290" s="380">
        <v>4.4025467679919723</v>
      </c>
      <c r="I7290" s="25">
        <v>37.979999999999997</v>
      </c>
      <c r="J7290" s="380">
        <v>2.4987433588806249</v>
      </c>
    </row>
    <row r="7291" spans="1:10" x14ac:dyDescent="0.35">
      <c r="A7291" s="5">
        <v>7287</v>
      </c>
      <c r="B7291" s="5">
        <v>304</v>
      </c>
      <c r="C7291" s="5">
        <v>10</v>
      </c>
      <c r="D7291" s="380">
        <v>46.956111111111106</v>
      </c>
      <c r="E7291" s="25">
        <v>24.84</v>
      </c>
      <c r="F7291" s="380">
        <v>0.81369126356577759</v>
      </c>
      <c r="G7291" s="25">
        <v>42.2</v>
      </c>
      <c r="H7291" s="380">
        <v>0.35336413083672158</v>
      </c>
      <c r="I7291" s="25">
        <v>37.979999999999997</v>
      </c>
      <c r="J7291" s="380">
        <v>2.4607549068428014</v>
      </c>
    </row>
    <row r="7292" spans="1:10" x14ac:dyDescent="0.35">
      <c r="A7292" s="5">
        <v>7288</v>
      </c>
      <c r="B7292" s="5">
        <v>304</v>
      </c>
      <c r="C7292" s="5">
        <v>10</v>
      </c>
      <c r="D7292" s="380">
        <v>50.168333333333337</v>
      </c>
      <c r="E7292" s="25">
        <v>24.84</v>
      </c>
      <c r="F7292" s="380">
        <v>8.1174834595959595</v>
      </c>
      <c r="G7292" s="25">
        <v>42.63</v>
      </c>
      <c r="H7292" s="380">
        <v>7.8312070414379509</v>
      </c>
      <c r="I7292" s="25">
        <v>37.979999999999997</v>
      </c>
      <c r="J7292" s="380">
        <v>0.43748485020564681</v>
      </c>
    </row>
    <row r="7293" spans="1:10" x14ac:dyDescent="0.35">
      <c r="A7293" s="5">
        <v>7289</v>
      </c>
      <c r="B7293" s="5">
        <v>304</v>
      </c>
      <c r="C7293" s="5">
        <v>10</v>
      </c>
      <c r="D7293" s="380">
        <v>51.467222222222219</v>
      </c>
      <c r="E7293" s="25">
        <v>24.84</v>
      </c>
      <c r="F7293" s="380">
        <v>19.445624807989674</v>
      </c>
      <c r="G7293" s="25">
        <v>44.48</v>
      </c>
      <c r="H7293" s="380">
        <v>10.775415180164233</v>
      </c>
      <c r="I7293" s="25">
        <v>50.13</v>
      </c>
      <c r="J7293" s="380">
        <v>8.0560170176128558</v>
      </c>
    </row>
    <row r="7294" spans="1:10" x14ac:dyDescent="0.35">
      <c r="A7294" s="5">
        <v>7290</v>
      </c>
      <c r="B7294" s="5">
        <v>304</v>
      </c>
      <c r="C7294" s="5">
        <v>10</v>
      </c>
      <c r="D7294" s="380">
        <v>54.87222222222222</v>
      </c>
      <c r="E7294" s="25">
        <v>26.05</v>
      </c>
      <c r="F7294" s="380">
        <v>20.88204105375608</v>
      </c>
      <c r="G7294" s="25">
        <v>47.85</v>
      </c>
      <c r="H7294" s="380">
        <v>12.253601951612513</v>
      </c>
      <c r="I7294" s="25">
        <v>56.98</v>
      </c>
      <c r="J7294" s="380">
        <v>7.8936836217631274</v>
      </c>
    </row>
    <row r="7295" spans="1:10" x14ac:dyDescent="0.35">
      <c r="A7295" s="5">
        <v>7291</v>
      </c>
      <c r="B7295" s="5">
        <v>304</v>
      </c>
      <c r="C7295" s="5">
        <v>10</v>
      </c>
      <c r="D7295" s="380">
        <v>52.925555555555555</v>
      </c>
      <c r="E7295" s="25">
        <v>27.3</v>
      </c>
      <c r="F7295" s="380">
        <v>21.306512711630116</v>
      </c>
      <c r="G7295" s="25">
        <v>50.35</v>
      </c>
      <c r="H7295" s="380">
        <v>11.043316019564124</v>
      </c>
      <c r="I7295" s="25">
        <v>66.06</v>
      </c>
      <c r="J7295" s="380">
        <v>8.0048811094612748</v>
      </c>
    </row>
    <row r="7296" spans="1:10" x14ac:dyDescent="0.35">
      <c r="A7296" s="5">
        <v>7292</v>
      </c>
      <c r="B7296" s="5">
        <v>304</v>
      </c>
      <c r="C7296" s="5">
        <v>10</v>
      </c>
      <c r="D7296" s="380">
        <v>49.942777777777778</v>
      </c>
      <c r="E7296" s="25">
        <v>26.84</v>
      </c>
      <c r="F7296" s="380">
        <v>21.114106462275874</v>
      </c>
      <c r="G7296" s="25">
        <v>47.85</v>
      </c>
      <c r="H7296" s="380">
        <v>11.342539194711126</v>
      </c>
      <c r="I7296" s="25">
        <v>66.06</v>
      </c>
      <c r="J7296" s="380">
        <v>7.9879216016776731</v>
      </c>
    </row>
    <row r="7297" spans="1:10" x14ac:dyDescent="0.35">
      <c r="A7297" s="5">
        <v>7293</v>
      </c>
      <c r="B7297" s="5">
        <v>304</v>
      </c>
      <c r="C7297" s="5">
        <v>10</v>
      </c>
      <c r="D7297" s="380">
        <v>45.019444444444439</v>
      </c>
      <c r="E7297" s="25">
        <v>25.29</v>
      </c>
      <c r="F7297" s="380">
        <v>19.983944731396068</v>
      </c>
      <c r="G7297" s="25">
        <v>46.58</v>
      </c>
      <c r="H7297" s="380">
        <v>11.704343204913904</v>
      </c>
      <c r="I7297" s="25">
        <v>61.64</v>
      </c>
      <c r="J7297" s="380">
        <v>8.0204189475490733</v>
      </c>
    </row>
    <row r="7298" spans="1:10" x14ac:dyDescent="0.35">
      <c r="A7298" s="5">
        <v>7294</v>
      </c>
      <c r="B7298" s="5">
        <v>304</v>
      </c>
      <c r="C7298" s="5">
        <v>10</v>
      </c>
      <c r="D7298" s="380">
        <v>42.665555555555549</v>
      </c>
      <c r="E7298" s="25">
        <v>24.84</v>
      </c>
      <c r="F7298" s="380">
        <v>19.898541126478548</v>
      </c>
      <c r="G7298" s="25">
        <v>44.74</v>
      </c>
      <c r="H7298" s="380">
        <v>11.132261474578392</v>
      </c>
      <c r="I7298" s="25">
        <v>59.65</v>
      </c>
      <c r="J7298" s="380">
        <v>8.0044448806327413</v>
      </c>
    </row>
    <row r="7299" spans="1:10" x14ac:dyDescent="0.35">
      <c r="A7299" s="5">
        <v>7295</v>
      </c>
      <c r="B7299" s="5">
        <v>304</v>
      </c>
      <c r="C7299" s="5">
        <v>10</v>
      </c>
      <c r="D7299" s="380">
        <v>39.330000000000005</v>
      </c>
      <c r="E7299" s="25">
        <v>24.84</v>
      </c>
      <c r="F7299" s="380">
        <v>19.898541126478545</v>
      </c>
      <c r="G7299" s="25">
        <v>44.74</v>
      </c>
      <c r="H7299" s="380">
        <v>11.567691427127036</v>
      </c>
      <c r="I7299" s="25">
        <v>61.64</v>
      </c>
      <c r="J7299" s="380">
        <v>7.7993168994879545</v>
      </c>
    </row>
    <row r="7300" spans="1:10" x14ac:dyDescent="0.35">
      <c r="A7300" s="5">
        <v>7296</v>
      </c>
      <c r="B7300" s="5">
        <v>304</v>
      </c>
      <c r="C7300" s="5">
        <v>10</v>
      </c>
      <c r="D7300" s="380">
        <v>36.009444444444448</v>
      </c>
      <c r="E7300" s="25">
        <v>24.84</v>
      </c>
      <c r="F7300" s="380">
        <v>19.336129995055149</v>
      </c>
      <c r="G7300" s="25">
        <v>44.74</v>
      </c>
      <c r="H7300" s="380">
        <v>12.421391118675318</v>
      </c>
      <c r="I7300" s="25">
        <v>59.65</v>
      </c>
      <c r="J7300" s="380">
        <v>7.8038389082459219</v>
      </c>
    </row>
    <row r="7301" spans="1:10" x14ac:dyDescent="0.35">
      <c r="A7301" s="5">
        <v>7297</v>
      </c>
      <c r="B7301" s="5">
        <v>305</v>
      </c>
      <c r="C7301" s="5">
        <v>11</v>
      </c>
      <c r="D7301" s="380">
        <v>30.926666666666669</v>
      </c>
      <c r="E7301" s="25">
        <v>24.84</v>
      </c>
      <c r="F7301" s="380">
        <v>19.863645912334714</v>
      </c>
      <c r="G7301" s="25">
        <v>43.56</v>
      </c>
      <c r="H7301" s="380">
        <v>12.382265062014843</v>
      </c>
      <c r="I7301" s="25">
        <v>58.1</v>
      </c>
      <c r="J7301" s="380">
        <v>7.8184116362796008</v>
      </c>
    </row>
    <row r="7302" spans="1:10" x14ac:dyDescent="0.35">
      <c r="A7302" s="5">
        <v>7298</v>
      </c>
      <c r="B7302" s="5">
        <v>305</v>
      </c>
      <c r="C7302" s="5">
        <v>11</v>
      </c>
      <c r="D7302" s="380">
        <v>29.549444444444443</v>
      </c>
      <c r="E7302" s="25">
        <v>24.84</v>
      </c>
      <c r="F7302" s="380">
        <v>19.336129995055149</v>
      </c>
      <c r="G7302" s="25">
        <v>43.56</v>
      </c>
      <c r="H7302" s="380">
        <v>11.817481367491556</v>
      </c>
      <c r="I7302" s="25">
        <v>58.1</v>
      </c>
      <c r="J7302" s="380">
        <v>7.8029561109147716</v>
      </c>
    </row>
    <row r="7303" spans="1:10" x14ac:dyDescent="0.35">
      <c r="A7303" s="5">
        <v>7299</v>
      </c>
      <c r="B7303" s="5">
        <v>305</v>
      </c>
      <c r="C7303" s="5">
        <v>11</v>
      </c>
      <c r="D7303" s="380">
        <v>24.975000000000001</v>
      </c>
      <c r="E7303" s="25">
        <v>24.84</v>
      </c>
      <c r="F7303" s="380">
        <v>19.398729348436113</v>
      </c>
      <c r="G7303" s="25">
        <v>43.47</v>
      </c>
      <c r="H7303" s="380">
        <v>11.085661423032111</v>
      </c>
      <c r="I7303" s="25">
        <v>58.1</v>
      </c>
      <c r="J7303" s="380">
        <v>7.799328465559455</v>
      </c>
    </row>
    <row r="7304" spans="1:10" x14ac:dyDescent="0.35">
      <c r="A7304" s="5">
        <v>7300</v>
      </c>
      <c r="B7304" s="5">
        <v>305</v>
      </c>
      <c r="C7304" s="5">
        <v>11</v>
      </c>
      <c r="D7304" s="380">
        <v>21.576111111111114</v>
      </c>
      <c r="E7304" s="25">
        <v>24.84</v>
      </c>
      <c r="F7304" s="380">
        <v>19.25086279172989</v>
      </c>
      <c r="G7304" s="25">
        <v>43.64</v>
      </c>
      <c r="H7304" s="380">
        <v>12.489423795551582</v>
      </c>
      <c r="I7304" s="25">
        <v>58.1</v>
      </c>
      <c r="J7304" s="380">
        <v>7.799328465559455</v>
      </c>
    </row>
    <row r="7305" spans="1:10" x14ac:dyDescent="0.35">
      <c r="A7305" s="5">
        <v>7301</v>
      </c>
      <c r="B7305" s="5">
        <v>305</v>
      </c>
      <c r="C7305" s="5">
        <v>11</v>
      </c>
      <c r="D7305" s="380">
        <v>21.841666666666665</v>
      </c>
      <c r="E7305" s="25">
        <v>24.84</v>
      </c>
      <c r="F7305" s="380">
        <v>20.502569332929806</v>
      </c>
      <c r="G7305" s="25">
        <v>47.46</v>
      </c>
      <c r="H7305" s="380">
        <v>12.234371312106699</v>
      </c>
      <c r="I7305" s="25">
        <v>58.1</v>
      </c>
      <c r="J7305" s="380">
        <v>7.7070234036885523</v>
      </c>
    </row>
    <row r="7306" spans="1:10" x14ac:dyDescent="0.35">
      <c r="A7306" s="5">
        <v>7302</v>
      </c>
      <c r="B7306" s="5">
        <v>305</v>
      </c>
      <c r="C7306" s="5">
        <v>11</v>
      </c>
      <c r="D7306" s="380">
        <v>25.058333333333334</v>
      </c>
      <c r="E7306" s="25">
        <v>24.84</v>
      </c>
      <c r="F7306" s="380">
        <v>20.936422672937869</v>
      </c>
      <c r="G7306" s="25">
        <v>47.46</v>
      </c>
      <c r="H7306" s="380">
        <v>12.180201314356408</v>
      </c>
      <c r="I7306" s="25">
        <v>64.14</v>
      </c>
      <c r="J7306" s="380">
        <v>7.6427288307298236</v>
      </c>
    </row>
    <row r="7307" spans="1:10" x14ac:dyDescent="0.35">
      <c r="A7307" s="5">
        <v>7303</v>
      </c>
      <c r="B7307" s="5">
        <v>305</v>
      </c>
      <c r="C7307" s="5">
        <v>11</v>
      </c>
      <c r="D7307" s="380">
        <v>27.733888888888888</v>
      </c>
      <c r="E7307" s="25">
        <v>26.51</v>
      </c>
      <c r="F7307" s="380">
        <v>21.300493634694437</v>
      </c>
      <c r="G7307" s="25">
        <v>51.14</v>
      </c>
      <c r="H7307" s="380">
        <v>12.715152013359329</v>
      </c>
      <c r="I7307" s="25">
        <v>68.349999999999994</v>
      </c>
      <c r="J7307" s="380">
        <v>7.6427288307298236</v>
      </c>
    </row>
    <row r="7308" spans="1:10" x14ac:dyDescent="0.35">
      <c r="A7308" s="5">
        <v>7304</v>
      </c>
      <c r="B7308" s="5">
        <v>305</v>
      </c>
      <c r="C7308" s="5">
        <v>11</v>
      </c>
      <c r="D7308" s="380">
        <v>31.117222222222225</v>
      </c>
      <c r="E7308" s="25">
        <v>28.12</v>
      </c>
      <c r="F7308" s="380">
        <v>19.045781164041024</v>
      </c>
      <c r="G7308" s="25">
        <v>53.77</v>
      </c>
      <c r="H7308" s="380">
        <v>12.024777737144248</v>
      </c>
      <c r="I7308" s="25">
        <v>72.19</v>
      </c>
      <c r="J7308" s="380">
        <v>7.8893464730630081</v>
      </c>
    </row>
    <row r="7309" spans="1:10" x14ac:dyDescent="0.35">
      <c r="A7309" s="5">
        <v>7305</v>
      </c>
      <c r="B7309" s="5">
        <v>305</v>
      </c>
      <c r="C7309" s="5">
        <v>11</v>
      </c>
      <c r="D7309" s="380">
        <v>32.164999999999999</v>
      </c>
      <c r="E7309" s="25">
        <v>28.97</v>
      </c>
      <c r="F7309" s="380">
        <v>20.167415513780252</v>
      </c>
      <c r="G7309" s="25">
        <v>55.38</v>
      </c>
      <c r="H7309" s="380">
        <v>11.342364347764823</v>
      </c>
      <c r="I7309" s="25">
        <v>77.72</v>
      </c>
      <c r="J7309" s="380">
        <v>7.9072407190073504</v>
      </c>
    </row>
    <row r="7310" spans="1:10" x14ac:dyDescent="0.35">
      <c r="A7310" s="5">
        <v>7306</v>
      </c>
      <c r="B7310" s="5">
        <v>305</v>
      </c>
      <c r="C7310" s="5">
        <v>11</v>
      </c>
      <c r="D7310" s="380">
        <v>28.378888888888891</v>
      </c>
      <c r="E7310" s="25">
        <v>28.12</v>
      </c>
      <c r="F7310" s="380">
        <v>9.1579302640113163</v>
      </c>
      <c r="G7310" s="25">
        <v>52.67</v>
      </c>
      <c r="H7310" s="380">
        <v>7.4897935248849032</v>
      </c>
      <c r="I7310" s="25">
        <v>68.349999999999994</v>
      </c>
      <c r="J7310" s="380">
        <v>7.4695382627777667</v>
      </c>
    </row>
    <row r="7311" spans="1:10" x14ac:dyDescent="0.35">
      <c r="A7311" s="5">
        <v>7307</v>
      </c>
      <c r="B7311" s="5">
        <v>305</v>
      </c>
      <c r="C7311" s="5">
        <v>11</v>
      </c>
      <c r="D7311" s="380">
        <v>25.880555555555553</v>
      </c>
      <c r="E7311" s="25">
        <v>26.51</v>
      </c>
      <c r="F7311" s="380">
        <v>8.1174834595959595</v>
      </c>
      <c r="G7311" s="25">
        <v>51.14</v>
      </c>
      <c r="H7311" s="380">
        <v>8.4065238017980999</v>
      </c>
      <c r="I7311" s="25">
        <v>64.14</v>
      </c>
      <c r="J7311" s="380">
        <v>6.955286576250411</v>
      </c>
    </row>
    <row r="7312" spans="1:10" x14ac:dyDescent="0.35">
      <c r="A7312" s="5">
        <v>7308</v>
      </c>
      <c r="B7312" s="5">
        <v>305</v>
      </c>
      <c r="C7312" s="5">
        <v>11</v>
      </c>
      <c r="D7312" s="380">
        <v>24.377222222222223</v>
      </c>
      <c r="E7312" s="25">
        <v>26.51</v>
      </c>
      <c r="F7312" s="380">
        <v>8.1174834595959613</v>
      </c>
      <c r="G7312" s="25">
        <v>47.85</v>
      </c>
      <c r="H7312" s="380">
        <v>8.9050434978009374</v>
      </c>
      <c r="I7312" s="25">
        <v>58.1</v>
      </c>
      <c r="J7312" s="380">
        <v>6.6261358498392493</v>
      </c>
    </row>
    <row r="7313" spans="1:10" x14ac:dyDescent="0.35">
      <c r="A7313" s="5">
        <v>7309</v>
      </c>
      <c r="B7313" s="5">
        <v>305</v>
      </c>
      <c r="C7313" s="5">
        <v>11</v>
      </c>
      <c r="D7313" s="380">
        <v>22.47944444444445</v>
      </c>
      <c r="E7313" s="25">
        <v>25.74</v>
      </c>
      <c r="F7313" s="380">
        <v>3.7527747008879082</v>
      </c>
      <c r="G7313" s="25">
        <v>47.85</v>
      </c>
      <c r="H7313" s="380">
        <v>9.0602020977881352</v>
      </c>
      <c r="I7313" s="25">
        <v>58.1</v>
      </c>
      <c r="J7313" s="380">
        <v>6.7247924452391183</v>
      </c>
    </row>
    <row r="7314" spans="1:10" x14ac:dyDescent="0.35">
      <c r="A7314" s="5">
        <v>7310</v>
      </c>
      <c r="B7314" s="5">
        <v>305</v>
      </c>
      <c r="C7314" s="5">
        <v>11</v>
      </c>
      <c r="D7314" s="380">
        <v>23.364444444444448</v>
      </c>
      <c r="E7314" s="25">
        <v>25.74</v>
      </c>
      <c r="F7314" s="380">
        <v>8.1174834595959595</v>
      </c>
      <c r="G7314" s="25">
        <v>47.85</v>
      </c>
      <c r="H7314" s="380">
        <v>8.9922677734482335</v>
      </c>
      <c r="I7314" s="25">
        <v>53.71</v>
      </c>
      <c r="J7314" s="380">
        <v>6.7247924452391183</v>
      </c>
    </row>
    <row r="7315" spans="1:10" x14ac:dyDescent="0.35">
      <c r="A7315" s="5">
        <v>7311</v>
      </c>
      <c r="B7315" s="5">
        <v>305</v>
      </c>
      <c r="C7315" s="5">
        <v>11</v>
      </c>
      <c r="D7315" s="380">
        <v>28.298888888888889</v>
      </c>
      <c r="E7315" s="25">
        <v>25.74</v>
      </c>
      <c r="F7315" s="380">
        <v>8.1174834595959613</v>
      </c>
      <c r="G7315" s="25">
        <v>47.85</v>
      </c>
      <c r="H7315" s="380">
        <v>8.9050434978009374</v>
      </c>
      <c r="I7315" s="25">
        <v>58.1</v>
      </c>
      <c r="J7315" s="380">
        <v>7.0104173911390006</v>
      </c>
    </row>
    <row r="7316" spans="1:10" x14ac:dyDescent="0.35">
      <c r="A7316" s="5">
        <v>7312</v>
      </c>
      <c r="B7316" s="5">
        <v>305</v>
      </c>
      <c r="C7316" s="5">
        <v>11</v>
      </c>
      <c r="D7316" s="380">
        <v>29.908888888888889</v>
      </c>
      <c r="E7316" s="25">
        <v>27.3</v>
      </c>
      <c r="F7316" s="380">
        <v>12.582804620932901</v>
      </c>
      <c r="G7316" s="25">
        <v>49.28</v>
      </c>
      <c r="H7316" s="380">
        <v>9.8728019086611365</v>
      </c>
      <c r="I7316" s="25">
        <v>58.1</v>
      </c>
      <c r="J7316" s="380">
        <v>7.9494589970680423</v>
      </c>
    </row>
    <row r="7317" spans="1:10" x14ac:dyDescent="0.35">
      <c r="A7317" s="5">
        <v>7313</v>
      </c>
      <c r="B7317" s="5">
        <v>305</v>
      </c>
      <c r="C7317" s="5">
        <v>11</v>
      </c>
      <c r="D7317" s="380">
        <v>33.286666666666669</v>
      </c>
      <c r="E7317" s="25">
        <v>29.23</v>
      </c>
      <c r="F7317" s="380">
        <v>27.176659568859222</v>
      </c>
      <c r="G7317" s="25">
        <v>57.04</v>
      </c>
      <c r="H7317" s="380">
        <v>138.88888888888889</v>
      </c>
      <c r="I7317" s="25">
        <v>93.24</v>
      </c>
      <c r="J7317" s="380">
        <v>8.9750077572353621</v>
      </c>
    </row>
    <row r="7318" spans="1:10" x14ac:dyDescent="0.35">
      <c r="A7318" s="5">
        <v>7314</v>
      </c>
      <c r="B7318" s="5">
        <v>305</v>
      </c>
      <c r="C7318" s="5">
        <v>11</v>
      </c>
      <c r="D7318" s="380">
        <v>38.628888888888888</v>
      </c>
      <c r="E7318" s="25">
        <v>34.82</v>
      </c>
      <c r="F7318" s="380">
        <v>138.88888888888889</v>
      </c>
      <c r="G7318" s="25">
        <v>60.31</v>
      </c>
      <c r="H7318" s="380">
        <v>138.88888888888889</v>
      </c>
      <c r="I7318" s="25">
        <v>843.72</v>
      </c>
      <c r="J7318" s="380">
        <v>16.566778394067679</v>
      </c>
    </row>
    <row r="7319" spans="1:10" x14ac:dyDescent="0.35">
      <c r="A7319" s="5">
        <v>7315</v>
      </c>
      <c r="B7319" s="5">
        <v>305</v>
      </c>
      <c r="C7319" s="5">
        <v>11</v>
      </c>
      <c r="D7319" s="380">
        <v>40.142777777777773</v>
      </c>
      <c r="E7319" s="25">
        <v>36.01</v>
      </c>
      <c r="F7319" s="380">
        <v>24.541360092175086</v>
      </c>
      <c r="G7319" s="25">
        <v>62.12</v>
      </c>
      <c r="H7319" s="380">
        <v>138.88888888888889</v>
      </c>
      <c r="I7319" s="25">
        <v>843.72</v>
      </c>
      <c r="J7319" s="380">
        <v>14.957804004066478</v>
      </c>
    </row>
    <row r="7320" spans="1:10" x14ac:dyDescent="0.35">
      <c r="A7320" s="5">
        <v>7316</v>
      </c>
      <c r="B7320" s="5">
        <v>305</v>
      </c>
      <c r="C7320" s="5">
        <v>11</v>
      </c>
      <c r="D7320" s="380">
        <v>36.06611111111112</v>
      </c>
      <c r="E7320" s="25">
        <v>34.82</v>
      </c>
      <c r="F7320" s="380">
        <v>24.442949771791081</v>
      </c>
      <c r="G7320" s="25">
        <v>58.75</v>
      </c>
      <c r="H7320" s="380">
        <v>138.88888888888889</v>
      </c>
      <c r="I7320" s="25">
        <v>843.72</v>
      </c>
      <c r="J7320" s="380">
        <v>16.062041389736486</v>
      </c>
    </row>
    <row r="7321" spans="1:10" x14ac:dyDescent="0.35">
      <c r="A7321" s="5">
        <v>7317</v>
      </c>
      <c r="B7321" s="5">
        <v>305</v>
      </c>
      <c r="C7321" s="5">
        <v>11</v>
      </c>
      <c r="D7321" s="380">
        <v>32.675555555555562</v>
      </c>
      <c r="E7321" s="25">
        <v>29.23</v>
      </c>
      <c r="F7321" s="380">
        <v>32.051036356103261</v>
      </c>
      <c r="G7321" s="25">
        <v>57.04</v>
      </c>
      <c r="H7321" s="380">
        <v>138.88888888888889</v>
      </c>
      <c r="I7321" s="25">
        <v>614.36</v>
      </c>
      <c r="J7321" s="380">
        <v>16.170739006634683</v>
      </c>
    </row>
    <row r="7322" spans="1:10" x14ac:dyDescent="0.35">
      <c r="A7322" s="5">
        <v>7318</v>
      </c>
      <c r="B7322" s="5">
        <v>305</v>
      </c>
      <c r="C7322" s="5">
        <v>11</v>
      </c>
      <c r="D7322" s="380">
        <v>30.547222222222217</v>
      </c>
      <c r="E7322" s="25">
        <v>28.12</v>
      </c>
      <c r="F7322" s="380">
        <v>23.870019330313941</v>
      </c>
      <c r="G7322" s="25">
        <v>55.38</v>
      </c>
      <c r="H7322" s="380">
        <v>138.88888888888889</v>
      </c>
      <c r="I7322" s="25">
        <v>93.24</v>
      </c>
      <c r="J7322" s="380">
        <v>16.167909863064068</v>
      </c>
    </row>
    <row r="7323" spans="1:10" x14ac:dyDescent="0.35">
      <c r="A7323" s="5">
        <v>7319</v>
      </c>
      <c r="B7323" s="5">
        <v>305</v>
      </c>
      <c r="C7323" s="5">
        <v>11</v>
      </c>
      <c r="D7323" s="380">
        <v>29.383333333333336</v>
      </c>
      <c r="E7323" s="25">
        <v>26.51</v>
      </c>
      <c r="F7323" s="380">
        <v>19.951893692419418</v>
      </c>
      <c r="G7323" s="25">
        <v>52.67</v>
      </c>
      <c r="H7323" s="380">
        <v>138.88888888888889</v>
      </c>
      <c r="I7323" s="25">
        <v>81.63</v>
      </c>
      <c r="J7323" s="380">
        <v>16.170739006634683</v>
      </c>
    </row>
    <row r="7324" spans="1:10" x14ac:dyDescent="0.35">
      <c r="A7324" s="5">
        <v>7320</v>
      </c>
      <c r="B7324" s="5">
        <v>305</v>
      </c>
      <c r="C7324" s="5">
        <v>11</v>
      </c>
      <c r="D7324" s="380">
        <v>21.14833333333333</v>
      </c>
      <c r="E7324" s="25">
        <v>25.74</v>
      </c>
      <c r="F7324" s="380">
        <v>18.559703848908597</v>
      </c>
      <c r="G7324" s="25">
        <v>48.48</v>
      </c>
      <c r="H7324" s="380">
        <v>138.88888888888889</v>
      </c>
      <c r="I7324" s="25">
        <v>79.25</v>
      </c>
      <c r="J7324" s="380">
        <v>17.232158442621266</v>
      </c>
    </row>
    <row r="7325" spans="1:10" x14ac:dyDescent="0.35">
      <c r="A7325" s="5">
        <v>7321</v>
      </c>
      <c r="B7325" s="5">
        <v>306</v>
      </c>
      <c r="C7325" s="5">
        <v>11</v>
      </c>
      <c r="D7325" s="380">
        <v>25.186111111111114</v>
      </c>
      <c r="E7325" s="25">
        <v>25.17</v>
      </c>
      <c r="F7325" s="380">
        <v>16.226193749491792</v>
      </c>
      <c r="G7325" s="25">
        <v>48.48</v>
      </c>
      <c r="H7325" s="380">
        <v>138.88888888888889</v>
      </c>
      <c r="I7325" s="25">
        <v>79.25</v>
      </c>
      <c r="J7325" s="380">
        <v>16.97677112430388</v>
      </c>
    </row>
    <row r="7326" spans="1:10" x14ac:dyDescent="0.35">
      <c r="A7326" s="5">
        <v>7322</v>
      </c>
      <c r="B7326" s="5">
        <v>306</v>
      </c>
      <c r="C7326" s="5">
        <v>11</v>
      </c>
      <c r="D7326" s="380">
        <v>20.835555555555558</v>
      </c>
      <c r="E7326" s="25">
        <v>24.84</v>
      </c>
      <c r="F7326" s="380">
        <v>18.133585231029574</v>
      </c>
      <c r="G7326" s="25">
        <v>47.85</v>
      </c>
      <c r="H7326" s="380">
        <v>138.88888888888889</v>
      </c>
      <c r="I7326" s="25">
        <v>79.25</v>
      </c>
      <c r="J7326" s="380">
        <v>16.60207259599094</v>
      </c>
    </row>
    <row r="7327" spans="1:10" x14ac:dyDescent="0.35">
      <c r="A7327" s="5">
        <v>7323</v>
      </c>
      <c r="B7327" s="5">
        <v>306</v>
      </c>
      <c r="C7327" s="5">
        <v>11</v>
      </c>
      <c r="D7327" s="380">
        <v>18.171666666666667</v>
      </c>
      <c r="E7327" s="25">
        <v>24.84</v>
      </c>
      <c r="F7327" s="380">
        <v>19.240935332880692</v>
      </c>
      <c r="G7327" s="25">
        <v>47.85</v>
      </c>
      <c r="H7327" s="380">
        <v>138.88888888888889</v>
      </c>
      <c r="I7327" s="25">
        <v>79.25</v>
      </c>
      <c r="J7327" s="380">
        <v>15.062035906218558</v>
      </c>
    </row>
    <row r="7328" spans="1:10" x14ac:dyDescent="0.35">
      <c r="A7328" s="5">
        <v>7324</v>
      </c>
      <c r="B7328" s="5">
        <v>306</v>
      </c>
      <c r="C7328" s="5">
        <v>11</v>
      </c>
      <c r="D7328" s="380">
        <v>18.815000000000001</v>
      </c>
      <c r="E7328" s="25">
        <v>24.84</v>
      </c>
      <c r="F7328" s="380">
        <v>18.356896270041545</v>
      </c>
      <c r="G7328" s="25">
        <v>47.85</v>
      </c>
      <c r="H7328" s="380">
        <v>138.88888888888889</v>
      </c>
      <c r="I7328" s="25">
        <v>79.25</v>
      </c>
      <c r="J7328" s="380">
        <v>15.409285504797436</v>
      </c>
    </row>
    <row r="7329" spans="1:10" x14ac:dyDescent="0.35">
      <c r="A7329" s="5">
        <v>7325</v>
      </c>
      <c r="B7329" s="5">
        <v>306</v>
      </c>
      <c r="C7329" s="5">
        <v>11</v>
      </c>
      <c r="D7329" s="380">
        <v>22.600555555555555</v>
      </c>
      <c r="E7329" s="25">
        <v>24.84</v>
      </c>
      <c r="F7329" s="380">
        <v>17.12143260724072</v>
      </c>
      <c r="G7329" s="25">
        <v>47.85</v>
      </c>
      <c r="H7329" s="380">
        <v>138.88888888888889</v>
      </c>
      <c r="I7329" s="25">
        <v>79.25</v>
      </c>
      <c r="J7329" s="380">
        <v>16.380714173032583</v>
      </c>
    </row>
    <row r="7330" spans="1:10" x14ac:dyDescent="0.35">
      <c r="A7330" s="5">
        <v>7326</v>
      </c>
      <c r="B7330" s="5">
        <v>306</v>
      </c>
      <c r="C7330" s="5">
        <v>11</v>
      </c>
      <c r="D7330" s="380">
        <v>25.954999999999995</v>
      </c>
      <c r="E7330" s="25">
        <v>24.84</v>
      </c>
      <c r="F7330" s="380">
        <v>13.914370923368134</v>
      </c>
      <c r="G7330" s="25">
        <v>47.85</v>
      </c>
      <c r="H7330" s="380">
        <v>138.88888888888889</v>
      </c>
      <c r="I7330" s="25">
        <v>79.25</v>
      </c>
      <c r="J7330" s="380">
        <v>15.806094613531672</v>
      </c>
    </row>
    <row r="7331" spans="1:10" x14ac:dyDescent="0.35">
      <c r="A7331" s="5">
        <v>7327</v>
      </c>
      <c r="B7331" s="5">
        <v>306</v>
      </c>
      <c r="C7331" s="5">
        <v>11</v>
      </c>
      <c r="D7331" s="380">
        <v>34.158888888888889</v>
      </c>
      <c r="E7331" s="25">
        <v>25.74</v>
      </c>
      <c r="F7331" s="380">
        <v>13.914370923368134</v>
      </c>
      <c r="G7331" s="25">
        <v>47.85</v>
      </c>
      <c r="H7331" s="380">
        <v>138.88888888888889</v>
      </c>
      <c r="I7331" s="25">
        <v>80.05</v>
      </c>
      <c r="J7331" s="380">
        <v>16.138288610811703</v>
      </c>
    </row>
    <row r="7332" spans="1:10" x14ac:dyDescent="0.35">
      <c r="A7332" s="5">
        <v>7328</v>
      </c>
      <c r="B7332" s="5">
        <v>306</v>
      </c>
      <c r="C7332" s="5">
        <v>11</v>
      </c>
      <c r="D7332" s="380">
        <v>39.494999999999997</v>
      </c>
      <c r="E7332" s="25">
        <v>26.51</v>
      </c>
      <c r="F7332" s="380">
        <v>13.914370923368134</v>
      </c>
      <c r="G7332" s="25">
        <v>47.85</v>
      </c>
      <c r="H7332" s="380">
        <v>138.88888888888889</v>
      </c>
      <c r="I7332" s="25">
        <v>93.24</v>
      </c>
      <c r="J7332" s="380">
        <v>15.770149561754678</v>
      </c>
    </row>
    <row r="7333" spans="1:10" x14ac:dyDescent="0.35">
      <c r="A7333" s="5">
        <v>7329</v>
      </c>
      <c r="B7333" s="5">
        <v>306</v>
      </c>
      <c r="C7333" s="5">
        <v>11</v>
      </c>
      <c r="D7333" s="380">
        <v>39.94444444444445</v>
      </c>
      <c r="E7333" s="25">
        <v>29.23</v>
      </c>
      <c r="F7333" s="380">
        <v>11.802752890548609</v>
      </c>
      <c r="G7333" s="25">
        <v>48.33</v>
      </c>
      <c r="H7333" s="380">
        <v>19.346404673456462</v>
      </c>
      <c r="I7333" s="25">
        <v>93.24</v>
      </c>
      <c r="J7333" s="380">
        <v>7.2613735561359052</v>
      </c>
    </row>
    <row r="7334" spans="1:10" x14ac:dyDescent="0.35">
      <c r="A7334" s="5">
        <v>7330</v>
      </c>
      <c r="B7334" s="5">
        <v>306</v>
      </c>
      <c r="C7334" s="5">
        <v>11</v>
      </c>
      <c r="D7334" s="380">
        <v>35.055555555555557</v>
      </c>
      <c r="E7334" s="25">
        <v>29.23</v>
      </c>
      <c r="F7334" s="380">
        <v>8.7499158920283904</v>
      </c>
      <c r="G7334" s="25">
        <v>48.33</v>
      </c>
      <c r="H7334" s="380">
        <v>8.2569698629862636</v>
      </c>
      <c r="I7334" s="25">
        <v>80.05</v>
      </c>
      <c r="J7334" s="380">
        <v>7.3621242881599924</v>
      </c>
    </row>
    <row r="7335" spans="1:10" x14ac:dyDescent="0.35">
      <c r="A7335" s="5">
        <v>7331</v>
      </c>
      <c r="B7335" s="5">
        <v>306</v>
      </c>
      <c r="C7335" s="5">
        <v>11</v>
      </c>
      <c r="D7335" s="380">
        <v>29.566111111111116</v>
      </c>
      <c r="E7335" s="25">
        <v>25.74</v>
      </c>
      <c r="F7335" s="380">
        <v>8.1174834595959595</v>
      </c>
      <c r="G7335" s="25">
        <v>47.85</v>
      </c>
      <c r="H7335" s="380">
        <v>7.7936525333954512</v>
      </c>
      <c r="I7335" s="25">
        <v>53.71</v>
      </c>
      <c r="J7335" s="380">
        <v>7.1859210596591581</v>
      </c>
    </row>
    <row r="7336" spans="1:10" x14ac:dyDescent="0.35">
      <c r="A7336" s="5">
        <v>7332</v>
      </c>
      <c r="B7336" s="5">
        <v>306</v>
      </c>
      <c r="C7336" s="5">
        <v>11</v>
      </c>
      <c r="D7336" s="380">
        <v>27.75611111111111</v>
      </c>
      <c r="E7336" s="25">
        <v>25.29</v>
      </c>
      <c r="F7336" s="380">
        <v>8.3856276499191615</v>
      </c>
      <c r="G7336" s="25">
        <v>47.85</v>
      </c>
      <c r="H7336" s="380">
        <v>7.8386936247043266</v>
      </c>
      <c r="I7336" s="25">
        <v>53.71</v>
      </c>
      <c r="J7336" s="380">
        <v>7.4855032652855034</v>
      </c>
    </row>
    <row r="7337" spans="1:10" x14ac:dyDescent="0.35">
      <c r="A7337" s="5">
        <v>7333</v>
      </c>
      <c r="B7337" s="5">
        <v>306</v>
      </c>
      <c r="C7337" s="5">
        <v>11</v>
      </c>
      <c r="D7337" s="380">
        <v>25.585555555555558</v>
      </c>
      <c r="E7337" s="25">
        <v>25.29</v>
      </c>
      <c r="F7337" s="380">
        <v>8.1174834595959595</v>
      </c>
      <c r="G7337" s="25">
        <v>47.85</v>
      </c>
      <c r="H7337" s="380">
        <v>9.1136433659696792</v>
      </c>
      <c r="I7337" s="25">
        <v>53.71</v>
      </c>
      <c r="J7337" s="380">
        <v>7.8191311472140299</v>
      </c>
    </row>
    <row r="7338" spans="1:10" x14ac:dyDescent="0.35">
      <c r="A7338" s="5">
        <v>7334</v>
      </c>
      <c r="B7338" s="5">
        <v>306</v>
      </c>
      <c r="C7338" s="5">
        <v>11</v>
      </c>
      <c r="D7338" s="380">
        <v>27.678888888888885</v>
      </c>
      <c r="E7338" s="25">
        <v>25.29</v>
      </c>
      <c r="F7338" s="380">
        <v>8.1174834595959577</v>
      </c>
      <c r="G7338" s="25">
        <v>47.85</v>
      </c>
      <c r="H7338" s="380">
        <v>8.9532046926973088</v>
      </c>
      <c r="I7338" s="25">
        <v>53.71</v>
      </c>
      <c r="J7338" s="380">
        <v>6.7690535929566291</v>
      </c>
    </row>
    <row r="7339" spans="1:10" x14ac:dyDescent="0.35">
      <c r="A7339" s="5">
        <v>7335</v>
      </c>
      <c r="B7339" s="5">
        <v>306</v>
      </c>
      <c r="C7339" s="5">
        <v>11</v>
      </c>
      <c r="D7339" s="380">
        <v>31.310000000000002</v>
      </c>
      <c r="E7339" s="25">
        <v>25.74</v>
      </c>
      <c r="F7339" s="380">
        <v>8.4653333633209353</v>
      </c>
      <c r="G7339" s="25">
        <v>47.85</v>
      </c>
      <c r="H7339" s="380">
        <v>8.9532046926973088</v>
      </c>
      <c r="I7339" s="25">
        <v>53.71</v>
      </c>
      <c r="J7339" s="380">
        <v>7.1309672811536533</v>
      </c>
    </row>
    <row r="7340" spans="1:10" x14ac:dyDescent="0.35">
      <c r="A7340" s="5">
        <v>7336</v>
      </c>
      <c r="B7340" s="5">
        <v>306</v>
      </c>
      <c r="C7340" s="5">
        <v>11</v>
      </c>
      <c r="D7340" s="380">
        <v>34.25277777777778</v>
      </c>
      <c r="E7340" s="25">
        <v>26.71</v>
      </c>
      <c r="F7340" s="380">
        <v>16.153250960814198</v>
      </c>
      <c r="G7340" s="25">
        <v>47.85</v>
      </c>
      <c r="H7340" s="380">
        <v>10.299550256502322</v>
      </c>
      <c r="I7340" s="25">
        <v>53.71</v>
      </c>
      <c r="J7340" s="380">
        <v>7.8324024403401289</v>
      </c>
    </row>
    <row r="7341" spans="1:10" x14ac:dyDescent="0.35">
      <c r="A7341" s="5">
        <v>7337</v>
      </c>
      <c r="B7341" s="5">
        <v>306</v>
      </c>
      <c r="C7341" s="5">
        <v>11</v>
      </c>
      <c r="D7341" s="380">
        <v>36.051666666666669</v>
      </c>
      <c r="E7341" s="25">
        <v>29.23</v>
      </c>
      <c r="F7341" s="380">
        <v>25.227276807646291</v>
      </c>
      <c r="G7341" s="25">
        <v>56.29</v>
      </c>
      <c r="H7341" s="380">
        <v>22.724161948043907</v>
      </c>
      <c r="I7341" s="25">
        <v>55.32</v>
      </c>
      <c r="J7341" s="380">
        <v>8.7066066222953165</v>
      </c>
    </row>
    <row r="7342" spans="1:10" x14ac:dyDescent="0.35">
      <c r="A7342" s="5">
        <v>7338</v>
      </c>
      <c r="B7342" s="5">
        <v>306</v>
      </c>
      <c r="C7342" s="5">
        <v>11</v>
      </c>
      <c r="D7342" s="380">
        <v>43.271111111111111</v>
      </c>
      <c r="E7342" s="25">
        <v>34.96</v>
      </c>
      <c r="F7342" s="380">
        <v>17.534846785847474</v>
      </c>
      <c r="G7342" s="25">
        <v>60.31</v>
      </c>
      <c r="H7342" s="380">
        <v>23.623175053611565</v>
      </c>
      <c r="I7342" s="25">
        <v>603.30999999999995</v>
      </c>
      <c r="J7342" s="380">
        <v>8.4703147175654276</v>
      </c>
    </row>
    <row r="7343" spans="1:10" x14ac:dyDescent="0.35">
      <c r="A7343" s="5">
        <v>7339</v>
      </c>
      <c r="B7343" s="5">
        <v>306</v>
      </c>
      <c r="C7343" s="5">
        <v>11</v>
      </c>
      <c r="D7343" s="380">
        <v>40.982777777777777</v>
      </c>
      <c r="E7343" s="25">
        <v>34.96</v>
      </c>
      <c r="F7343" s="380">
        <v>18.788366295638351</v>
      </c>
      <c r="G7343" s="25">
        <v>62.12</v>
      </c>
      <c r="H7343" s="380">
        <v>22.549369896609385</v>
      </c>
      <c r="I7343" s="25">
        <v>603.30999999999995</v>
      </c>
      <c r="J7343" s="380">
        <v>8.5211735436542391</v>
      </c>
    </row>
    <row r="7344" spans="1:10" x14ac:dyDescent="0.35">
      <c r="A7344" s="5">
        <v>7340</v>
      </c>
      <c r="B7344" s="5">
        <v>306</v>
      </c>
      <c r="C7344" s="5">
        <v>11</v>
      </c>
      <c r="D7344" s="380">
        <v>33.74444444444444</v>
      </c>
      <c r="E7344" s="25">
        <v>29.23</v>
      </c>
      <c r="F7344" s="380">
        <v>18.575630040286004</v>
      </c>
      <c r="G7344" s="25">
        <v>57.04</v>
      </c>
      <c r="H7344" s="380">
        <v>24.024514101392157</v>
      </c>
      <c r="I7344" s="25">
        <v>72.19</v>
      </c>
      <c r="J7344" s="380">
        <v>8.4818806432381102</v>
      </c>
    </row>
    <row r="7345" spans="1:10" x14ac:dyDescent="0.35">
      <c r="A7345" s="5">
        <v>7341</v>
      </c>
      <c r="B7345" s="5">
        <v>306</v>
      </c>
      <c r="C7345" s="5">
        <v>11</v>
      </c>
      <c r="D7345" s="380">
        <v>31.572777777777773</v>
      </c>
      <c r="E7345" s="25">
        <v>28.12</v>
      </c>
      <c r="F7345" s="380">
        <v>20.81511287550537</v>
      </c>
      <c r="G7345" s="25">
        <v>56.29</v>
      </c>
      <c r="H7345" s="380">
        <v>23.234311550477845</v>
      </c>
      <c r="I7345" s="25">
        <v>63.19</v>
      </c>
      <c r="J7345" s="380">
        <v>8.4845761519783114</v>
      </c>
    </row>
    <row r="7346" spans="1:10" x14ac:dyDescent="0.35">
      <c r="A7346" s="5">
        <v>7342</v>
      </c>
      <c r="B7346" s="5">
        <v>306</v>
      </c>
      <c r="C7346" s="5">
        <v>11</v>
      </c>
      <c r="D7346" s="380">
        <v>30.561666666666667</v>
      </c>
      <c r="E7346" s="25">
        <v>27.3</v>
      </c>
      <c r="F7346" s="380">
        <v>19.768941790935894</v>
      </c>
      <c r="G7346" s="25">
        <v>47.85</v>
      </c>
      <c r="H7346" s="380">
        <v>23.013326941968451</v>
      </c>
      <c r="I7346" s="25">
        <v>53.71</v>
      </c>
      <c r="J7346" s="380">
        <v>7.8978426411646963</v>
      </c>
    </row>
    <row r="7347" spans="1:10" x14ac:dyDescent="0.35">
      <c r="A7347" s="5">
        <v>7343</v>
      </c>
      <c r="B7347" s="5">
        <v>306</v>
      </c>
      <c r="C7347" s="5">
        <v>11</v>
      </c>
      <c r="D7347" s="380">
        <v>30.41</v>
      </c>
      <c r="E7347" s="25">
        <v>26.51</v>
      </c>
      <c r="F7347" s="380">
        <v>17.803951637963472</v>
      </c>
      <c r="G7347" s="25">
        <v>47.85</v>
      </c>
      <c r="H7347" s="380">
        <v>23.399755774661944</v>
      </c>
      <c r="I7347" s="25">
        <v>53.71</v>
      </c>
      <c r="J7347" s="380">
        <v>8.1725605939680364</v>
      </c>
    </row>
    <row r="7348" spans="1:10" x14ac:dyDescent="0.35">
      <c r="A7348" s="5">
        <v>7344</v>
      </c>
      <c r="B7348" s="5">
        <v>306</v>
      </c>
      <c r="C7348" s="5">
        <v>11</v>
      </c>
      <c r="D7348" s="380">
        <v>27.198333333333338</v>
      </c>
      <c r="E7348" s="25">
        <v>24.84</v>
      </c>
      <c r="F7348" s="380">
        <v>17.495823153041176</v>
      </c>
      <c r="G7348" s="25">
        <v>47.85</v>
      </c>
      <c r="H7348" s="380">
        <v>22.78348144965716</v>
      </c>
      <c r="I7348" s="25">
        <v>53.71</v>
      </c>
      <c r="J7348" s="380">
        <v>8.219921566750612</v>
      </c>
    </row>
    <row r="7349" spans="1:10" x14ac:dyDescent="0.35">
      <c r="A7349" s="5">
        <v>7345</v>
      </c>
      <c r="B7349" s="5">
        <v>307</v>
      </c>
      <c r="C7349" s="5">
        <v>11</v>
      </c>
      <c r="D7349" s="380">
        <v>25.600555555555555</v>
      </c>
      <c r="E7349" s="25">
        <v>24.84</v>
      </c>
      <c r="F7349" s="380">
        <v>19.069034765451459</v>
      </c>
      <c r="G7349" s="25">
        <v>47.85</v>
      </c>
      <c r="H7349" s="380">
        <v>23.967901603512054</v>
      </c>
      <c r="I7349" s="25">
        <v>53.71</v>
      </c>
      <c r="J7349" s="380">
        <v>8.4038701407766858</v>
      </c>
    </row>
    <row r="7350" spans="1:10" x14ac:dyDescent="0.35">
      <c r="A7350" s="5">
        <v>7346</v>
      </c>
      <c r="B7350" s="5">
        <v>307</v>
      </c>
      <c r="C7350" s="5">
        <v>11</v>
      </c>
      <c r="D7350" s="380">
        <v>22.536111111111119</v>
      </c>
      <c r="E7350" s="25">
        <v>24.84</v>
      </c>
      <c r="F7350" s="380">
        <v>18.785959497672845</v>
      </c>
      <c r="G7350" s="25">
        <v>47.85</v>
      </c>
      <c r="H7350" s="380">
        <v>23.381102592963455</v>
      </c>
      <c r="I7350" s="25">
        <v>53.71</v>
      </c>
      <c r="J7350" s="380">
        <v>8.3768970184698741</v>
      </c>
    </row>
    <row r="7351" spans="1:10" x14ac:dyDescent="0.35">
      <c r="A7351" s="5">
        <v>7347</v>
      </c>
      <c r="B7351" s="5">
        <v>307</v>
      </c>
      <c r="C7351" s="5">
        <v>11</v>
      </c>
      <c r="D7351" s="380">
        <v>20.288333333333327</v>
      </c>
      <c r="E7351" s="25">
        <v>24.84</v>
      </c>
      <c r="F7351" s="380">
        <v>19.391522141428339</v>
      </c>
      <c r="G7351" s="25">
        <v>47.85</v>
      </c>
      <c r="H7351" s="380">
        <v>22.881365968001873</v>
      </c>
      <c r="I7351" s="25">
        <v>53.71</v>
      </c>
      <c r="J7351" s="380">
        <v>8.352954555107619</v>
      </c>
    </row>
    <row r="7352" spans="1:10" x14ac:dyDescent="0.35">
      <c r="A7352" s="5">
        <v>7348</v>
      </c>
      <c r="B7352" s="5">
        <v>307</v>
      </c>
      <c r="C7352" s="5">
        <v>11</v>
      </c>
      <c r="D7352" s="380">
        <v>21.13</v>
      </c>
      <c r="E7352" s="25">
        <v>24.84</v>
      </c>
      <c r="F7352" s="380">
        <v>18.472073232683218</v>
      </c>
      <c r="G7352" s="25">
        <v>47.85</v>
      </c>
      <c r="H7352" s="380">
        <v>22.095563313328068</v>
      </c>
      <c r="I7352" s="25">
        <v>53.71</v>
      </c>
      <c r="J7352" s="380">
        <v>8.2427361081620614</v>
      </c>
    </row>
    <row r="7353" spans="1:10" x14ac:dyDescent="0.35">
      <c r="A7353" s="5">
        <v>7349</v>
      </c>
      <c r="B7353" s="5">
        <v>307</v>
      </c>
      <c r="C7353" s="5">
        <v>11</v>
      </c>
      <c r="D7353" s="380">
        <v>21.590555555555554</v>
      </c>
      <c r="E7353" s="25">
        <v>24.84</v>
      </c>
      <c r="F7353" s="380">
        <v>17.098702845700807</v>
      </c>
      <c r="G7353" s="25">
        <v>47.85</v>
      </c>
      <c r="H7353" s="380">
        <v>23.80760557945705</v>
      </c>
      <c r="I7353" s="25">
        <v>51.64</v>
      </c>
      <c r="J7353" s="380">
        <v>7.9746436447316809</v>
      </c>
    </row>
    <row r="7354" spans="1:10" x14ac:dyDescent="0.35">
      <c r="A7354" s="5">
        <v>7350</v>
      </c>
      <c r="B7354" s="5">
        <v>307</v>
      </c>
      <c r="C7354" s="5">
        <v>11</v>
      </c>
      <c r="D7354" s="380">
        <v>25.433888888888887</v>
      </c>
      <c r="E7354" s="25">
        <v>24.84</v>
      </c>
      <c r="F7354" s="380">
        <v>18.211843794190319</v>
      </c>
      <c r="G7354" s="25">
        <v>47.85</v>
      </c>
      <c r="H7354" s="380">
        <v>23.014581712228349</v>
      </c>
      <c r="I7354" s="25">
        <v>53.71</v>
      </c>
      <c r="J7354" s="380">
        <v>8.1200295764278874</v>
      </c>
    </row>
    <row r="7355" spans="1:10" x14ac:dyDescent="0.35">
      <c r="A7355" s="5">
        <v>7351</v>
      </c>
      <c r="B7355" s="5">
        <v>307</v>
      </c>
      <c r="C7355" s="5">
        <v>11</v>
      </c>
      <c r="D7355" s="380">
        <v>30.906666666666659</v>
      </c>
      <c r="E7355" s="25">
        <v>26.53</v>
      </c>
      <c r="F7355" s="380">
        <v>24.516751500037408</v>
      </c>
      <c r="G7355" s="25">
        <v>47.85</v>
      </c>
      <c r="H7355" s="380">
        <v>20.088270864635792</v>
      </c>
      <c r="I7355" s="25">
        <v>60.75</v>
      </c>
      <c r="J7355" s="380">
        <v>7.8350998602154691</v>
      </c>
    </row>
    <row r="7356" spans="1:10" x14ac:dyDescent="0.35">
      <c r="A7356" s="5">
        <v>7352</v>
      </c>
      <c r="B7356" s="5">
        <v>307</v>
      </c>
      <c r="C7356" s="5">
        <v>11</v>
      </c>
      <c r="D7356" s="380">
        <v>32.165555555555557</v>
      </c>
      <c r="E7356" s="25">
        <v>30.91</v>
      </c>
      <c r="F7356" s="380">
        <v>24.925639534510864</v>
      </c>
      <c r="G7356" s="25">
        <v>47.85</v>
      </c>
      <c r="H7356" s="380">
        <v>21.486755262176462</v>
      </c>
      <c r="I7356" s="25">
        <v>72.19</v>
      </c>
      <c r="J7356" s="380">
        <v>5.9757152804574742</v>
      </c>
    </row>
    <row r="7357" spans="1:10" x14ac:dyDescent="0.35">
      <c r="A7357" s="5">
        <v>7353</v>
      </c>
      <c r="B7357" s="5">
        <v>307</v>
      </c>
      <c r="C7357" s="5">
        <v>11</v>
      </c>
      <c r="D7357" s="380">
        <v>32.923333333333332</v>
      </c>
      <c r="E7357" s="25">
        <v>30.91</v>
      </c>
      <c r="F7357" s="380">
        <v>21.826608531831724</v>
      </c>
      <c r="G7357" s="25">
        <v>60.31</v>
      </c>
      <c r="H7357" s="380">
        <v>10.31909726581223</v>
      </c>
      <c r="I7357" s="25">
        <v>72.19</v>
      </c>
      <c r="J7357" s="380">
        <v>7.2227540720912478</v>
      </c>
    </row>
    <row r="7358" spans="1:10" x14ac:dyDescent="0.35">
      <c r="A7358" s="5">
        <v>7354</v>
      </c>
      <c r="B7358" s="5">
        <v>307</v>
      </c>
      <c r="C7358" s="5">
        <v>11</v>
      </c>
      <c r="D7358" s="380">
        <v>33.762777777777778</v>
      </c>
      <c r="E7358" s="25">
        <v>28.99</v>
      </c>
      <c r="F7358" s="380">
        <v>8.1174834595959595</v>
      </c>
      <c r="G7358" s="25">
        <v>60.31</v>
      </c>
      <c r="H7358" s="380">
        <v>4.799693804694658</v>
      </c>
      <c r="I7358" s="25">
        <v>72.19</v>
      </c>
      <c r="J7358" s="380">
        <v>4.0038706021109043</v>
      </c>
    </row>
    <row r="7359" spans="1:10" x14ac:dyDescent="0.35">
      <c r="A7359" s="5">
        <v>7355</v>
      </c>
      <c r="B7359" s="5">
        <v>307</v>
      </c>
      <c r="C7359" s="5">
        <v>11</v>
      </c>
      <c r="D7359" s="380">
        <v>33.142777777777781</v>
      </c>
      <c r="E7359" s="25">
        <v>28.15</v>
      </c>
      <c r="F7359" s="380">
        <v>8.1174834595959577</v>
      </c>
      <c r="G7359" s="25">
        <v>57.04</v>
      </c>
      <c r="H7359" s="380">
        <v>10.197007682215663</v>
      </c>
      <c r="I7359" s="25">
        <v>72.19</v>
      </c>
      <c r="J7359" s="380">
        <v>5.2514616042422926</v>
      </c>
    </row>
    <row r="7360" spans="1:10" x14ac:dyDescent="0.35">
      <c r="A7360" s="5">
        <v>7356</v>
      </c>
      <c r="B7360" s="5">
        <v>307</v>
      </c>
      <c r="C7360" s="5">
        <v>11</v>
      </c>
      <c r="D7360" s="380">
        <v>35.139444444444443</v>
      </c>
      <c r="E7360" s="25">
        <v>28.15</v>
      </c>
      <c r="F7360" s="380">
        <v>8.1174834595959595</v>
      </c>
      <c r="G7360" s="25">
        <v>57.04</v>
      </c>
      <c r="H7360" s="380">
        <v>10.019757126288068</v>
      </c>
      <c r="I7360" s="25">
        <v>70.09</v>
      </c>
      <c r="J7360" s="380">
        <v>6.5616185731044574</v>
      </c>
    </row>
    <row r="7361" spans="1:10" x14ac:dyDescent="0.35">
      <c r="A7361" s="5">
        <v>7357</v>
      </c>
      <c r="B7361" s="5">
        <v>307</v>
      </c>
      <c r="C7361" s="5">
        <v>11</v>
      </c>
      <c r="D7361" s="380">
        <v>35.268888888888888</v>
      </c>
      <c r="E7361" s="25">
        <v>28.15</v>
      </c>
      <c r="F7361" s="380">
        <v>0.47222222222222221</v>
      </c>
      <c r="G7361" s="25">
        <v>51.26</v>
      </c>
      <c r="H7361" s="380">
        <v>9.5790842689894777</v>
      </c>
      <c r="I7361" s="25">
        <v>61.36</v>
      </c>
      <c r="J7361" s="380">
        <v>6.5197809100543243</v>
      </c>
    </row>
    <row r="7362" spans="1:10" x14ac:dyDescent="0.35">
      <c r="A7362" s="5">
        <v>7358</v>
      </c>
      <c r="B7362" s="5">
        <v>307</v>
      </c>
      <c r="C7362" s="5">
        <v>11</v>
      </c>
      <c r="D7362" s="380">
        <v>37.802222222222227</v>
      </c>
      <c r="E7362" s="25">
        <v>28.15</v>
      </c>
      <c r="F7362" s="380">
        <v>0.47222222222222221</v>
      </c>
      <c r="G7362" s="25">
        <v>58.75</v>
      </c>
      <c r="H7362" s="380">
        <v>11.035747626245794</v>
      </c>
      <c r="I7362" s="25">
        <v>61.36</v>
      </c>
      <c r="J7362" s="380">
        <v>6.5758776209687682</v>
      </c>
    </row>
    <row r="7363" spans="1:10" x14ac:dyDescent="0.35">
      <c r="A7363" s="5">
        <v>7359</v>
      </c>
      <c r="B7363" s="5">
        <v>307</v>
      </c>
      <c r="C7363" s="5">
        <v>11</v>
      </c>
      <c r="D7363" s="380">
        <v>37.152777777777779</v>
      </c>
      <c r="E7363" s="25">
        <v>29.66</v>
      </c>
      <c r="F7363" s="380">
        <v>8.1174834595959613</v>
      </c>
      <c r="G7363" s="25">
        <v>60.31</v>
      </c>
      <c r="H7363" s="380">
        <v>10.720946439565628</v>
      </c>
      <c r="I7363" s="25">
        <v>66.06</v>
      </c>
      <c r="J7363" s="380">
        <v>5.8433299607329703</v>
      </c>
    </row>
    <row r="7364" spans="1:10" x14ac:dyDescent="0.35">
      <c r="A7364" s="5">
        <v>7360</v>
      </c>
      <c r="B7364" s="5">
        <v>307</v>
      </c>
      <c r="C7364" s="5">
        <v>11</v>
      </c>
      <c r="D7364" s="380">
        <v>38.250555555555543</v>
      </c>
      <c r="E7364" s="25">
        <v>30.91</v>
      </c>
      <c r="F7364" s="380">
        <v>18.356881825517785</v>
      </c>
      <c r="G7364" s="25">
        <v>60.31</v>
      </c>
      <c r="H7364" s="380">
        <v>11.580647790662946</v>
      </c>
      <c r="I7364" s="25">
        <v>66.06</v>
      </c>
      <c r="J7364" s="380">
        <v>7.431684224741546</v>
      </c>
    </row>
    <row r="7365" spans="1:10" x14ac:dyDescent="0.35">
      <c r="A7365" s="5">
        <v>7361</v>
      </c>
      <c r="B7365" s="5">
        <v>307</v>
      </c>
      <c r="C7365" s="5">
        <v>11</v>
      </c>
      <c r="D7365" s="380">
        <v>41.124444444444443</v>
      </c>
      <c r="E7365" s="25">
        <v>34.82</v>
      </c>
      <c r="F7365" s="380">
        <v>25.437013733031471</v>
      </c>
      <c r="G7365" s="25">
        <v>60.51</v>
      </c>
      <c r="H7365" s="380">
        <v>15.094849959211915</v>
      </c>
      <c r="I7365" s="25">
        <v>80.86</v>
      </c>
      <c r="J7365" s="380">
        <v>7.3289746153987538</v>
      </c>
    </row>
    <row r="7366" spans="1:10" x14ac:dyDescent="0.35">
      <c r="A7366" s="5">
        <v>7362</v>
      </c>
      <c r="B7366" s="5">
        <v>307</v>
      </c>
      <c r="C7366" s="5">
        <v>11</v>
      </c>
      <c r="D7366" s="380">
        <v>43.629444444444438</v>
      </c>
      <c r="E7366" s="25">
        <v>37.090000000000003</v>
      </c>
      <c r="F7366" s="380">
        <v>25.473830916323394</v>
      </c>
      <c r="G7366" s="25">
        <v>843.72</v>
      </c>
      <c r="H7366" s="380">
        <v>14.925299742524622</v>
      </c>
      <c r="I7366" s="25">
        <v>843.72</v>
      </c>
      <c r="J7366" s="380">
        <v>7.1582423251866611</v>
      </c>
    </row>
    <row r="7367" spans="1:10" x14ac:dyDescent="0.35">
      <c r="A7367" s="5">
        <v>7363</v>
      </c>
      <c r="B7367" s="5">
        <v>307</v>
      </c>
      <c r="C7367" s="5">
        <v>11</v>
      </c>
      <c r="D7367" s="380">
        <v>43.061111111111103</v>
      </c>
      <c r="E7367" s="25">
        <v>37.090000000000003</v>
      </c>
      <c r="F7367" s="380">
        <v>25.611069113363715</v>
      </c>
      <c r="G7367" s="25">
        <v>843.72</v>
      </c>
      <c r="H7367" s="380">
        <v>14.7134601457348</v>
      </c>
      <c r="I7367" s="25">
        <v>843.72</v>
      </c>
      <c r="J7367" s="380">
        <v>7.1582423251866611</v>
      </c>
    </row>
    <row r="7368" spans="1:10" x14ac:dyDescent="0.35">
      <c r="A7368" s="5">
        <v>7364</v>
      </c>
      <c r="B7368" s="5">
        <v>307</v>
      </c>
      <c r="C7368" s="5">
        <v>11</v>
      </c>
      <c r="D7368" s="380">
        <v>38.272222222222219</v>
      </c>
      <c r="E7368" s="25">
        <v>34.82</v>
      </c>
      <c r="F7368" s="380">
        <v>25.363151890779786</v>
      </c>
      <c r="G7368" s="25">
        <v>62.12</v>
      </c>
      <c r="H7368" s="380">
        <v>15.096644040499337</v>
      </c>
      <c r="I7368" s="25">
        <v>843.72</v>
      </c>
      <c r="J7368" s="380">
        <v>7.1582423251866611</v>
      </c>
    </row>
    <row r="7369" spans="1:10" x14ac:dyDescent="0.35">
      <c r="A7369" s="5">
        <v>7365</v>
      </c>
      <c r="B7369" s="5">
        <v>307</v>
      </c>
      <c r="C7369" s="5">
        <v>11</v>
      </c>
      <c r="D7369" s="380">
        <v>38.428888888888885</v>
      </c>
      <c r="E7369" s="25">
        <v>30.91</v>
      </c>
      <c r="F7369" s="380">
        <v>25.325542418852148</v>
      </c>
      <c r="G7369" s="25">
        <v>60.31</v>
      </c>
      <c r="H7369" s="380">
        <v>14.14344085770778</v>
      </c>
      <c r="I7369" s="25">
        <v>80.86</v>
      </c>
      <c r="J7369" s="380">
        <v>7.1582423251866611</v>
      </c>
    </row>
    <row r="7370" spans="1:10" x14ac:dyDescent="0.35">
      <c r="A7370" s="5">
        <v>7366</v>
      </c>
      <c r="B7370" s="5">
        <v>307</v>
      </c>
      <c r="C7370" s="5">
        <v>11</v>
      </c>
      <c r="D7370" s="380">
        <v>37.383888888888876</v>
      </c>
      <c r="E7370" s="25">
        <v>28.15</v>
      </c>
      <c r="F7370" s="380">
        <v>24.280273688388018</v>
      </c>
      <c r="G7370" s="25">
        <v>47.85</v>
      </c>
      <c r="H7370" s="380">
        <v>14.02244028658998</v>
      </c>
      <c r="I7370" s="25">
        <v>72.19</v>
      </c>
      <c r="J7370" s="380">
        <v>7.1582423251866611</v>
      </c>
    </row>
    <row r="7371" spans="1:10" x14ac:dyDescent="0.35">
      <c r="A7371" s="5">
        <v>7367</v>
      </c>
      <c r="B7371" s="5">
        <v>307</v>
      </c>
      <c r="C7371" s="5">
        <v>11</v>
      </c>
      <c r="D7371" s="380">
        <v>37.197777777777773</v>
      </c>
      <c r="E7371" s="25">
        <v>28.04</v>
      </c>
      <c r="F7371" s="380">
        <v>23.837461446678351</v>
      </c>
      <c r="G7371" s="25">
        <v>47.85</v>
      </c>
      <c r="H7371" s="380">
        <v>13.441413829833362</v>
      </c>
      <c r="I7371" s="25">
        <v>72.19</v>
      </c>
      <c r="J7371" s="380">
        <v>7.6885429216378762</v>
      </c>
    </row>
    <row r="7372" spans="1:10" x14ac:dyDescent="0.35">
      <c r="A7372" s="5">
        <v>7368</v>
      </c>
      <c r="B7372" s="5">
        <v>307</v>
      </c>
      <c r="C7372" s="5">
        <v>11</v>
      </c>
      <c r="D7372" s="380">
        <v>39.501666666666665</v>
      </c>
      <c r="E7372" s="25">
        <v>25.74</v>
      </c>
      <c r="F7372" s="380">
        <v>24.161963759283722</v>
      </c>
      <c r="G7372" s="25">
        <v>47.85</v>
      </c>
      <c r="H7372" s="380">
        <v>14.416698369818713</v>
      </c>
      <c r="I7372" s="25">
        <v>72.19</v>
      </c>
      <c r="J7372" s="380">
        <v>7.7499631332511845</v>
      </c>
    </row>
    <row r="7373" spans="1:10" x14ac:dyDescent="0.35">
      <c r="A7373" s="5">
        <v>7369</v>
      </c>
      <c r="B7373" s="5">
        <v>308</v>
      </c>
      <c r="C7373" s="5">
        <v>11</v>
      </c>
      <c r="D7373" s="380">
        <v>37.258333333333333</v>
      </c>
      <c r="E7373" s="25">
        <v>25.51</v>
      </c>
      <c r="F7373" s="380">
        <v>22.755062657016765</v>
      </c>
      <c r="G7373" s="25">
        <v>47.37</v>
      </c>
      <c r="H7373" s="380">
        <v>14.020697118622888</v>
      </c>
      <c r="I7373" s="25">
        <v>69.430000000000007</v>
      </c>
      <c r="J7373" s="380">
        <v>7.842656803293651</v>
      </c>
    </row>
    <row r="7374" spans="1:10" x14ac:dyDescent="0.35">
      <c r="A7374" s="5">
        <v>7370</v>
      </c>
      <c r="B7374" s="5">
        <v>308</v>
      </c>
      <c r="C7374" s="5">
        <v>11</v>
      </c>
      <c r="D7374" s="380">
        <v>36.849444444444437</v>
      </c>
      <c r="E7374" s="25">
        <v>24.99</v>
      </c>
      <c r="F7374" s="380">
        <v>22.607236446961149</v>
      </c>
      <c r="G7374" s="25">
        <v>47.37</v>
      </c>
      <c r="H7374" s="380">
        <v>12.177465767256146</v>
      </c>
      <c r="I7374" s="25">
        <v>68.73</v>
      </c>
      <c r="J7374" s="380">
        <v>7.8529719535487388</v>
      </c>
    </row>
    <row r="7375" spans="1:10" x14ac:dyDescent="0.35">
      <c r="A7375" s="5">
        <v>7371</v>
      </c>
      <c r="B7375" s="5">
        <v>308</v>
      </c>
      <c r="C7375" s="5">
        <v>11</v>
      </c>
      <c r="D7375" s="380">
        <v>35.879444444444445</v>
      </c>
      <c r="E7375" s="25">
        <v>24.84</v>
      </c>
      <c r="F7375" s="380">
        <v>22.952858257569886</v>
      </c>
      <c r="G7375" s="25">
        <v>44.74</v>
      </c>
      <c r="H7375" s="380">
        <v>12.377880342036748</v>
      </c>
      <c r="I7375" s="25">
        <v>68.73</v>
      </c>
      <c r="J7375" s="380">
        <v>7.8188697309142441</v>
      </c>
    </row>
    <row r="7376" spans="1:10" x14ac:dyDescent="0.35">
      <c r="A7376" s="5">
        <v>7372</v>
      </c>
      <c r="B7376" s="5">
        <v>308</v>
      </c>
      <c r="C7376" s="5">
        <v>11</v>
      </c>
      <c r="D7376" s="380">
        <v>35.237222222222222</v>
      </c>
      <c r="E7376" s="25">
        <v>24.84</v>
      </c>
      <c r="F7376" s="380">
        <v>22.866929585503613</v>
      </c>
      <c r="G7376" s="25">
        <v>44.74</v>
      </c>
      <c r="H7376" s="380">
        <v>12.815827955234408</v>
      </c>
      <c r="I7376" s="25">
        <v>68.73</v>
      </c>
      <c r="J7376" s="380">
        <v>7.817016723140811</v>
      </c>
    </row>
    <row r="7377" spans="1:10" x14ac:dyDescent="0.35">
      <c r="A7377" s="5">
        <v>7373</v>
      </c>
      <c r="B7377" s="5">
        <v>308</v>
      </c>
      <c r="C7377" s="5">
        <v>11</v>
      </c>
      <c r="D7377" s="380">
        <v>35.604999999999997</v>
      </c>
      <c r="E7377" s="25">
        <v>24.84</v>
      </c>
      <c r="F7377" s="380">
        <v>22.961438979554956</v>
      </c>
      <c r="G7377" s="25">
        <v>44.74</v>
      </c>
      <c r="H7377" s="380">
        <v>13.010301874757461</v>
      </c>
      <c r="I7377" s="25">
        <v>68.73</v>
      </c>
      <c r="J7377" s="380">
        <v>7.8188697309142441</v>
      </c>
    </row>
    <row r="7378" spans="1:10" x14ac:dyDescent="0.35">
      <c r="A7378" s="5">
        <v>7374</v>
      </c>
      <c r="B7378" s="5">
        <v>308</v>
      </c>
      <c r="C7378" s="5">
        <v>11</v>
      </c>
      <c r="D7378" s="380">
        <v>37.680555555555557</v>
      </c>
      <c r="E7378" s="25">
        <v>25.25</v>
      </c>
      <c r="F7378" s="380">
        <v>22.955676047820521</v>
      </c>
      <c r="G7378" s="25">
        <v>47.37</v>
      </c>
      <c r="H7378" s="380">
        <v>14.268935658226276</v>
      </c>
      <c r="I7378" s="25">
        <v>68.73</v>
      </c>
      <c r="J7378" s="380">
        <v>7.8044222526920697</v>
      </c>
    </row>
    <row r="7379" spans="1:10" x14ac:dyDescent="0.35">
      <c r="A7379" s="5">
        <v>7375</v>
      </c>
      <c r="B7379" s="5">
        <v>308</v>
      </c>
      <c r="C7379" s="5">
        <v>11</v>
      </c>
      <c r="D7379" s="380">
        <v>43.588333333333331</v>
      </c>
      <c r="E7379" s="25">
        <v>26.51</v>
      </c>
      <c r="F7379" s="380">
        <v>23.067468600471479</v>
      </c>
      <c r="G7379" s="25">
        <v>47.37</v>
      </c>
      <c r="H7379" s="380">
        <v>13.865637446575706</v>
      </c>
      <c r="I7379" s="25">
        <v>74.7</v>
      </c>
      <c r="J7379" s="380">
        <v>7.7606724274565213</v>
      </c>
    </row>
    <row r="7380" spans="1:10" x14ac:dyDescent="0.35">
      <c r="A7380" s="5">
        <v>7376</v>
      </c>
      <c r="B7380" s="5">
        <v>308</v>
      </c>
      <c r="C7380" s="5">
        <v>11</v>
      </c>
      <c r="D7380" s="380">
        <v>49.155000000000001</v>
      </c>
      <c r="E7380" s="25">
        <v>30.01</v>
      </c>
      <c r="F7380" s="380">
        <v>24.652044158043754</v>
      </c>
      <c r="G7380" s="25">
        <v>52.67</v>
      </c>
      <c r="H7380" s="380">
        <v>14.294507119809074</v>
      </c>
      <c r="I7380" s="25">
        <v>80.05</v>
      </c>
      <c r="J7380" s="380">
        <v>7.7896185553534378</v>
      </c>
    </row>
    <row r="7381" spans="1:10" x14ac:dyDescent="0.35">
      <c r="A7381" s="5">
        <v>7377</v>
      </c>
      <c r="B7381" s="5">
        <v>308</v>
      </c>
      <c r="C7381" s="5">
        <v>11</v>
      </c>
      <c r="D7381" s="380">
        <v>48.498333333333328</v>
      </c>
      <c r="E7381" s="25">
        <v>29.14</v>
      </c>
      <c r="F7381" s="380">
        <v>25.133800397914754</v>
      </c>
      <c r="G7381" s="25">
        <v>54.15</v>
      </c>
      <c r="H7381" s="380">
        <v>13.403698554378616</v>
      </c>
      <c r="I7381" s="25">
        <v>566.79999999999995</v>
      </c>
      <c r="J7381" s="380">
        <v>7.6868652853035195</v>
      </c>
    </row>
    <row r="7382" spans="1:10" x14ac:dyDescent="0.35">
      <c r="A7382" s="5">
        <v>7378</v>
      </c>
      <c r="B7382" s="5">
        <v>308</v>
      </c>
      <c r="C7382" s="5">
        <v>11</v>
      </c>
      <c r="D7382" s="380">
        <v>46.895000000000003</v>
      </c>
      <c r="E7382" s="25">
        <v>27.33</v>
      </c>
      <c r="F7382" s="380">
        <v>23.098212675596567</v>
      </c>
      <c r="G7382" s="25">
        <v>52.67</v>
      </c>
      <c r="H7382" s="380">
        <v>11.453419481372084</v>
      </c>
      <c r="I7382" s="25">
        <v>80.05</v>
      </c>
      <c r="J7382" s="380">
        <v>7.4188646332669252</v>
      </c>
    </row>
    <row r="7383" spans="1:10" x14ac:dyDescent="0.35">
      <c r="A7383" s="5">
        <v>7379</v>
      </c>
      <c r="B7383" s="5">
        <v>308</v>
      </c>
      <c r="C7383" s="5">
        <v>11</v>
      </c>
      <c r="D7383" s="380">
        <v>44.891666666666659</v>
      </c>
      <c r="E7383" s="25">
        <v>27.3</v>
      </c>
      <c r="F7383" s="380">
        <v>14.107933176802009</v>
      </c>
      <c r="G7383" s="25">
        <v>51.04</v>
      </c>
      <c r="H7383" s="380">
        <v>10.476316974672834</v>
      </c>
      <c r="I7383" s="25">
        <v>68.73</v>
      </c>
      <c r="J7383" s="380">
        <v>5.14497720642286</v>
      </c>
    </row>
    <row r="7384" spans="1:10" x14ac:dyDescent="0.35">
      <c r="A7384" s="5">
        <v>7380</v>
      </c>
      <c r="B7384" s="5">
        <v>308</v>
      </c>
      <c r="C7384" s="5">
        <v>11</v>
      </c>
      <c r="D7384" s="380">
        <v>42.893888888888881</v>
      </c>
      <c r="E7384" s="25">
        <v>27.3</v>
      </c>
      <c r="F7384" s="380">
        <v>13.324820242312349</v>
      </c>
      <c r="G7384" s="25">
        <v>47.85</v>
      </c>
      <c r="H7384" s="380">
        <v>10.790060018949148</v>
      </c>
      <c r="I7384" s="25">
        <v>68.73</v>
      </c>
      <c r="J7384" s="380">
        <v>6.8804734403301486</v>
      </c>
    </row>
    <row r="7385" spans="1:10" x14ac:dyDescent="0.35">
      <c r="A7385" s="5">
        <v>7381</v>
      </c>
      <c r="B7385" s="5">
        <v>308</v>
      </c>
      <c r="C7385" s="5">
        <v>11</v>
      </c>
      <c r="D7385" s="380">
        <v>39.882777777777775</v>
      </c>
      <c r="E7385" s="25">
        <v>27.3</v>
      </c>
      <c r="F7385" s="380">
        <v>7.5219005735571898</v>
      </c>
      <c r="G7385" s="25">
        <v>47.85</v>
      </c>
      <c r="H7385" s="380">
        <v>11.284809871312204</v>
      </c>
      <c r="I7385" s="25">
        <v>68.73</v>
      </c>
      <c r="J7385" s="380">
        <v>6.6135094895861446</v>
      </c>
    </row>
    <row r="7386" spans="1:10" x14ac:dyDescent="0.35">
      <c r="A7386" s="5">
        <v>7382</v>
      </c>
      <c r="B7386" s="5">
        <v>308</v>
      </c>
      <c r="C7386" s="5">
        <v>11</v>
      </c>
      <c r="D7386" s="380">
        <v>40.234999999999999</v>
      </c>
      <c r="E7386" s="25">
        <v>27.33</v>
      </c>
      <c r="F7386" s="380">
        <v>8.7375895788889011</v>
      </c>
      <c r="G7386" s="25">
        <v>47.85</v>
      </c>
      <c r="H7386" s="380">
        <v>10.871847058953195</v>
      </c>
      <c r="I7386" s="25">
        <v>68.73</v>
      </c>
      <c r="J7386" s="380">
        <v>6.8393945333187141</v>
      </c>
    </row>
    <row r="7387" spans="1:10" x14ac:dyDescent="0.35">
      <c r="A7387" s="5">
        <v>7383</v>
      </c>
      <c r="B7387" s="5">
        <v>308</v>
      </c>
      <c r="C7387" s="5">
        <v>11</v>
      </c>
      <c r="D7387" s="380">
        <v>40.214444444444439</v>
      </c>
      <c r="E7387" s="25">
        <v>27.33</v>
      </c>
      <c r="F7387" s="380">
        <v>13.63338839335049</v>
      </c>
      <c r="G7387" s="25">
        <v>47.85</v>
      </c>
      <c r="H7387" s="380">
        <v>11.249325464736469</v>
      </c>
      <c r="I7387" s="25">
        <v>68.73</v>
      </c>
      <c r="J7387" s="380">
        <v>6.8804734403301486</v>
      </c>
    </row>
    <row r="7388" spans="1:10" x14ac:dyDescent="0.35">
      <c r="A7388" s="5">
        <v>7384</v>
      </c>
      <c r="B7388" s="5">
        <v>308</v>
      </c>
      <c r="C7388" s="5">
        <v>11</v>
      </c>
      <c r="D7388" s="380">
        <v>41.599999999999994</v>
      </c>
      <c r="E7388" s="25">
        <v>28.97</v>
      </c>
      <c r="F7388" s="380">
        <v>15.538672004116012</v>
      </c>
      <c r="G7388" s="25">
        <v>47.85</v>
      </c>
      <c r="H7388" s="380">
        <v>11.272060624290955</v>
      </c>
      <c r="I7388" s="25">
        <v>68.73</v>
      </c>
      <c r="J7388" s="380">
        <v>7.372369868224327</v>
      </c>
    </row>
    <row r="7389" spans="1:10" x14ac:dyDescent="0.35">
      <c r="A7389" s="5">
        <v>7385</v>
      </c>
      <c r="B7389" s="5">
        <v>308</v>
      </c>
      <c r="C7389" s="5">
        <v>11</v>
      </c>
      <c r="D7389" s="380">
        <v>44.784999999999997</v>
      </c>
      <c r="E7389" s="25">
        <v>30.01</v>
      </c>
      <c r="F7389" s="380">
        <v>25.111563789611552</v>
      </c>
      <c r="G7389" s="25">
        <v>56.29</v>
      </c>
      <c r="H7389" s="380">
        <v>12.5050589770321</v>
      </c>
      <c r="I7389" s="25">
        <v>553.95000000000005</v>
      </c>
      <c r="J7389" s="380">
        <v>7.4301550171602626</v>
      </c>
    </row>
    <row r="7390" spans="1:10" x14ac:dyDescent="0.35">
      <c r="A7390" s="5">
        <v>7386</v>
      </c>
      <c r="B7390" s="5">
        <v>308</v>
      </c>
      <c r="C7390" s="5">
        <v>11</v>
      </c>
      <c r="D7390" s="380">
        <v>51.458888888888893</v>
      </c>
      <c r="E7390" s="25">
        <v>32.119999999999997</v>
      </c>
      <c r="F7390" s="380">
        <v>24.964170954712454</v>
      </c>
      <c r="G7390" s="25">
        <v>64.2</v>
      </c>
      <c r="H7390" s="380">
        <v>11.543158518467687</v>
      </c>
      <c r="I7390" s="25">
        <v>819.14</v>
      </c>
      <c r="J7390" s="380">
        <v>7.1473989929051465</v>
      </c>
    </row>
    <row r="7391" spans="1:10" x14ac:dyDescent="0.35">
      <c r="A7391" s="5">
        <v>7387</v>
      </c>
      <c r="B7391" s="5">
        <v>308</v>
      </c>
      <c r="C7391" s="5">
        <v>11</v>
      </c>
      <c r="D7391" s="380">
        <v>56.857777777777784</v>
      </c>
      <c r="E7391" s="25">
        <v>30.91</v>
      </c>
      <c r="F7391" s="380">
        <v>25.057224979363951</v>
      </c>
      <c r="G7391" s="25">
        <v>843.72</v>
      </c>
      <c r="H7391" s="380">
        <v>11.459572854028961</v>
      </c>
      <c r="I7391" s="25">
        <v>819.14</v>
      </c>
      <c r="J7391" s="380">
        <v>7.1152116697585699</v>
      </c>
    </row>
    <row r="7392" spans="1:10" x14ac:dyDescent="0.35">
      <c r="A7392" s="5">
        <v>7388</v>
      </c>
      <c r="B7392" s="5">
        <v>308</v>
      </c>
      <c r="C7392" s="5">
        <v>11</v>
      </c>
      <c r="D7392" s="380">
        <v>52.234999999999999</v>
      </c>
      <c r="E7392" s="25">
        <v>30.01</v>
      </c>
      <c r="F7392" s="380">
        <v>25.019449324597133</v>
      </c>
      <c r="G7392" s="25">
        <v>62.12</v>
      </c>
      <c r="H7392" s="380">
        <v>12.036325225753311</v>
      </c>
      <c r="I7392" s="25">
        <v>819.14</v>
      </c>
      <c r="J7392" s="380">
        <v>7.1473989929051465</v>
      </c>
    </row>
    <row r="7393" spans="1:10" x14ac:dyDescent="0.35">
      <c r="A7393" s="5">
        <v>7389</v>
      </c>
      <c r="B7393" s="5">
        <v>308</v>
      </c>
      <c r="C7393" s="5">
        <v>11</v>
      </c>
      <c r="D7393" s="380">
        <v>47.376666666666658</v>
      </c>
      <c r="E7393" s="25">
        <v>28.15</v>
      </c>
      <c r="F7393" s="380">
        <v>25.186730654406688</v>
      </c>
      <c r="G7393" s="25">
        <v>54.25</v>
      </c>
      <c r="H7393" s="380">
        <v>11.13627547480451</v>
      </c>
      <c r="I7393" s="25">
        <v>585.74</v>
      </c>
      <c r="J7393" s="380">
        <v>7.1569715772844926</v>
      </c>
    </row>
    <row r="7394" spans="1:10" x14ac:dyDescent="0.35">
      <c r="A7394" s="5">
        <v>7390</v>
      </c>
      <c r="B7394" s="5">
        <v>308</v>
      </c>
      <c r="C7394" s="5">
        <v>11</v>
      </c>
      <c r="D7394" s="380">
        <v>46.148333333333326</v>
      </c>
      <c r="E7394" s="25">
        <v>26.51</v>
      </c>
      <c r="F7394" s="380">
        <v>22.61856830219309</v>
      </c>
      <c r="G7394" s="25">
        <v>47.85</v>
      </c>
      <c r="H7394" s="380">
        <v>11.345294307548118</v>
      </c>
      <c r="I7394" s="25">
        <v>93.24</v>
      </c>
      <c r="J7394" s="380">
        <v>7.180978544151329</v>
      </c>
    </row>
    <row r="7395" spans="1:10" x14ac:dyDescent="0.35">
      <c r="A7395" s="5">
        <v>7391</v>
      </c>
      <c r="B7395" s="5">
        <v>308</v>
      </c>
      <c r="C7395" s="5">
        <v>11</v>
      </c>
      <c r="D7395" s="380">
        <v>44.548333333333339</v>
      </c>
      <c r="E7395" s="25">
        <v>26.51</v>
      </c>
      <c r="F7395" s="380">
        <v>22.614314719473338</v>
      </c>
      <c r="G7395" s="25">
        <v>47.85</v>
      </c>
      <c r="H7395" s="380">
        <v>10.781836550170087</v>
      </c>
      <c r="I7395" s="25">
        <v>96.04</v>
      </c>
      <c r="J7395" s="380">
        <v>7.1470381048277245</v>
      </c>
    </row>
    <row r="7396" spans="1:10" x14ac:dyDescent="0.35">
      <c r="A7396" s="5">
        <v>7392</v>
      </c>
      <c r="B7396" s="5">
        <v>308</v>
      </c>
      <c r="C7396" s="5">
        <v>11</v>
      </c>
      <c r="D7396" s="380">
        <v>41.559444444444445</v>
      </c>
      <c r="E7396" s="25">
        <v>25.74</v>
      </c>
      <c r="F7396" s="380">
        <v>22.636242112259158</v>
      </c>
      <c r="G7396" s="25">
        <v>47.85</v>
      </c>
      <c r="H7396" s="380">
        <v>10.529203218002392</v>
      </c>
      <c r="I7396" s="25">
        <v>81.63</v>
      </c>
      <c r="J7396" s="380">
        <v>6.9102088710871259</v>
      </c>
    </row>
    <row r="7397" spans="1:10" x14ac:dyDescent="0.35">
      <c r="A7397" s="5">
        <v>7393</v>
      </c>
      <c r="B7397" s="5">
        <v>309</v>
      </c>
      <c r="C7397" s="5">
        <v>11</v>
      </c>
      <c r="D7397" s="380">
        <v>31.768333333333327</v>
      </c>
      <c r="E7397" s="25">
        <v>25.74</v>
      </c>
      <c r="F7397" s="380">
        <v>22.64785491172276</v>
      </c>
      <c r="G7397" s="25">
        <v>47.85</v>
      </c>
      <c r="H7397" s="380">
        <v>10.502626241392401</v>
      </c>
      <c r="I7397" s="25">
        <v>81.63</v>
      </c>
      <c r="J7397" s="380">
        <v>7.090510856195559</v>
      </c>
    </row>
    <row r="7398" spans="1:10" x14ac:dyDescent="0.35">
      <c r="A7398" s="5">
        <v>7394</v>
      </c>
      <c r="B7398" s="5">
        <v>309</v>
      </c>
      <c r="C7398" s="5">
        <v>11</v>
      </c>
      <c r="D7398" s="380">
        <v>32.121111111111112</v>
      </c>
      <c r="E7398" s="25">
        <v>25.29</v>
      </c>
      <c r="F7398" s="380">
        <v>22.912626331330561</v>
      </c>
      <c r="G7398" s="25">
        <v>47.85</v>
      </c>
      <c r="H7398" s="380">
        <v>10.707425819951228</v>
      </c>
      <c r="I7398" s="25">
        <v>81.63</v>
      </c>
      <c r="J7398" s="380">
        <v>7.3247785805338381</v>
      </c>
    </row>
    <row r="7399" spans="1:10" x14ac:dyDescent="0.35">
      <c r="A7399" s="5">
        <v>7395</v>
      </c>
      <c r="B7399" s="5">
        <v>309</v>
      </c>
      <c r="C7399" s="5">
        <v>11</v>
      </c>
      <c r="D7399" s="380">
        <v>30.968888888888891</v>
      </c>
      <c r="E7399" s="25">
        <v>24.99</v>
      </c>
      <c r="F7399" s="380">
        <v>22.723042936702708</v>
      </c>
      <c r="G7399" s="25">
        <v>47.85</v>
      </c>
      <c r="H7399" s="380">
        <v>11.516411610189824</v>
      </c>
      <c r="I7399" s="25">
        <v>80.81</v>
      </c>
      <c r="J7399" s="380">
        <v>7.3383096072109222</v>
      </c>
    </row>
    <row r="7400" spans="1:10" x14ac:dyDescent="0.35">
      <c r="A7400" s="5">
        <v>7396</v>
      </c>
      <c r="B7400" s="5">
        <v>309</v>
      </c>
      <c r="C7400" s="5">
        <v>11</v>
      </c>
      <c r="D7400" s="380">
        <v>29.165555555555557</v>
      </c>
      <c r="E7400" s="25">
        <v>24.99</v>
      </c>
      <c r="F7400" s="380">
        <v>22.408550684278698</v>
      </c>
      <c r="G7400" s="25">
        <v>47.85</v>
      </c>
      <c r="H7400" s="380">
        <v>10.333188050110218</v>
      </c>
      <c r="I7400" s="25">
        <v>80.81</v>
      </c>
      <c r="J7400" s="380">
        <v>7.4046462432633069</v>
      </c>
    </row>
    <row r="7401" spans="1:10" x14ac:dyDescent="0.35">
      <c r="A7401" s="5">
        <v>7397</v>
      </c>
      <c r="B7401" s="5">
        <v>309</v>
      </c>
      <c r="C7401" s="5">
        <v>11</v>
      </c>
      <c r="D7401" s="380">
        <v>29.071111111111108</v>
      </c>
      <c r="E7401" s="25">
        <v>25.29</v>
      </c>
      <c r="F7401" s="380">
        <v>22.100045845836576</v>
      </c>
      <c r="G7401" s="25">
        <v>47.85</v>
      </c>
      <c r="H7401" s="380">
        <v>10.574540817508131</v>
      </c>
      <c r="I7401" s="25">
        <v>80.81</v>
      </c>
      <c r="J7401" s="380">
        <v>7.2729198484588498</v>
      </c>
    </row>
    <row r="7402" spans="1:10" x14ac:dyDescent="0.35">
      <c r="A7402" s="5">
        <v>7398</v>
      </c>
      <c r="B7402" s="5">
        <v>309</v>
      </c>
      <c r="C7402" s="5">
        <v>11</v>
      </c>
      <c r="D7402" s="380">
        <v>29.830555555555559</v>
      </c>
      <c r="E7402" s="25">
        <v>25.74</v>
      </c>
      <c r="F7402" s="380">
        <v>23.178202911901444</v>
      </c>
      <c r="G7402" s="25">
        <v>47.85</v>
      </c>
      <c r="H7402" s="380">
        <v>7.9706690623745589</v>
      </c>
      <c r="I7402" s="25">
        <v>81.63</v>
      </c>
      <c r="J7402" s="380">
        <v>7.0930624719489135</v>
      </c>
    </row>
    <row r="7403" spans="1:10" x14ac:dyDescent="0.35">
      <c r="A7403" s="5">
        <v>7399</v>
      </c>
      <c r="B7403" s="5">
        <v>309</v>
      </c>
      <c r="C7403" s="5">
        <v>11</v>
      </c>
      <c r="D7403" s="380">
        <v>31.001111111111111</v>
      </c>
      <c r="E7403" s="25">
        <v>27.96</v>
      </c>
      <c r="F7403" s="380">
        <v>24.061440730815505</v>
      </c>
      <c r="G7403" s="25">
        <v>57.04</v>
      </c>
      <c r="H7403" s="380">
        <v>11.787764877232764</v>
      </c>
      <c r="I7403" s="25">
        <v>553.95000000000005</v>
      </c>
      <c r="J7403" s="380">
        <v>6.6549119102018324</v>
      </c>
    </row>
    <row r="7404" spans="1:10" x14ac:dyDescent="0.35">
      <c r="A7404" s="5">
        <v>7400</v>
      </c>
      <c r="B7404" s="5">
        <v>309</v>
      </c>
      <c r="C7404" s="5">
        <v>11</v>
      </c>
      <c r="D7404" s="380">
        <v>35.768333333333338</v>
      </c>
      <c r="E7404" s="25">
        <v>31.84</v>
      </c>
      <c r="F7404" s="380">
        <v>23.818176472374702</v>
      </c>
      <c r="G7404" s="25">
        <v>60.51</v>
      </c>
      <c r="H7404" s="380">
        <v>12.371562590936492</v>
      </c>
      <c r="I7404" s="25">
        <v>843.72</v>
      </c>
      <c r="J7404" s="380">
        <v>7.100229425706309</v>
      </c>
    </row>
    <row r="7405" spans="1:10" x14ac:dyDescent="0.35">
      <c r="A7405" s="5">
        <v>7401</v>
      </c>
      <c r="B7405" s="5">
        <v>309</v>
      </c>
      <c r="C7405" s="5">
        <v>11</v>
      </c>
      <c r="D7405" s="380">
        <v>36.323333333333338</v>
      </c>
      <c r="E7405" s="25">
        <v>32.79</v>
      </c>
      <c r="F7405" s="380">
        <v>24.808715184309104</v>
      </c>
      <c r="G7405" s="25">
        <v>60.51</v>
      </c>
      <c r="H7405" s="380">
        <v>11.893338092083299</v>
      </c>
      <c r="I7405" s="25">
        <v>843.72</v>
      </c>
      <c r="J7405" s="380">
        <v>7.0725892237361476</v>
      </c>
    </row>
    <row r="7406" spans="1:10" x14ac:dyDescent="0.35">
      <c r="A7406" s="5">
        <v>7402</v>
      </c>
      <c r="B7406" s="5">
        <v>309</v>
      </c>
      <c r="C7406" s="5">
        <v>11</v>
      </c>
      <c r="D7406" s="380">
        <v>37.183333333333337</v>
      </c>
      <c r="E7406" s="25">
        <v>34.82</v>
      </c>
      <c r="F7406" s="380">
        <v>23.191874399518948</v>
      </c>
      <c r="G7406" s="25">
        <v>60.51</v>
      </c>
      <c r="H7406" s="380">
        <v>11.145497575302734</v>
      </c>
      <c r="I7406" s="25">
        <v>843.72</v>
      </c>
      <c r="J7406" s="380">
        <v>7.3612813276384825</v>
      </c>
    </row>
    <row r="7407" spans="1:10" x14ac:dyDescent="0.35">
      <c r="A7407" s="5">
        <v>7403</v>
      </c>
      <c r="B7407" s="5">
        <v>309</v>
      </c>
      <c r="C7407" s="5">
        <v>11</v>
      </c>
      <c r="D7407" s="380">
        <v>35.798888888888889</v>
      </c>
      <c r="E7407" s="25">
        <v>31.84</v>
      </c>
      <c r="F7407" s="380">
        <v>14.017881882112931</v>
      </c>
      <c r="G7407" s="25">
        <v>60.51</v>
      </c>
      <c r="H7407" s="380">
        <v>10.736765643905576</v>
      </c>
      <c r="I7407" s="25">
        <v>97.01</v>
      </c>
      <c r="J7407" s="380">
        <v>6.330650980891054</v>
      </c>
    </row>
    <row r="7408" spans="1:10" x14ac:dyDescent="0.35">
      <c r="A7408" s="5">
        <v>7404</v>
      </c>
      <c r="B7408" s="5">
        <v>309</v>
      </c>
      <c r="C7408" s="5">
        <v>11</v>
      </c>
      <c r="D7408" s="380">
        <v>33.93555555555556</v>
      </c>
      <c r="E7408" s="25">
        <v>31.84</v>
      </c>
      <c r="F7408" s="380">
        <v>13.324820242312349</v>
      </c>
      <c r="G7408" s="25">
        <v>60.51</v>
      </c>
      <c r="H7408" s="380">
        <v>10.485571083736533</v>
      </c>
      <c r="I7408" s="25">
        <v>82.45</v>
      </c>
      <c r="J7408" s="380">
        <v>6.5850573896711673</v>
      </c>
    </row>
    <row r="7409" spans="1:10" x14ac:dyDescent="0.35">
      <c r="A7409" s="5">
        <v>7405</v>
      </c>
      <c r="B7409" s="5">
        <v>309</v>
      </c>
      <c r="C7409" s="5">
        <v>11</v>
      </c>
      <c r="D7409" s="380">
        <v>32.805</v>
      </c>
      <c r="E7409" s="25">
        <v>31.84</v>
      </c>
      <c r="F7409" s="380">
        <v>13.324820242312349</v>
      </c>
      <c r="G7409" s="25">
        <v>57.04</v>
      </c>
      <c r="H7409" s="380">
        <v>10.215403407761398</v>
      </c>
      <c r="I7409" s="25">
        <v>82.45</v>
      </c>
      <c r="J7409" s="380">
        <v>6.3362591249460856</v>
      </c>
    </row>
    <row r="7410" spans="1:10" x14ac:dyDescent="0.35">
      <c r="A7410" s="5">
        <v>7406</v>
      </c>
      <c r="B7410" s="5">
        <v>309</v>
      </c>
      <c r="C7410" s="5">
        <v>11</v>
      </c>
      <c r="D7410" s="380">
        <v>31.480555555555554</v>
      </c>
      <c r="E7410" s="25">
        <v>29.83</v>
      </c>
      <c r="F7410" s="380">
        <v>13.362231591589701</v>
      </c>
      <c r="G7410" s="25">
        <v>57.04</v>
      </c>
      <c r="H7410" s="380">
        <v>10.400724230365007</v>
      </c>
      <c r="I7410" s="25">
        <v>82.45</v>
      </c>
      <c r="J7410" s="380">
        <v>6.3860424873335422</v>
      </c>
    </row>
    <row r="7411" spans="1:10" x14ac:dyDescent="0.35">
      <c r="A7411" s="5">
        <v>7407</v>
      </c>
      <c r="B7411" s="5">
        <v>309</v>
      </c>
      <c r="C7411" s="5">
        <v>11</v>
      </c>
      <c r="D7411" s="380">
        <v>32.956666666666656</v>
      </c>
      <c r="E7411" s="25">
        <v>28.99</v>
      </c>
      <c r="F7411" s="380">
        <v>13.832562234594526</v>
      </c>
      <c r="G7411" s="25">
        <v>58.75</v>
      </c>
      <c r="H7411" s="380">
        <v>10.438804451471167</v>
      </c>
      <c r="I7411" s="25">
        <v>82.45</v>
      </c>
      <c r="J7411" s="380">
        <v>5.6042301632748801</v>
      </c>
    </row>
    <row r="7412" spans="1:10" x14ac:dyDescent="0.35">
      <c r="A7412" s="5">
        <v>7408</v>
      </c>
      <c r="B7412" s="5">
        <v>309</v>
      </c>
      <c r="C7412" s="5">
        <v>11</v>
      </c>
      <c r="D7412" s="380">
        <v>35.766666666666666</v>
      </c>
      <c r="E7412" s="25">
        <v>28.99</v>
      </c>
      <c r="F7412" s="380">
        <v>22.591380404107792</v>
      </c>
      <c r="G7412" s="25">
        <v>60.51</v>
      </c>
      <c r="H7412" s="380">
        <v>10.230901773052235</v>
      </c>
      <c r="I7412" s="25">
        <v>82.45</v>
      </c>
      <c r="J7412" s="380">
        <v>5.1440520114849972</v>
      </c>
    </row>
    <row r="7413" spans="1:10" x14ac:dyDescent="0.35">
      <c r="A7413" s="5">
        <v>7409</v>
      </c>
      <c r="B7413" s="5">
        <v>309</v>
      </c>
      <c r="C7413" s="5">
        <v>11</v>
      </c>
      <c r="D7413" s="380">
        <v>39.045555555555552</v>
      </c>
      <c r="E7413" s="25">
        <v>31.84</v>
      </c>
      <c r="F7413" s="380">
        <v>24.427267939417536</v>
      </c>
      <c r="G7413" s="25">
        <v>60.51</v>
      </c>
      <c r="H7413" s="380">
        <v>9.2430852841079592</v>
      </c>
      <c r="I7413" s="25">
        <v>97.01</v>
      </c>
      <c r="J7413" s="380">
        <v>6.4505920491100186</v>
      </c>
    </row>
    <row r="7414" spans="1:10" x14ac:dyDescent="0.35">
      <c r="A7414" s="5">
        <v>7410</v>
      </c>
      <c r="B7414" s="5">
        <v>309</v>
      </c>
      <c r="C7414" s="5">
        <v>11</v>
      </c>
      <c r="D7414" s="380">
        <v>41.77</v>
      </c>
      <c r="E7414" s="25">
        <v>33.81</v>
      </c>
      <c r="F7414" s="380">
        <v>24.415151195679133</v>
      </c>
      <c r="G7414" s="25">
        <v>62.12</v>
      </c>
      <c r="H7414" s="380">
        <v>9.2298285538292255</v>
      </c>
      <c r="I7414" s="25">
        <v>843.72</v>
      </c>
      <c r="J7414" s="380">
        <v>6.4443152146826161</v>
      </c>
    </row>
    <row r="7415" spans="1:10" x14ac:dyDescent="0.35">
      <c r="A7415" s="5">
        <v>7411</v>
      </c>
      <c r="B7415" s="5">
        <v>309</v>
      </c>
      <c r="C7415" s="5">
        <v>11</v>
      </c>
      <c r="D7415" s="380">
        <v>39.766111111111108</v>
      </c>
      <c r="E7415" s="25">
        <v>31.84</v>
      </c>
      <c r="F7415" s="380">
        <v>23.771700163662192</v>
      </c>
      <c r="G7415" s="25">
        <v>60.51</v>
      </c>
      <c r="H7415" s="380">
        <v>8.5441709673066946</v>
      </c>
      <c r="I7415" s="25">
        <v>843.72</v>
      </c>
      <c r="J7415" s="380">
        <v>4.5188379327867318</v>
      </c>
    </row>
    <row r="7416" spans="1:10" x14ac:dyDescent="0.35">
      <c r="A7416" s="5">
        <v>7412</v>
      </c>
      <c r="B7416" s="5">
        <v>309</v>
      </c>
      <c r="C7416" s="5">
        <v>11</v>
      </c>
      <c r="D7416" s="380">
        <v>31.817777777777781</v>
      </c>
      <c r="E7416" s="25">
        <v>28.97</v>
      </c>
      <c r="F7416" s="380">
        <v>24.680740186795138</v>
      </c>
      <c r="G7416" s="25">
        <v>60.51</v>
      </c>
      <c r="H7416" s="380">
        <v>9.7453577198155212</v>
      </c>
      <c r="I7416" s="25">
        <v>795.29</v>
      </c>
      <c r="J7416" s="380">
        <v>5.5795655985632022</v>
      </c>
    </row>
    <row r="7417" spans="1:10" x14ac:dyDescent="0.35">
      <c r="A7417" s="5">
        <v>7413</v>
      </c>
      <c r="B7417" s="5">
        <v>309</v>
      </c>
      <c r="C7417" s="5">
        <v>11</v>
      </c>
      <c r="D7417" s="380">
        <v>28.439999999999998</v>
      </c>
      <c r="E7417" s="25">
        <v>27.72</v>
      </c>
      <c r="F7417" s="380">
        <v>23.87458549673876</v>
      </c>
      <c r="G7417" s="25">
        <v>47.85</v>
      </c>
      <c r="H7417" s="380">
        <v>10.372775335560668</v>
      </c>
      <c r="I7417" s="25">
        <v>93.24</v>
      </c>
      <c r="J7417" s="380">
        <v>5.5855716864525276</v>
      </c>
    </row>
    <row r="7418" spans="1:10" x14ac:dyDescent="0.35">
      <c r="A7418" s="5">
        <v>7414</v>
      </c>
      <c r="B7418" s="5">
        <v>309</v>
      </c>
      <c r="C7418" s="5">
        <v>11</v>
      </c>
      <c r="D7418" s="380">
        <v>28.18611111111111</v>
      </c>
      <c r="E7418" s="25">
        <v>25.74</v>
      </c>
      <c r="F7418" s="380">
        <v>22.253385574053119</v>
      </c>
      <c r="G7418" s="25">
        <v>47.85</v>
      </c>
      <c r="H7418" s="380">
        <v>8.8639052394116522</v>
      </c>
      <c r="I7418" s="25">
        <v>80.81</v>
      </c>
      <c r="J7418" s="380">
        <v>2.8397782353264018</v>
      </c>
    </row>
    <row r="7419" spans="1:10" x14ac:dyDescent="0.35">
      <c r="A7419" s="5">
        <v>7415</v>
      </c>
      <c r="B7419" s="5">
        <v>309</v>
      </c>
      <c r="C7419" s="5">
        <v>11</v>
      </c>
      <c r="D7419" s="380">
        <v>26.926111111111108</v>
      </c>
      <c r="E7419" s="25">
        <v>25.74</v>
      </c>
      <c r="F7419" s="380">
        <v>12.127370329493106</v>
      </c>
      <c r="G7419" s="25">
        <v>47.85</v>
      </c>
      <c r="H7419" s="380">
        <v>8.9938685671775627</v>
      </c>
      <c r="I7419" s="25">
        <v>79.25</v>
      </c>
      <c r="J7419" s="380">
        <v>4.2885724990112557</v>
      </c>
    </row>
    <row r="7420" spans="1:10" x14ac:dyDescent="0.35">
      <c r="A7420" s="5">
        <v>7416</v>
      </c>
      <c r="B7420" s="5">
        <v>309</v>
      </c>
      <c r="C7420" s="5">
        <v>11</v>
      </c>
      <c r="D7420" s="380">
        <v>26.806111111111107</v>
      </c>
      <c r="E7420" s="25">
        <v>25.29</v>
      </c>
      <c r="F7420" s="380">
        <v>11.453615138521155</v>
      </c>
      <c r="G7420" s="25">
        <v>47.46</v>
      </c>
      <c r="H7420" s="380">
        <v>8.1970008918162893</v>
      </c>
      <c r="I7420" s="25">
        <v>68.05</v>
      </c>
      <c r="J7420" s="380">
        <v>5.5536492917685676</v>
      </c>
    </row>
    <row r="7421" spans="1:10" x14ac:dyDescent="0.35">
      <c r="A7421" s="5">
        <v>7417</v>
      </c>
      <c r="B7421" s="5">
        <v>310</v>
      </c>
      <c r="C7421" s="5">
        <v>11</v>
      </c>
      <c r="D7421" s="380">
        <v>26.696111111111108</v>
      </c>
      <c r="E7421" s="25">
        <v>24.84</v>
      </c>
      <c r="F7421" s="380">
        <v>11.569770693996727</v>
      </c>
      <c r="G7421" s="25">
        <v>42.29</v>
      </c>
      <c r="H7421" s="380">
        <v>6.6301592593805836</v>
      </c>
      <c r="I7421" s="25">
        <v>47.16</v>
      </c>
      <c r="J7421" s="380">
        <v>4.8046661125372925</v>
      </c>
    </row>
    <row r="7422" spans="1:10" x14ac:dyDescent="0.35">
      <c r="A7422" s="5">
        <v>7418</v>
      </c>
      <c r="B7422" s="5">
        <v>310</v>
      </c>
      <c r="C7422" s="5">
        <v>11</v>
      </c>
      <c r="D7422" s="380">
        <v>24.848333333333329</v>
      </c>
      <c r="E7422" s="25">
        <v>24.84</v>
      </c>
      <c r="F7422" s="380">
        <v>11.489296699320358</v>
      </c>
      <c r="G7422" s="25">
        <v>41.86</v>
      </c>
      <c r="H7422" s="380">
        <v>9.653249081437254</v>
      </c>
      <c r="I7422" s="25">
        <v>46.69</v>
      </c>
      <c r="J7422" s="380">
        <v>5.3244921059367094</v>
      </c>
    </row>
    <row r="7423" spans="1:10" x14ac:dyDescent="0.35">
      <c r="A7423" s="5">
        <v>7419</v>
      </c>
      <c r="B7423" s="5">
        <v>310</v>
      </c>
      <c r="C7423" s="5">
        <v>11</v>
      </c>
      <c r="D7423" s="380">
        <v>23.772777777777776</v>
      </c>
      <c r="E7423" s="25">
        <v>24.26</v>
      </c>
      <c r="F7423" s="380">
        <v>11.505294464581954</v>
      </c>
      <c r="G7423" s="25">
        <v>40.96</v>
      </c>
      <c r="H7423" s="380">
        <v>9.215788711424711</v>
      </c>
      <c r="I7423" s="25">
        <v>46.69</v>
      </c>
      <c r="J7423" s="380">
        <v>5.5211977099751577</v>
      </c>
    </row>
    <row r="7424" spans="1:10" x14ac:dyDescent="0.35">
      <c r="A7424" s="5">
        <v>7420</v>
      </c>
      <c r="B7424" s="5">
        <v>310</v>
      </c>
      <c r="C7424" s="5">
        <v>11</v>
      </c>
      <c r="D7424" s="380">
        <v>21.424444444444443</v>
      </c>
      <c r="E7424" s="25">
        <v>24.11</v>
      </c>
      <c r="F7424" s="380">
        <v>11.459953147971316</v>
      </c>
      <c r="G7424" s="25">
        <v>39.119999999999997</v>
      </c>
      <c r="H7424" s="380">
        <v>9.2833497233143412</v>
      </c>
      <c r="I7424" s="25">
        <v>46.69</v>
      </c>
      <c r="J7424" s="380">
        <v>5.1356024138744427</v>
      </c>
    </row>
    <row r="7425" spans="1:10" x14ac:dyDescent="0.35">
      <c r="A7425" s="5">
        <v>7421</v>
      </c>
      <c r="B7425" s="5">
        <v>310</v>
      </c>
      <c r="C7425" s="5">
        <v>11</v>
      </c>
      <c r="D7425" s="380">
        <v>22.659444444444439</v>
      </c>
      <c r="E7425" s="25">
        <v>24.84</v>
      </c>
      <c r="F7425" s="380">
        <v>11.557090735977267</v>
      </c>
      <c r="G7425" s="25">
        <v>39.119999999999997</v>
      </c>
      <c r="H7425" s="380">
        <v>9.6668474033644749</v>
      </c>
      <c r="I7425" s="25">
        <v>46.69</v>
      </c>
      <c r="J7425" s="380">
        <v>5.6318679078253497</v>
      </c>
    </row>
    <row r="7426" spans="1:10" x14ac:dyDescent="0.35">
      <c r="A7426" s="5">
        <v>7422</v>
      </c>
      <c r="B7426" s="5">
        <v>310</v>
      </c>
      <c r="C7426" s="5">
        <v>11</v>
      </c>
      <c r="D7426" s="380">
        <v>22.122777777777781</v>
      </c>
      <c r="E7426" s="25">
        <v>24.84</v>
      </c>
      <c r="F7426" s="380">
        <v>11.482010813762816</v>
      </c>
      <c r="G7426" s="25">
        <v>39.770000000000003</v>
      </c>
      <c r="H7426" s="380">
        <v>9.197835256059971</v>
      </c>
      <c r="I7426" s="25">
        <v>46.69</v>
      </c>
      <c r="J7426" s="380">
        <v>4.7250099076602643</v>
      </c>
    </row>
    <row r="7427" spans="1:10" x14ac:dyDescent="0.35">
      <c r="A7427" s="5">
        <v>7423</v>
      </c>
      <c r="B7427" s="5">
        <v>310</v>
      </c>
      <c r="C7427" s="5">
        <v>11</v>
      </c>
      <c r="D7427" s="380">
        <v>23.87777777777778</v>
      </c>
      <c r="E7427" s="25">
        <v>24.84</v>
      </c>
      <c r="F7427" s="380">
        <v>15.743459738541649</v>
      </c>
      <c r="G7427" s="25">
        <v>41.86</v>
      </c>
      <c r="H7427" s="380">
        <v>10.186851238780939</v>
      </c>
      <c r="I7427" s="25">
        <v>47.16</v>
      </c>
      <c r="J7427" s="380">
        <v>6.1308235392676247</v>
      </c>
    </row>
    <row r="7428" spans="1:10" x14ac:dyDescent="0.35">
      <c r="A7428" s="5">
        <v>7424</v>
      </c>
      <c r="B7428" s="5">
        <v>310</v>
      </c>
      <c r="C7428" s="5">
        <v>11</v>
      </c>
      <c r="D7428" s="380">
        <v>23.951111111111111</v>
      </c>
      <c r="E7428" s="25">
        <v>24.84</v>
      </c>
      <c r="F7428" s="380">
        <v>15.938209460896715</v>
      </c>
      <c r="G7428" s="25">
        <v>42.29</v>
      </c>
      <c r="H7428" s="380">
        <v>9.3827317133423644</v>
      </c>
      <c r="I7428" s="25">
        <v>48.86</v>
      </c>
      <c r="J7428" s="380">
        <v>6.5808162044559575</v>
      </c>
    </row>
    <row r="7429" spans="1:10" x14ac:dyDescent="0.35">
      <c r="A7429" s="5">
        <v>7425</v>
      </c>
      <c r="B7429" s="5">
        <v>310</v>
      </c>
      <c r="C7429" s="5">
        <v>11</v>
      </c>
      <c r="D7429" s="380">
        <v>24.883888888888887</v>
      </c>
      <c r="E7429" s="25">
        <v>24.99</v>
      </c>
      <c r="F7429" s="380">
        <v>16.133419506928167</v>
      </c>
      <c r="G7429" s="25">
        <v>44.74</v>
      </c>
      <c r="H7429" s="380">
        <v>9.3511925533953484</v>
      </c>
      <c r="I7429" s="25">
        <v>53.51</v>
      </c>
      <c r="J7429" s="380">
        <v>6.8536603590307985</v>
      </c>
    </row>
    <row r="7430" spans="1:10" x14ac:dyDescent="0.35">
      <c r="A7430" s="5">
        <v>7426</v>
      </c>
      <c r="B7430" s="5">
        <v>310</v>
      </c>
      <c r="C7430" s="5">
        <v>11</v>
      </c>
      <c r="D7430" s="380">
        <v>26.601666666666663</v>
      </c>
      <c r="E7430" s="25">
        <v>24.99</v>
      </c>
      <c r="F7430" s="380">
        <v>16.435253041017006</v>
      </c>
      <c r="G7430" s="25">
        <v>44.93</v>
      </c>
      <c r="H7430" s="380">
        <v>10.687190807423249</v>
      </c>
      <c r="I7430" s="25">
        <v>53.71</v>
      </c>
      <c r="J7430" s="380">
        <v>6.8419848854417431</v>
      </c>
    </row>
    <row r="7431" spans="1:10" x14ac:dyDescent="0.35">
      <c r="A7431" s="5">
        <v>7427</v>
      </c>
      <c r="B7431" s="5">
        <v>310</v>
      </c>
      <c r="C7431" s="5">
        <v>11</v>
      </c>
      <c r="D7431" s="380">
        <v>28.279444444444444</v>
      </c>
      <c r="E7431" s="25">
        <v>24.99</v>
      </c>
      <c r="F7431" s="380">
        <v>11.439044950003735</v>
      </c>
      <c r="G7431" s="25">
        <v>45.61</v>
      </c>
      <c r="H7431" s="380">
        <v>9.4489308069133369</v>
      </c>
      <c r="I7431" s="25">
        <v>50.03</v>
      </c>
      <c r="J7431" s="380">
        <v>4.3306341681130727</v>
      </c>
    </row>
    <row r="7432" spans="1:10" x14ac:dyDescent="0.35">
      <c r="A7432" s="5">
        <v>7428</v>
      </c>
      <c r="B7432" s="5">
        <v>310</v>
      </c>
      <c r="C7432" s="5">
        <v>11</v>
      </c>
      <c r="D7432" s="380">
        <v>27.293333333333333</v>
      </c>
      <c r="E7432" s="25">
        <v>24.99</v>
      </c>
      <c r="F7432" s="380">
        <v>12.081292119489589</v>
      </c>
      <c r="G7432" s="25">
        <v>45.61</v>
      </c>
      <c r="H7432" s="380">
        <v>10.453880153477808</v>
      </c>
      <c r="I7432" s="25">
        <v>48.57</v>
      </c>
      <c r="J7432" s="380">
        <v>6.2255989083312517</v>
      </c>
    </row>
    <row r="7433" spans="1:10" x14ac:dyDescent="0.35">
      <c r="A7433" s="5">
        <v>7429</v>
      </c>
      <c r="B7433" s="5">
        <v>310</v>
      </c>
      <c r="C7433" s="5">
        <v>11</v>
      </c>
      <c r="D7433" s="380">
        <v>26.242777777777775</v>
      </c>
      <c r="E7433" s="25">
        <v>24.99</v>
      </c>
      <c r="F7433" s="380">
        <v>11.981873472626473</v>
      </c>
      <c r="G7433" s="25">
        <v>44.74</v>
      </c>
      <c r="H7433" s="380">
        <v>9.5265670879898341</v>
      </c>
      <c r="I7433" s="25">
        <v>48.57</v>
      </c>
      <c r="J7433" s="380">
        <v>4.7957390968585534</v>
      </c>
    </row>
    <row r="7434" spans="1:10" x14ac:dyDescent="0.35">
      <c r="A7434" s="5">
        <v>7430</v>
      </c>
      <c r="B7434" s="5">
        <v>310</v>
      </c>
      <c r="C7434" s="5">
        <v>11</v>
      </c>
      <c r="D7434" s="380">
        <v>22.823333333333334</v>
      </c>
      <c r="E7434" s="25">
        <v>24.84</v>
      </c>
      <c r="F7434" s="380">
        <v>12.079650255558676</v>
      </c>
      <c r="G7434" s="25">
        <v>42.29</v>
      </c>
      <c r="H7434" s="380">
        <v>10.116853075552457</v>
      </c>
      <c r="I7434" s="25">
        <v>46.69</v>
      </c>
      <c r="J7434" s="380">
        <v>5.4308888442203971</v>
      </c>
    </row>
    <row r="7435" spans="1:10" x14ac:dyDescent="0.35">
      <c r="A7435" s="5">
        <v>7431</v>
      </c>
      <c r="B7435" s="5">
        <v>310</v>
      </c>
      <c r="C7435" s="5">
        <v>11</v>
      </c>
      <c r="D7435" s="380">
        <v>24.52055555555555</v>
      </c>
      <c r="E7435" s="25">
        <v>24.84</v>
      </c>
      <c r="F7435" s="380">
        <v>10.043741924918844</v>
      </c>
      <c r="G7435" s="25">
        <v>41.86</v>
      </c>
      <c r="H7435" s="380">
        <v>7.5278280756135931</v>
      </c>
      <c r="I7435" s="25">
        <v>46.69</v>
      </c>
      <c r="J7435" s="380">
        <v>0.27777777777777779</v>
      </c>
    </row>
    <row r="7436" spans="1:10" x14ac:dyDescent="0.35">
      <c r="A7436" s="5">
        <v>7432</v>
      </c>
      <c r="B7436" s="5">
        <v>310</v>
      </c>
      <c r="C7436" s="5">
        <v>11</v>
      </c>
      <c r="D7436" s="380">
        <v>22.940555555555559</v>
      </c>
      <c r="E7436" s="25">
        <v>24.84</v>
      </c>
      <c r="F7436" s="380">
        <v>14.815197869999281</v>
      </c>
      <c r="G7436" s="25">
        <v>41.86</v>
      </c>
      <c r="H7436" s="380">
        <v>8.2154062987093415</v>
      </c>
      <c r="I7436" s="25">
        <v>48.86</v>
      </c>
      <c r="J7436" s="380">
        <v>2.2307862955354327</v>
      </c>
    </row>
    <row r="7437" spans="1:10" x14ac:dyDescent="0.35">
      <c r="A7437" s="5">
        <v>7433</v>
      </c>
      <c r="B7437" s="5">
        <v>310</v>
      </c>
      <c r="C7437" s="5">
        <v>11</v>
      </c>
      <c r="D7437" s="380">
        <v>23.408888888888889</v>
      </c>
      <c r="E7437" s="25">
        <v>24.84</v>
      </c>
      <c r="F7437" s="380">
        <v>15.351059953214239</v>
      </c>
      <c r="G7437" s="25">
        <v>44.74</v>
      </c>
      <c r="H7437" s="380">
        <v>8.7243603994938024</v>
      </c>
      <c r="I7437" s="25">
        <v>50.44</v>
      </c>
      <c r="J7437" s="380">
        <v>0.27777777777777779</v>
      </c>
    </row>
    <row r="7438" spans="1:10" x14ac:dyDescent="0.35">
      <c r="A7438" s="5">
        <v>7434</v>
      </c>
      <c r="B7438" s="5">
        <v>310</v>
      </c>
      <c r="C7438" s="5">
        <v>11</v>
      </c>
      <c r="D7438" s="380">
        <v>27.898888888888887</v>
      </c>
      <c r="E7438" s="25">
        <v>25.74</v>
      </c>
      <c r="F7438" s="380">
        <v>15.953612425619371</v>
      </c>
      <c r="G7438" s="25">
        <v>46.03</v>
      </c>
      <c r="H7438" s="380">
        <v>7.4221253945638681</v>
      </c>
      <c r="I7438" s="25">
        <v>54.93</v>
      </c>
      <c r="J7438" s="380">
        <v>0.27777777777777779</v>
      </c>
    </row>
    <row r="7439" spans="1:10" x14ac:dyDescent="0.35">
      <c r="A7439" s="5">
        <v>7435</v>
      </c>
      <c r="B7439" s="5">
        <v>310</v>
      </c>
      <c r="C7439" s="5">
        <v>11</v>
      </c>
      <c r="D7439" s="380">
        <v>26.261666666666667</v>
      </c>
      <c r="E7439" s="25">
        <v>25.74</v>
      </c>
      <c r="F7439" s="380">
        <v>15.861501665548481</v>
      </c>
      <c r="G7439" s="25">
        <v>46.03</v>
      </c>
      <c r="H7439" s="380">
        <v>4.799693804694658</v>
      </c>
      <c r="I7439" s="25">
        <v>53.71</v>
      </c>
      <c r="J7439" s="380">
        <v>0.27777777777777779</v>
      </c>
    </row>
    <row r="7440" spans="1:10" x14ac:dyDescent="0.35">
      <c r="A7440" s="5">
        <v>7436</v>
      </c>
      <c r="B7440" s="5">
        <v>310</v>
      </c>
      <c r="C7440" s="5">
        <v>11</v>
      </c>
      <c r="D7440" s="380">
        <v>24.901111111111113</v>
      </c>
      <c r="E7440" s="25">
        <v>24.99</v>
      </c>
      <c r="F7440" s="380">
        <v>15.103180184881806</v>
      </c>
      <c r="G7440" s="25">
        <v>46.03</v>
      </c>
      <c r="H7440" s="380">
        <v>8.7243603994938024</v>
      </c>
      <c r="I7440" s="25">
        <v>48.86</v>
      </c>
      <c r="J7440" s="380">
        <v>3.2563067280774409</v>
      </c>
    </row>
    <row r="7441" spans="1:10" x14ac:dyDescent="0.35">
      <c r="A7441" s="5">
        <v>7437</v>
      </c>
      <c r="B7441" s="5">
        <v>310</v>
      </c>
      <c r="C7441" s="5">
        <v>11</v>
      </c>
      <c r="D7441" s="380">
        <v>21.678888888888892</v>
      </c>
      <c r="E7441" s="25">
        <v>24.99</v>
      </c>
      <c r="F7441" s="380">
        <v>9.600550162791242</v>
      </c>
      <c r="G7441" s="25">
        <v>43.91</v>
      </c>
      <c r="H7441" s="380">
        <v>9.6059724840530141</v>
      </c>
      <c r="I7441" s="25">
        <v>47.16</v>
      </c>
      <c r="J7441" s="380">
        <v>4.6811557965803221</v>
      </c>
    </row>
    <row r="7442" spans="1:10" x14ac:dyDescent="0.35">
      <c r="A7442" s="5">
        <v>7438</v>
      </c>
      <c r="B7442" s="5">
        <v>310</v>
      </c>
      <c r="C7442" s="5">
        <v>11</v>
      </c>
      <c r="D7442" s="380">
        <v>18.973333333333333</v>
      </c>
      <c r="E7442" s="25">
        <v>24.84</v>
      </c>
      <c r="F7442" s="380">
        <v>8.719714531575935</v>
      </c>
      <c r="G7442" s="25">
        <v>43.56</v>
      </c>
      <c r="H7442" s="380">
        <v>6.9417515115004962</v>
      </c>
      <c r="I7442" s="25">
        <v>46.69</v>
      </c>
      <c r="J7442" s="380">
        <v>4.3756207548920267</v>
      </c>
    </row>
    <row r="7443" spans="1:10" x14ac:dyDescent="0.35">
      <c r="A7443" s="5">
        <v>7439</v>
      </c>
      <c r="B7443" s="5">
        <v>310</v>
      </c>
      <c r="C7443" s="5">
        <v>11</v>
      </c>
      <c r="D7443" s="380">
        <v>17.998888888888889</v>
      </c>
      <c r="E7443" s="25">
        <v>24.84</v>
      </c>
      <c r="F7443" s="380">
        <v>8.1174834595959577</v>
      </c>
      <c r="G7443" s="25">
        <v>43.47</v>
      </c>
      <c r="H7443" s="380">
        <v>6.6105976665224713</v>
      </c>
      <c r="I7443" s="25">
        <v>46.22</v>
      </c>
      <c r="J7443" s="380">
        <v>4.5674568427051048</v>
      </c>
    </row>
    <row r="7444" spans="1:10" x14ac:dyDescent="0.35">
      <c r="A7444" s="5">
        <v>7440</v>
      </c>
      <c r="B7444" s="5">
        <v>310</v>
      </c>
      <c r="C7444" s="5">
        <v>11</v>
      </c>
      <c r="D7444" s="380">
        <v>15.971111111111112</v>
      </c>
      <c r="E7444" s="25">
        <v>24.84</v>
      </c>
      <c r="F7444" s="380">
        <v>8.1174834595959577</v>
      </c>
      <c r="G7444" s="25">
        <v>42.17</v>
      </c>
      <c r="H7444" s="380">
        <v>6.6690061073661413</v>
      </c>
      <c r="I7444" s="25">
        <v>45.9</v>
      </c>
      <c r="J7444" s="380">
        <v>4.8012010135847163</v>
      </c>
    </row>
    <row r="7445" spans="1:10" x14ac:dyDescent="0.35">
      <c r="A7445" s="5">
        <v>7441</v>
      </c>
      <c r="B7445" s="5">
        <v>311</v>
      </c>
      <c r="C7445" s="5">
        <v>11</v>
      </c>
      <c r="D7445" s="380">
        <v>9.7050000000000001</v>
      </c>
      <c r="E7445" s="25">
        <v>24.84</v>
      </c>
      <c r="F7445" s="380">
        <v>8.1174834595959595</v>
      </c>
      <c r="G7445" s="25">
        <v>36.92</v>
      </c>
      <c r="H7445" s="380">
        <v>6.6697248530400195</v>
      </c>
      <c r="I7445" s="25">
        <v>35.799999999999997</v>
      </c>
      <c r="J7445" s="380">
        <v>4.9179069378149292</v>
      </c>
    </row>
    <row r="7446" spans="1:10" x14ac:dyDescent="0.35">
      <c r="A7446" s="5">
        <v>7442</v>
      </c>
      <c r="B7446" s="5">
        <v>311</v>
      </c>
      <c r="C7446" s="5">
        <v>11</v>
      </c>
      <c r="D7446" s="380">
        <v>8.1288888888888877</v>
      </c>
      <c r="E7446" s="25">
        <v>24.84</v>
      </c>
      <c r="F7446" s="380">
        <v>8.1174834595959577</v>
      </c>
      <c r="G7446" s="25">
        <v>36.92</v>
      </c>
      <c r="H7446" s="380">
        <v>6.6491891547441275</v>
      </c>
      <c r="I7446" s="25">
        <v>35.799999999999997</v>
      </c>
      <c r="J7446" s="380">
        <v>5.2257621379045105</v>
      </c>
    </row>
    <row r="7447" spans="1:10" x14ac:dyDescent="0.35">
      <c r="A7447" s="5">
        <v>7443</v>
      </c>
      <c r="B7447" s="5">
        <v>311</v>
      </c>
      <c r="C7447" s="5">
        <v>11</v>
      </c>
      <c r="D7447" s="380">
        <v>6.7305555555555543</v>
      </c>
      <c r="E7447" s="25">
        <v>24.84</v>
      </c>
      <c r="F7447" s="380">
        <v>8.1174834595959577</v>
      </c>
      <c r="G7447" s="25">
        <v>36.92</v>
      </c>
      <c r="H7447" s="380">
        <v>6.7700238473228946</v>
      </c>
      <c r="I7447" s="25">
        <v>35.799999999999997</v>
      </c>
      <c r="J7447" s="380">
        <v>4.9785860898980419</v>
      </c>
    </row>
    <row r="7448" spans="1:10" x14ac:dyDescent="0.35">
      <c r="A7448" s="5">
        <v>7444</v>
      </c>
      <c r="B7448" s="5">
        <v>311</v>
      </c>
      <c r="C7448" s="5">
        <v>11</v>
      </c>
      <c r="D7448" s="380">
        <v>6.2877777777777766</v>
      </c>
      <c r="E7448" s="25">
        <v>24.84</v>
      </c>
      <c r="F7448" s="380">
        <v>8.1174834595959577</v>
      </c>
      <c r="G7448" s="25">
        <v>35.85</v>
      </c>
      <c r="H7448" s="380">
        <v>6.7511447231489212</v>
      </c>
      <c r="I7448" s="25">
        <v>35.799999999999997</v>
      </c>
      <c r="J7448" s="380">
        <v>4.8530003292763668</v>
      </c>
    </row>
    <row r="7449" spans="1:10" x14ac:dyDescent="0.35">
      <c r="A7449" s="5">
        <v>7445</v>
      </c>
      <c r="B7449" s="5">
        <v>311</v>
      </c>
      <c r="C7449" s="5">
        <v>11</v>
      </c>
      <c r="D7449" s="380">
        <v>4.3483333333333336</v>
      </c>
      <c r="E7449" s="25">
        <v>24.84</v>
      </c>
      <c r="F7449" s="380">
        <v>8.0969120144150715</v>
      </c>
      <c r="G7449" s="25">
        <v>35.85</v>
      </c>
      <c r="H7449" s="380">
        <v>6.7741723718348901</v>
      </c>
      <c r="I7449" s="25">
        <v>36.159999999999997</v>
      </c>
      <c r="J7449" s="380">
        <v>4.074796242897329</v>
      </c>
    </row>
    <row r="7450" spans="1:10" x14ac:dyDescent="0.35">
      <c r="A7450" s="5">
        <v>7446</v>
      </c>
      <c r="B7450" s="5">
        <v>311</v>
      </c>
      <c r="C7450" s="5">
        <v>11</v>
      </c>
      <c r="D7450" s="380">
        <v>7.9894444444444446</v>
      </c>
      <c r="E7450" s="25">
        <v>24.84</v>
      </c>
      <c r="F7450" s="380">
        <v>8.0934869670622493</v>
      </c>
      <c r="G7450" s="25">
        <v>36.92</v>
      </c>
      <c r="H7450" s="380">
        <v>7.2863563715639676</v>
      </c>
      <c r="I7450" s="25">
        <v>36.18</v>
      </c>
      <c r="J7450" s="380">
        <v>5.6207176148533664</v>
      </c>
    </row>
    <row r="7451" spans="1:10" x14ac:dyDescent="0.35">
      <c r="A7451" s="5">
        <v>7447</v>
      </c>
      <c r="B7451" s="5">
        <v>311</v>
      </c>
      <c r="C7451" s="5">
        <v>11</v>
      </c>
      <c r="D7451" s="380">
        <v>15.953333333333331</v>
      </c>
      <c r="E7451" s="25">
        <v>24.84</v>
      </c>
      <c r="F7451" s="380">
        <v>9.2645423035358512</v>
      </c>
      <c r="G7451" s="25">
        <v>38.03</v>
      </c>
      <c r="H7451" s="380">
        <v>7.6320115209780042</v>
      </c>
      <c r="I7451" s="25">
        <v>36.5</v>
      </c>
      <c r="J7451" s="380">
        <v>6.187813505232227</v>
      </c>
    </row>
    <row r="7452" spans="1:10" x14ac:dyDescent="0.35">
      <c r="A7452" s="5">
        <v>7448</v>
      </c>
      <c r="B7452" s="5">
        <v>311</v>
      </c>
      <c r="C7452" s="5">
        <v>11</v>
      </c>
      <c r="D7452" s="380">
        <v>19.841666666666665</v>
      </c>
      <c r="E7452" s="25">
        <v>24.84</v>
      </c>
      <c r="F7452" s="380">
        <v>10.315389153143046</v>
      </c>
      <c r="G7452" s="25">
        <v>38.03</v>
      </c>
      <c r="H7452" s="380">
        <v>7.7051300147696127</v>
      </c>
      <c r="I7452" s="25">
        <v>36.869999999999997</v>
      </c>
      <c r="J7452" s="380">
        <v>6.4920247036420795</v>
      </c>
    </row>
    <row r="7453" spans="1:10" x14ac:dyDescent="0.35">
      <c r="A7453" s="5">
        <v>7449</v>
      </c>
      <c r="B7453" s="5">
        <v>311</v>
      </c>
      <c r="C7453" s="5">
        <v>11</v>
      </c>
      <c r="D7453" s="380">
        <v>20.895000000000003</v>
      </c>
      <c r="E7453" s="25">
        <v>24.84</v>
      </c>
      <c r="F7453" s="380">
        <v>10.271065825861729</v>
      </c>
      <c r="G7453" s="25">
        <v>39.119999999999997</v>
      </c>
      <c r="H7453" s="380">
        <v>7.5169078190704264</v>
      </c>
      <c r="I7453" s="25">
        <v>38.39</v>
      </c>
      <c r="J7453" s="380">
        <v>5.1993731861094732</v>
      </c>
    </row>
    <row r="7454" spans="1:10" x14ac:dyDescent="0.35">
      <c r="A7454" s="5">
        <v>7450</v>
      </c>
      <c r="B7454" s="5">
        <v>311</v>
      </c>
      <c r="C7454" s="5">
        <v>11</v>
      </c>
      <c r="D7454" s="380">
        <v>21.91611111111111</v>
      </c>
      <c r="E7454" s="25">
        <v>24.84</v>
      </c>
      <c r="F7454" s="380">
        <v>10.190775352872082</v>
      </c>
      <c r="G7454" s="25">
        <v>43.56</v>
      </c>
      <c r="H7454" s="380">
        <v>7.3997941162174383</v>
      </c>
      <c r="I7454" s="25">
        <v>40.89</v>
      </c>
      <c r="J7454" s="380">
        <v>4.426448837266074</v>
      </c>
    </row>
    <row r="7455" spans="1:10" x14ac:dyDescent="0.35">
      <c r="A7455" s="5">
        <v>7451</v>
      </c>
      <c r="B7455" s="5">
        <v>311</v>
      </c>
      <c r="C7455" s="5">
        <v>11</v>
      </c>
      <c r="D7455" s="380">
        <v>18.753333333333337</v>
      </c>
      <c r="E7455" s="25">
        <v>24.84</v>
      </c>
      <c r="F7455" s="380">
        <v>9.6295720568831715</v>
      </c>
      <c r="G7455" s="25">
        <v>43.56</v>
      </c>
      <c r="H7455" s="380">
        <v>6.470353843687513</v>
      </c>
      <c r="I7455" s="25">
        <v>36.869999999999997</v>
      </c>
      <c r="J7455" s="380">
        <v>3.0245458256455358</v>
      </c>
    </row>
    <row r="7456" spans="1:10" x14ac:dyDescent="0.35">
      <c r="A7456" s="5">
        <v>7452</v>
      </c>
      <c r="B7456" s="5">
        <v>311</v>
      </c>
      <c r="C7456" s="5">
        <v>11</v>
      </c>
      <c r="D7456" s="380">
        <v>18.725555555555555</v>
      </c>
      <c r="E7456" s="25">
        <v>24.84</v>
      </c>
      <c r="F7456" s="380">
        <v>9.6238799021170749</v>
      </c>
      <c r="G7456" s="25">
        <v>43.56</v>
      </c>
      <c r="H7456" s="380">
        <v>7.0751809736469937</v>
      </c>
      <c r="I7456" s="25">
        <v>36.5</v>
      </c>
      <c r="J7456" s="380">
        <v>4.1312934403135086</v>
      </c>
    </row>
    <row r="7457" spans="1:10" x14ac:dyDescent="0.35">
      <c r="A7457" s="5">
        <v>7453</v>
      </c>
      <c r="B7457" s="5">
        <v>311</v>
      </c>
      <c r="C7457" s="5">
        <v>11</v>
      </c>
      <c r="D7457" s="380">
        <v>18.822222222222223</v>
      </c>
      <c r="E7457" s="25">
        <v>24.84</v>
      </c>
      <c r="F7457" s="380">
        <v>8.2844011991447744</v>
      </c>
      <c r="G7457" s="25">
        <v>43.56</v>
      </c>
      <c r="H7457" s="380">
        <v>6.8530749044097581</v>
      </c>
      <c r="I7457" s="25">
        <v>36.18</v>
      </c>
      <c r="J7457" s="380">
        <v>5.3755834170646892</v>
      </c>
    </row>
    <row r="7458" spans="1:10" x14ac:dyDescent="0.35">
      <c r="A7458" s="5">
        <v>7454</v>
      </c>
      <c r="B7458" s="5">
        <v>311</v>
      </c>
      <c r="C7458" s="5">
        <v>11</v>
      </c>
      <c r="D7458" s="380">
        <v>17.906111111111112</v>
      </c>
      <c r="E7458" s="25">
        <v>24.84</v>
      </c>
      <c r="F7458" s="380">
        <v>8.1174834595959613</v>
      </c>
      <c r="G7458" s="25">
        <v>43.39</v>
      </c>
      <c r="H7458" s="380">
        <v>6.2446688387221796</v>
      </c>
      <c r="I7458" s="25">
        <v>35.799999999999997</v>
      </c>
      <c r="J7458" s="380">
        <v>5.6887428112783294</v>
      </c>
    </row>
    <row r="7459" spans="1:10" x14ac:dyDescent="0.35">
      <c r="A7459" s="5">
        <v>7455</v>
      </c>
      <c r="B7459" s="5">
        <v>311</v>
      </c>
      <c r="C7459" s="5">
        <v>11</v>
      </c>
      <c r="D7459" s="380">
        <v>18.823888888888884</v>
      </c>
      <c r="E7459" s="25">
        <v>24.84</v>
      </c>
      <c r="F7459" s="380">
        <v>8.3206521855294628</v>
      </c>
      <c r="G7459" s="25">
        <v>40.96</v>
      </c>
      <c r="H7459" s="380">
        <v>6.5873012715793386</v>
      </c>
      <c r="I7459" s="25">
        <v>35.799999999999997</v>
      </c>
      <c r="J7459" s="380">
        <v>5.723327318245846</v>
      </c>
    </row>
    <row r="7460" spans="1:10" x14ac:dyDescent="0.35">
      <c r="A7460" s="5">
        <v>7456</v>
      </c>
      <c r="B7460" s="5">
        <v>311</v>
      </c>
      <c r="C7460" s="5">
        <v>11</v>
      </c>
      <c r="D7460" s="380">
        <v>22.450555555555557</v>
      </c>
      <c r="E7460" s="25">
        <v>24.84</v>
      </c>
      <c r="F7460" s="380">
        <v>8.3535260576253645</v>
      </c>
      <c r="G7460" s="25">
        <v>43.39</v>
      </c>
      <c r="H7460" s="380">
        <v>7.217234175883708</v>
      </c>
      <c r="I7460" s="25">
        <v>35.799999999999997</v>
      </c>
      <c r="J7460" s="380">
        <v>5.3070736901300917</v>
      </c>
    </row>
    <row r="7461" spans="1:10" x14ac:dyDescent="0.35">
      <c r="A7461" s="5">
        <v>7457</v>
      </c>
      <c r="B7461" s="5">
        <v>311</v>
      </c>
      <c r="C7461" s="5">
        <v>11</v>
      </c>
      <c r="D7461" s="380">
        <v>27.342222222222219</v>
      </c>
      <c r="E7461" s="25">
        <v>24.84</v>
      </c>
      <c r="F7461" s="380">
        <v>8.2873792488908276</v>
      </c>
      <c r="G7461" s="25">
        <v>43.39</v>
      </c>
      <c r="H7461" s="380">
        <v>6.8001130931379228</v>
      </c>
      <c r="I7461" s="25">
        <v>36.5</v>
      </c>
      <c r="J7461" s="380">
        <v>3.9891465350286399</v>
      </c>
    </row>
    <row r="7462" spans="1:10" x14ac:dyDescent="0.35">
      <c r="A7462" s="5">
        <v>7458</v>
      </c>
      <c r="B7462" s="5">
        <v>311</v>
      </c>
      <c r="C7462" s="5">
        <v>11</v>
      </c>
      <c r="D7462" s="380">
        <v>34.599999999999994</v>
      </c>
      <c r="E7462" s="25">
        <v>25.59</v>
      </c>
      <c r="F7462" s="380">
        <v>8.8930195967449759</v>
      </c>
      <c r="G7462" s="25">
        <v>43.56</v>
      </c>
      <c r="H7462" s="380">
        <v>6.457547547004574</v>
      </c>
      <c r="I7462" s="25">
        <v>40.89</v>
      </c>
      <c r="J7462" s="380">
        <v>3.0690803831379254</v>
      </c>
    </row>
    <row r="7463" spans="1:10" x14ac:dyDescent="0.35">
      <c r="A7463" s="5">
        <v>7459</v>
      </c>
      <c r="B7463" s="5">
        <v>311</v>
      </c>
      <c r="C7463" s="5">
        <v>11</v>
      </c>
      <c r="D7463" s="380">
        <v>32.212222222222223</v>
      </c>
      <c r="E7463" s="25">
        <v>25.29</v>
      </c>
      <c r="F7463" s="380">
        <v>9.072105127587248</v>
      </c>
      <c r="G7463" s="25">
        <v>43.56</v>
      </c>
      <c r="H7463" s="380">
        <v>6.470353843687513</v>
      </c>
      <c r="I7463" s="25">
        <v>40.89</v>
      </c>
      <c r="J7463" s="380">
        <v>4.3758528388469555</v>
      </c>
    </row>
    <row r="7464" spans="1:10" x14ac:dyDescent="0.35">
      <c r="A7464" s="5">
        <v>7460</v>
      </c>
      <c r="B7464" s="5">
        <v>311</v>
      </c>
      <c r="C7464" s="5">
        <v>11</v>
      </c>
      <c r="D7464" s="380">
        <v>28.14555555555555</v>
      </c>
      <c r="E7464" s="25">
        <v>24.99</v>
      </c>
      <c r="F7464" s="380">
        <v>8.8655529083845401</v>
      </c>
      <c r="G7464" s="25">
        <v>43.39</v>
      </c>
      <c r="H7464" s="380">
        <v>7.1903640257390977</v>
      </c>
      <c r="I7464" s="25">
        <v>36.5</v>
      </c>
      <c r="J7464" s="380">
        <v>4.3131028926456709</v>
      </c>
    </row>
    <row r="7465" spans="1:10" x14ac:dyDescent="0.35">
      <c r="A7465" s="5">
        <v>7461</v>
      </c>
      <c r="B7465" s="5">
        <v>311</v>
      </c>
      <c r="C7465" s="5">
        <v>11</v>
      </c>
      <c r="D7465" s="380">
        <v>25.312777777777775</v>
      </c>
      <c r="E7465" s="25">
        <v>24.84</v>
      </c>
      <c r="F7465" s="380">
        <v>8.1174834595959577</v>
      </c>
      <c r="G7465" s="25">
        <v>42.17</v>
      </c>
      <c r="H7465" s="380">
        <v>6.6382912524846143</v>
      </c>
      <c r="I7465" s="25">
        <v>35.799999999999997</v>
      </c>
      <c r="J7465" s="380">
        <v>4.5455000813729525</v>
      </c>
    </row>
    <row r="7466" spans="1:10" x14ac:dyDescent="0.35">
      <c r="A7466" s="5">
        <v>7462</v>
      </c>
      <c r="B7466" s="5">
        <v>311</v>
      </c>
      <c r="C7466" s="5">
        <v>11</v>
      </c>
      <c r="D7466" s="380">
        <v>23.618888888888886</v>
      </c>
      <c r="E7466" s="25">
        <v>24.84</v>
      </c>
      <c r="F7466" s="380">
        <v>8.1174834595959577</v>
      </c>
      <c r="G7466" s="25">
        <v>42.17</v>
      </c>
      <c r="H7466" s="380">
        <v>6.6105976665224713</v>
      </c>
      <c r="I7466" s="25">
        <v>34.25</v>
      </c>
      <c r="J7466" s="380">
        <v>3.7852261802154259</v>
      </c>
    </row>
    <row r="7467" spans="1:10" x14ac:dyDescent="0.35">
      <c r="A7467" s="5">
        <v>7463</v>
      </c>
      <c r="B7467" s="5">
        <v>311</v>
      </c>
      <c r="C7467" s="5">
        <v>11</v>
      </c>
      <c r="D7467" s="380">
        <v>22.462777777777781</v>
      </c>
      <c r="E7467" s="25">
        <v>24.84</v>
      </c>
      <c r="F7467" s="380">
        <v>2.5200496508090078</v>
      </c>
      <c r="G7467" s="25">
        <v>42.17</v>
      </c>
      <c r="H7467" s="380">
        <v>6.6559005104362683</v>
      </c>
      <c r="I7467" s="25">
        <v>35.799999999999997</v>
      </c>
      <c r="J7467" s="380">
        <v>3.9436755340048659</v>
      </c>
    </row>
    <row r="7468" spans="1:10" x14ac:dyDescent="0.35">
      <c r="A7468" s="5">
        <v>7464</v>
      </c>
      <c r="B7468" s="5">
        <v>311</v>
      </c>
      <c r="C7468" s="5">
        <v>11</v>
      </c>
      <c r="D7468" s="380">
        <v>18.815555555555552</v>
      </c>
      <c r="E7468" s="25">
        <v>24.99</v>
      </c>
      <c r="F7468" s="380">
        <v>3.9710460248831279</v>
      </c>
      <c r="G7468" s="25">
        <v>42.17</v>
      </c>
      <c r="H7468" s="380">
        <v>6.6885040125972246</v>
      </c>
      <c r="I7468" s="25">
        <v>35.799999999999997</v>
      </c>
      <c r="J7468" s="380">
        <v>4.6679226401770242</v>
      </c>
    </row>
    <row r="7469" spans="1:10" x14ac:dyDescent="0.35">
      <c r="A7469" s="5">
        <v>7465</v>
      </c>
      <c r="B7469" s="5">
        <v>312</v>
      </c>
      <c r="C7469" s="5">
        <v>11</v>
      </c>
      <c r="D7469" s="380">
        <v>20.074444444444445</v>
      </c>
      <c r="E7469" s="25">
        <v>24.84</v>
      </c>
      <c r="F7469" s="380">
        <v>2.8219289575473483</v>
      </c>
      <c r="G7469" s="25">
        <v>44.74</v>
      </c>
      <c r="H7469" s="380">
        <v>6.5442095421546291</v>
      </c>
      <c r="I7469" s="25">
        <v>48.86</v>
      </c>
      <c r="J7469" s="380">
        <v>4.5278730538544867</v>
      </c>
    </row>
    <row r="7470" spans="1:10" x14ac:dyDescent="0.35">
      <c r="A7470" s="5">
        <v>7466</v>
      </c>
      <c r="B7470" s="5">
        <v>312</v>
      </c>
      <c r="C7470" s="5">
        <v>11</v>
      </c>
      <c r="D7470" s="380">
        <v>18.164999999999996</v>
      </c>
      <c r="E7470" s="25">
        <v>24.84</v>
      </c>
      <c r="F7470" s="380">
        <v>2.5071828187077574</v>
      </c>
      <c r="G7470" s="25">
        <v>44.29</v>
      </c>
      <c r="H7470" s="380">
        <v>6.6760995917575263</v>
      </c>
      <c r="I7470" s="25">
        <v>53.71</v>
      </c>
      <c r="J7470" s="380">
        <v>4.5856514223739202</v>
      </c>
    </row>
    <row r="7471" spans="1:10" x14ac:dyDescent="0.35">
      <c r="A7471" s="5">
        <v>7467</v>
      </c>
      <c r="B7471" s="5">
        <v>312</v>
      </c>
      <c r="C7471" s="5">
        <v>11</v>
      </c>
      <c r="D7471" s="380">
        <v>17.528333333333332</v>
      </c>
      <c r="E7471" s="25">
        <v>24.84</v>
      </c>
      <c r="F7471" s="380">
        <v>4.0825997380780903</v>
      </c>
      <c r="G7471" s="25">
        <v>42.19</v>
      </c>
      <c r="H7471" s="380">
        <v>6.4890471607966251</v>
      </c>
      <c r="I7471" s="25">
        <v>67.36</v>
      </c>
      <c r="J7471" s="380">
        <v>5.0852130107832982</v>
      </c>
    </row>
    <row r="7472" spans="1:10" x14ac:dyDescent="0.35">
      <c r="A7472" s="5">
        <v>7468</v>
      </c>
      <c r="B7472" s="5">
        <v>312</v>
      </c>
      <c r="C7472" s="5">
        <v>11</v>
      </c>
      <c r="D7472" s="380">
        <v>17.464444444444442</v>
      </c>
      <c r="E7472" s="25">
        <v>24.84</v>
      </c>
      <c r="F7472" s="380">
        <v>3.6205319680058627</v>
      </c>
      <c r="G7472" s="25">
        <v>39.119999999999997</v>
      </c>
      <c r="H7472" s="380">
        <v>6.6794948885526999</v>
      </c>
      <c r="I7472" s="25">
        <v>67.36</v>
      </c>
      <c r="J7472" s="380">
        <v>5.3707517651660579</v>
      </c>
    </row>
    <row r="7473" spans="1:10" x14ac:dyDescent="0.35">
      <c r="A7473" s="5">
        <v>7469</v>
      </c>
      <c r="B7473" s="5">
        <v>312</v>
      </c>
      <c r="C7473" s="5">
        <v>11</v>
      </c>
      <c r="D7473" s="380">
        <v>17.576111111111111</v>
      </c>
      <c r="E7473" s="25">
        <v>24.84</v>
      </c>
      <c r="F7473" s="380">
        <v>7.4392209918599335</v>
      </c>
      <c r="G7473" s="25">
        <v>42.19</v>
      </c>
      <c r="H7473" s="380">
        <v>6.7208375236295392</v>
      </c>
      <c r="I7473" s="25">
        <v>68.05</v>
      </c>
      <c r="J7473" s="380">
        <v>5.9004901677323032</v>
      </c>
    </row>
    <row r="7474" spans="1:10" x14ac:dyDescent="0.35">
      <c r="A7474" s="5">
        <v>7470</v>
      </c>
      <c r="B7474" s="5">
        <v>312</v>
      </c>
      <c r="C7474" s="5">
        <v>11</v>
      </c>
      <c r="D7474" s="380">
        <v>20.234444444444442</v>
      </c>
      <c r="E7474" s="25">
        <v>24.99</v>
      </c>
      <c r="F7474" s="380">
        <v>8.0929763162415291</v>
      </c>
      <c r="G7474" s="25">
        <v>45.04</v>
      </c>
      <c r="H7474" s="380">
        <v>7.1130174029524804</v>
      </c>
      <c r="I7474" s="25">
        <v>68.05</v>
      </c>
      <c r="J7474" s="380">
        <v>3.3316097924652288</v>
      </c>
    </row>
    <row r="7475" spans="1:10" x14ac:dyDescent="0.35">
      <c r="A7475" s="5">
        <v>7471</v>
      </c>
      <c r="B7475" s="5">
        <v>312</v>
      </c>
      <c r="C7475" s="5">
        <v>11</v>
      </c>
      <c r="D7475" s="380">
        <v>26.818333333333335</v>
      </c>
      <c r="E7475" s="25">
        <v>25.74</v>
      </c>
      <c r="F7475" s="380">
        <v>10.088756894426483</v>
      </c>
      <c r="G7475" s="25">
        <v>47.85</v>
      </c>
      <c r="H7475" s="380">
        <v>7.0994089412220642</v>
      </c>
      <c r="I7475" s="25">
        <v>603.30999999999995</v>
      </c>
      <c r="J7475" s="380">
        <v>4.0154405359311225</v>
      </c>
    </row>
    <row r="7476" spans="1:10" x14ac:dyDescent="0.35">
      <c r="A7476" s="5">
        <v>7472</v>
      </c>
      <c r="B7476" s="5">
        <v>312</v>
      </c>
      <c r="C7476" s="5">
        <v>11</v>
      </c>
      <c r="D7476" s="380">
        <v>31.501111111111108</v>
      </c>
      <c r="E7476" s="25">
        <v>35.869999999999997</v>
      </c>
      <c r="F7476" s="380">
        <v>9.5260732752481658</v>
      </c>
      <c r="G7476" s="25">
        <v>62.12</v>
      </c>
      <c r="H7476" s="380">
        <v>7.1654686666334602</v>
      </c>
      <c r="I7476" s="25">
        <v>843.72</v>
      </c>
      <c r="J7476" s="380">
        <v>4.2719057042239434</v>
      </c>
    </row>
    <row r="7477" spans="1:10" x14ac:dyDescent="0.35">
      <c r="A7477" s="5">
        <v>7473</v>
      </c>
      <c r="B7477" s="5">
        <v>312</v>
      </c>
      <c r="C7477" s="5">
        <v>11</v>
      </c>
      <c r="D7477" s="380">
        <v>31.398888888888891</v>
      </c>
      <c r="E7477" s="25">
        <v>36.94</v>
      </c>
      <c r="F7477" s="380">
        <v>14.86289781184683</v>
      </c>
      <c r="G7477" s="25">
        <v>62.12</v>
      </c>
      <c r="H7477" s="380">
        <v>7.1280737183001524</v>
      </c>
      <c r="I7477" s="25">
        <v>843.72</v>
      </c>
      <c r="J7477" s="380">
        <v>3.9725368849659115</v>
      </c>
    </row>
    <row r="7478" spans="1:10" x14ac:dyDescent="0.35">
      <c r="A7478" s="5">
        <v>7474</v>
      </c>
      <c r="B7478" s="5">
        <v>312</v>
      </c>
      <c r="C7478" s="5">
        <v>11</v>
      </c>
      <c r="D7478" s="380">
        <v>26.032777777777778</v>
      </c>
      <c r="E7478" s="25">
        <v>30.1</v>
      </c>
      <c r="F7478" s="380">
        <v>10.019878959189713</v>
      </c>
      <c r="G7478" s="25">
        <v>62.12</v>
      </c>
      <c r="H7478" s="380">
        <v>6.7587845641114663</v>
      </c>
      <c r="I7478" s="25">
        <v>623.48</v>
      </c>
      <c r="J7478" s="380">
        <v>4.172786294137615</v>
      </c>
    </row>
    <row r="7479" spans="1:10" x14ac:dyDescent="0.35">
      <c r="A7479" s="5">
        <v>7475</v>
      </c>
      <c r="B7479" s="5">
        <v>312</v>
      </c>
      <c r="C7479" s="5">
        <v>11</v>
      </c>
      <c r="D7479" s="380">
        <v>25.146111111111111</v>
      </c>
      <c r="E7479" s="25">
        <v>28.12</v>
      </c>
      <c r="F7479" s="380">
        <v>8.4963804175816016</v>
      </c>
      <c r="G7479" s="25">
        <v>62.12</v>
      </c>
      <c r="H7479" s="380">
        <v>6.7837588707633127</v>
      </c>
      <c r="I7479" s="25">
        <v>72.19</v>
      </c>
      <c r="J7479" s="380">
        <v>4.6466141914596975</v>
      </c>
    </row>
    <row r="7480" spans="1:10" x14ac:dyDescent="0.35">
      <c r="A7480" s="5">
        <v>7476</v>
      </c>
      <c r="B7480" s="5">
        <v>312</v>
      </c>
      <c r="C7480" s="5">
        <v>11</v>
      </c>
      <c r="D7480" s="380">
        <v>24.211666666666666</v>
      </c>
      <c r="E7480" s="25">
        <v>28.12</v>
      </c>
      <c r="F7480" s="380">
        <v>7.0006332880682169</v>
      </c>
      <c r="G7480" s="25">
        <v>62.12</v>
      </c>
      <c r="H7480" s="380">
        <v>5.258909879480389</v>
      </c>
      <c r="I7480" s="25">
        <v>68.05</v>
      </c>
      <c r="J7480" s="380">
        <v>2.0165305043469659</v>
      </c>
    </row>
    <row r="7481" spans="1:10" x14ac:dyDescent="0.35">
      <c r="A7481" s="5">
        <v>7477</v>
      </c>
      <c r="B7481" s="5">
        <v>312</v>
      </c>
      <c r="C7481" s="5">
        <v>11</v>
      </c>
      <c r="D7481" s="380">
        <v>22.731666666666662</v>
      </c>
      <c r="E7481" s="25">
        <v>27.3</v>
      </c>
      <c r="F7481" s="380">
        <v>5.9200476263338668</v>
      </c>
      <c r="G7481" s="25">
        <v>55.88</v>
      </c>
      <c r="H7481" s="380">
        <v>5.7441688076411976</v>
      </c>
      <c r="I7481" s="25">
        <v>68.05</v>
      </c>
      <c r="J7481" s="380">
        <v>3.1771309133320988</v>
      </c>
    </row>
    <row r="7482" spans="1:10" x14ac:dyDescent="0.35">
      <c r="A7482" s="5">
        <v>7478</v>
      </c>
      <c r="B7482" s="5">
        <v>312</v>
      </c>
      <c r="C7482" s="5">
        <v>11</v>
      </c>
      <c r="D7482" s="380">
        <v>22.762777777777778</v>
      </c>
      <c r="E7482" s="25">
        <v>27.3</v>
      </c>
      <c r="F7482" s="380">
        <v>7.2848201571821223</v>
      </c>
      <c r="G7482" s="25">
        <v>57.56</v>
      </c>
      <c r="H7482" s="380">
        <v>5.8562215024405644</v>
      </c>
      <c r="I7482" s="25">
        <v>68.05</v>
      </c>
      <c r="J7482" s="380">
        <v>2.6869903190983644</v>
      </c>
    </row>
    <row r="7483" spans="1:10" x14ac:dyDescent="0.35">
      <c r="A7483" s="5">
        <v>7479</v>
      </c>
      <c r="B7483" s="5">
        <v>312</v>
      </c>
      <c r="C7483" s="5">
        <v>11</v>
      </c>
      <c r="D7483" s="380">
        <v>23.536666666666665</v>
      </c>
      <c r="E7483" s="25">
        <v>27.3</v>
      </c>
      <c r="F7483" s="380">
        <v>7.3488745712868031</v>
      </c>
      <c r="G7483" s="25">
        <v>60.51</v>
      </c>
      <c r="H7483" s="380">
        <v>6.1792887031236026</v>
      </c>
      <c r="I7483" s="25">
        <v>68.05</v>
      </c>
      <c r="J7483" s="380">
        <v>2.3972496162646957</v>
      </c>
    </row>
    <row r="7484" spans="1:10" x14ac:dyDescent="0.35">
      <c r="A7484" s="5">
        <v>7480</v>
      </c>
      <c r="B7484" s="5">
        <v>312</v>
      </c>
      <c r="C7484" s="5">
        <v>11</v>
      </c>
      <c r="D7484" s="380">
        <v>24.921666666666667</v>
      </c>
      <c r="E7484" s="25">
        <v>27.3</v>
      </c>
      <c r="F7484" s="380">
        <v>8.3304493410586868</v>
      </c>
      <c r="G7484" s="25">
        <v>62.12</v>
      </c>
      <c r="H7484" s="380">
        <v>6.9678548829388482</v>
      </c>
      <c r="I7484" s="25">
        <v>68.05</v>
      </c>
      <c r="J7484" s="380">
        <v>3.8527091611064859</v>
      </c>
    </row>
    <row r="7485" spans="1:10" x14ac:dyDescent="0.35">
      <c r="A7485" s="5">
        <v>7481</v>
      </c>
      <c r="B7485" s="5">
        <v>312</v>
      </c>
      <c r="C7485" s="5">
        <v>11</v>
      </c>
      <c r="D7485" s="380">
        <v>27.076666666666664</v>
      </c>
      <c r="E7485" s="25">
        <v>29.23</v>
      </c>
      <c r="F7485" s="380">
        <v>8.7446525750496402</v>
      </c>
      <c r="G7485" s="25">
        <v>62.12</v>
      </c>
      <c r="H7485" s="380">
        <v>7.1177725206428359</v>
      </c>
      <c r="I7485" s="25">
        <v>74.7</v>
      </c>
      <c r="J7485" s="380">
        <v>4.42317702469854</v>
      </c>
    </row>
    <row r="7486" spans="1:10" x14ac:dyDescent="0.35">
      <c r="A7486" s="5">
        <v>7482</v>
      </c>
      <c r="B7486" s="5">
        <v>312</v>
      </c>
      <c r="C7486" s="5">
        <v>11</v>
      </c>
      <c r="D7486" s="380">
        <v>28.597777777777775</v>
      </c>
      <c r="E7486" s="25">
        <v>32.79</v>
      </c>
      <c r="F7486" s="380">
        <v>8.7536094887207518</v>
      </c>
      <c r="G7486" s="25">
        <v>62.12</v>
      </c>
      <c r="H7486" s="380">
        <v>6.7323149807168159</v>
      </c>
      <c r="I7486" s="25">
        <v>587.69000000000005</v>
      </c>
      <c r="J7486" s="380">
        <v>2.0529750333253434</v>
      </c>
    </row>
    <row r="7487" spans="1:10" x14ac:dyDescent="0.35">
      <c r="A7487" s="5">
        <v>7483</v>
      </c>
      <c r="B7487" s="5">
        <v>312</v>
      </c>
      <c r="C7487" s="5">
        <v>11</v>
      </c>
      <c r="D7487" s="380">
        <v>27.962222222222227</v>
      </c>
      <c r="E7487" s="25">
        <v>28.95</v>
      </c>
      <c r="F7487" s="380">
        <v>8.8127928047440882</v>
      </c>
      <c r="G7487" s="25">
        <v>62.12</v>
      </c>
      <c r="H7487" s="380">
        <v>7.2118419698096705</v>
      </c>
      <c r="I7487" s="25">
        <v>553.95000000000005</v>
      </c>
      <c r="J7487" s="380">
        <v>3.9571951016505755</v>
      </c>
    </row>
    <row r="7488" spans="1:10" x14ac:dyDescent="0.35">
      <c r="A7488" s="5">
        <v>7484</v>
      </c>
      <c r="B7488" s="5">
        <v>312</v>
      </c>
      <c r="C7488" s="5">
        <v>11</v>
      </c>
      <c r="D7488" s="380">
        <v>24.96833333333333</v>
      </c>
      <c r="E7488" s="25">
        <v>27.3</v>
      </c>
      <c r="F7488" s="380">
        <v>8.9349363709232943</v>
      </c>
      <c r="G7488" s="25">
        <v>52.67</v>
      </c>
      <c r="H7488" s="380">
        <v>7.0993143763381266</v>
      </c>
      <c r="I7488" s="25">
        <v>68.05</v>
      </c>
      <c r="J7488" s="380">
        <v>9.2513409779374819E-2</v>
      </c>
    </row>
    <row r="7489" spans="1:10" x14ac:dyDescent="0.35">
      <c r="A7489" s="5">
        <v>7485</v>
      </c>
      <c r="B7489" s="5">
        <v>312</v>
      </c>
      <c r="C7489" s="5">
        <v>11</v>
      </c>
      <c r="D7489" s="380">
        <v>22.297777777777778</v>
      </c>
      <c r="E7489" s="25">
        <v>25.74</v>
      </c>
      <c r="F7489" s="380">
        <v>8.1971913806532193</v>
      </c>
      <c r="G7489" s="25">
        <v>46.11</v>
      </c>
      <c r="H7489" s="380">
        <v>7.2583514032615053</v>
      </c>
      <c r="I7489" s="25">
        <v>51.72</v>
      </c>
      <c r="J7489" s="380">
        <v>4.7775400571565187E-2</v>
      </c>
    </row>
    <row r="7490" spans="1:10" x14ac:dyDescent="0.35">
      <c r="A7490" s="5">
        <v>7486</v>
      </c>
      <c r="B7490" s="5">
        <v>312</v>
      </c>
      <c r="C7490" s="5">
        <v>11</v>
      </c>
      <c r="D7490" s="380">
        <v>21.274444444444441</v>
      </c>
      <c r="E7490" s="25">
        <v>25.29</v>
      </c>
      <c r="F7490" s="380">
        <v>8.1174834595959613</v>
      </c>
      <c r="G7490" s="25">
        <v>46.11</v>
      </c>
      <c r="H7490" s="380">
        <v>4.7996938046946598</v>
      </c>
      <c r="I7490" s="25">
        <v>46.01</v>
      </c>
      <c r="J7490" s="380">
        <v>1.8663860209055727</v>
      </c>
    </row>
    <row r="7491" spans="1:10" x14ac:dyDescent="0.35">
      <c r="A7491" s="5">
        <v>7487</v>
      </c>
      <c r="B7491" s="5">
        <v>312</v>
      </c>
      <c r="C7491" s="5">
        <v>11</v>
      </c>
      <c r="D7491" s="380">
        <v>20.379444444444445</v>
      </c>
      <c r="E7491" s="25">
        <v>24.84</v>
      </c>
      <c r="F7491" s="380">
        <v>8.1174834595959595</v>
      </c>
      <c r="G7491" s="25">
        <v>43.56</v>
      </c>
      <c r="H7491" s="380">
        <v>0.69768641214536953</v>
      </c>
      <c r="I7491" s="25">
        <v>35.799999999999997</v>
      </c>
      <c r="J7491" s="380">
        <v>2.8093666954590977</v>
      </c>
    </row>
    <row r="7492" spans="1:10" x14ac:dyDescent="0.35">
      <c r="A7492" s="5">
        <v>7488</v>
      </c>
      <c r="B7492" s="5">
        <v>312</v>
      </c>
      <c r="C7492" s="5">
        <v>11</v>
      </c>
      <c r="D7492" s="380">
        <v>19.674444444444443</v>
      </c>
      <c r="E7492" s="25">
        <v>24.84</v>
      </c>
      <c r="F7492" s="380">
        <v>1.9560973604563532</v>
      </c>
      <c r="G7492" s="25">
        <v>42.17</v>
      </c>
      <c r="H7492" s="380">
        <v>4.3000812677046074</v>
      </c>
      <c r="I7492" s="25">
        <v>33.67</v>
      </c>
      <c r="J7492" s="380">
        <v>3.2790383332156816</v>
      </c>
    </row>
    <row r="7493" spans="1:10" x14ac:dyDescent="0.35">
      <c r="A7493" s="5">
        <v>7489</v>
      </c>
      <c r="B7493" s="5">
        <v>313</v>
      </c>
      <c r="C7493" s="5">
        <v>11</v>
      </c>
      <c r="D7493" s="380">
        <v>19.173333333333332</v>
      </c>
      <c r="E7493" s="25">
        <v>24.84</v>
      </c>
      <c r="F7493" s="380">
        <v>0.62461847384966462</v>
      </c>
      <c r="G7493" s="25">
        <v>40.96</v>
      </c>
      <c r="H7493" s="380">
        <v>4.2367760137462032</v>
      </c>
      <c r="I7493" s="25">
        <v>33.67</v>
      </c>
      <c r="J7493" s="380">
        <v>3.2790383332156816</v>
      </c>
    </row>
    <row r="7494" spans="1:10" x14ac:dyDescent="0.35">
      <c r="A7494" s="5">
        <v>7490</v>
      </c>
      <c r="B7494" s="5">
        <v>313</v>
      </c>
      <c r="C7494" s="5">
        <v>11</v>
      </c>
      <c r="D7494" s="380">
        <v>15.315555555555555</v>
      </c>
      <c r="E7494" s="25">
        <v>24.84</v>
      </c>
      <c r="F7494" s="380">
        <v>3.1512364416311915</v>
      </c>
      <c r="G7494" s="25">
        <v>41.89</v>
      </c>
      <c r="H7494" s="380">
        <v>4.2367760137462032</v>
      </c>
      <c r="I7494" s="25">
        <v>33.67</v>
      </c>
      <c r="J7494" s="380">
        <v>2.9557101136152344</v>
      </c>
    </row>
    <row r="7495" spans="1:10" x14ac:dyDescent="0.35">
      <c r="A7495" s="5">
        <v>7491</v>
      </c>
      <c r="B7495" s="5">
        <v>313</v>
      </c>
      <c r="C7495" s="5">
        <v>11</v>
      </c>
      <c r="D7495" s="380">
        <v>12.506111111111112</v>
      </c>
      <c r="E7495" s="25">
        <v>24.84</v>
      </c>
      <c r="F7495" s="380">
        <v>2.8752154517683559</v>
      </c>
      <c r="G7495" s="25">
        <v>40.96</v>
      </c>
      <c r="H7495" s="380">
        <v>4.2367760137462032</v>
      </c>
      <c r="I7495" s="25">
        <v>33.67</v>
      </c>
      <c r="J7495" s="380">
        <v>1.3668310284512279</v>
      </c>
    </row>
    <row r="7496" spans="1:10" x14ac:dyDescent="0.35">
      <c r="A7496" s="5">
        <v>7492</v>
      </c>
      <c r="B7496" s="5">
        <v>313</v>
      </c>
      <c r="C7496" s="5">
        <v>11</v>
      </c>
      <c r="D7496" s="380">
        <v>12.102777777777778</v>
      </c>
      <c r="E7496" s="25">
        <v>24.84</v>
      </c>
      <c r="F7496" s="380">
        <v>2.8265756025195632</v>
      </c>
      <c r="G7496" s="25">
        <v>40.96</v>
      </c>
      <c r="H7496" s="380">
        <v>2.0133769221268643</v>
      </c>
      <c r="I7496" s="25">
        <v>33.67</v>
      </c>
      <c r="J7496" s="380">
        <v>1.2256952826395657</v>
      </c>
    </row>
    <row r="7497" spans="1:10" x14ac:dyDescent="0.35">
      <c r="A7497" s="5">
        <v>7493</v>
      </c>
      <c r="B7497" s="5">
        <v>313</v>
      </c>
      <c r="C7497" s="5">
        <v>11</v>
      </c>
      <c r="D7497" s="380">
        <v>13.365555555555556</v>
      </c>
      <c r="E7497" s="25">
        <v>24.84</v>
      </c>
      <c r="F7497" s="380">
        <v>2.8265756025195632</v>
      </c>
      <c r="G7497" s="25">
        <v>41.89</v>
      </c>
      <c r="H7497" s="380">
        <v>1.8457190916956596</v>
      </c>
      <c r="I7497" s="25">
        <v>33.729999999999997</v>
      </c>
      <c r="J7497" s="380">
        <v>1.3605549470073204</v>
      </c>
    </row>
    <row r="7498" spans="1:10" x14ac:dyDescent="0.35">
      <c r="A7498" s="5">
        <v>7494</v>
      </c>
      <c r="B7498" s="5">
        <v>313</v>
      </c>
      <c r="C7498" s="5">
        <v>11</v>
      </c>
      <c r="D7498" s="380">
        <v>17.146111111111111</v>
      </c>
      <c r="E7498" s="25">
        <v>24.84</v>
      </c>
      <c r="F7498" s="380">
        <v>2.8752154517683559</v>
      </c>
      <c r="G7498" s="25">
        <v>41.89</v>
      </c>
      <c r="H7498" s="380">
        <v>1.906589528194125</v>
      </c>
      <c r="I7498" s="25">
        <v>33.729999999999997</v>
      </c>
      <c r="J7498" s="380">
        <v>1.3605549470073204</v>
      </c>
    </row>
    <row r="7499" spans="1:10" x14ac:dyDescent="0.35">
      <c r="A7499" s="5">
        <v>7495</v>
      </c>
      <c r="B7499" s="5">
        <v>313</v>
      </c>
      <c r="C7499" s="5">
        <v>11</v>
      </c>
      <c r="D7499" s="380">
        <v>21.611666666666665</v>
      </c>
      <c r="E7499" s="25">
        <v>25.59</v>
      </c>
      <c r="F7499" s="380">
        <v>2.777777777777778E-2</v>
      </c>
      <c r="G7499" s="25">
        <v>44.45</v>
      </c>
      <c r="H7499" s="380">
        <v>1.906589528194125</v>
      </c>
      <c r="I7499" s="25">
        <v>34.25</v>
      </c>
      <c r="J7499" s="380">
        <v>1.3605549470073204</v>
      </c>
    </row>
    <row r="7500" spans="1:10" x14ac:dyDescent="0.35">
      <c r="A7500" s="5">
        <v>7496</v>
      </c>
      <c r="B7500" s="5">
        <v>313</v>
      </c>
      <c r="C7500" s="5">
        <v>11</v>
      </c>
      <c r="D7500" s="380">
        <v>24.930555555555554</v>
      </c>
      <c r="E7500" s="25">
        <v>25.74</v>
      </c>
      <c r="F7500" s="380">
        <v>3.2837810859198759</v>
      </c>
      <c r="G7500" s="25">
        <v>50.35</v>
      </c>
      <c r="H7500" s="380">
        <v>1.906589528194125</v>
      </c>
      <c r="I7500" s="25">
        <v>39.619999999999997</v>
      </c>
      <c r="J7500" s="380">
        <v>1.3605549470073204</v>
      </c>
    </row>
    <row r="7501" spans="1:10" x14ac:dyDescent="0.35">
      <c r="A7501" s="5">
        <v>7497</v>
      </c>
      <c r="B7501" s="5">
        <v>313</v>
      </c>
      <c r="C7501" s="5">
        <v>11</v>
      </c>
      <c r="D7501" s="380">
        <v>26.593333333333334</v>
      </c>
      <c r="E7501" s="25">
        <v>26.05</v>
      </c>
      <c r="F7501" s="380">
        <v>3.4481525187613222</v>
      </c>
      <c r="G7501" s="25">
        <v>50.35</v>
      </c>
      <c r="H7501" s="380">
        <v>1.906589528194125</v>
      </c>
      <c r="I7501" s="25">
        <v>39.619999999999997</v>
      </c>
      <c r="J7501" s="380">
        <v>1.3605549470073204</v>
      </c>
    </row>
    <row r="7502" spans="1:10" x14ac:dyDescent="0.35">
      <c r="A7502" s="5">
        <v>7498</v>
      </c>
      <c r="B7502" s="5">
        <v>313</v>
      </c>
      <c r="C7502" s="5">
        <v>11</v>
      </c>
      <c r="D7502" s="380">
        <v>25.321111111111112</v>
      </c>
      <c r="E7502" s="25">
        <v>25.74</v>
      </c>
      <c r="F7502" s="380">
        <v>3.2727733956087586</v>
      </c>
      <c r="G7502" s="25">
        <v>49.28</v>
      </c>
      <c r="H7502" s="380">
        <v>1.906589528194125</v>
      </c>
      <c r="I7502" s="25">
        <v>39.619999999999997</v>
      </c>
      <c r="J7502" s="380">
        <v>9.2217494332741706E-2</v>
      </c>
    </row>
    <row r="7503" spans="1:10" x14ac:dyDescent="0.35">
      <c r="A7503" s="5">
        <v>7499</v>
      </c>
      <c r="B7503" s="5">
        <v>313</v>
      </c>
      <c r="C7503" s="5">
        <v>11</v>
      </c>
      <c r="D7503" s="380">
        <v>23.457777777777778</v>
      </c>
      <c r="E7503" s="25">
        <v>25.74</v>
      </c>
      <c r="F7503" s="380">
        <v>3.2727733956087586</v>
      </c>
      <c r="G7503" s="25">
        <v>44.86</v>
      </c>
      <c r="H7503" s="380">
        <v>1.906589528194125</v>
      </c>
      <c r="I7503" s="25">
        <v>35.090000000000003</v>
      </c>
      <c r="J7503" s="380">
        <v>2.777777777777778E-2</v>
      </c>
    </row>
    <row r="7504" spans="1:10" x14ac:dyDescent="0.35">
      <c r="A7504" s="5">
        <v>7500</v>
      </c>
      <c r="B7504" s="5">
        <v>313</v>
      </c>
      <c r="C7504" s="5">
        <v>11</v>
      </c>
      <c r="D7504" s="380">
        <v>21.957222222222224</v>
      </c>
      <c r="E7504" s="25">
        <v>25.74</v>
      </c>
      <c r="F7504" s="380">
        <v>3.2727733956087586</v>
      </c>
      <c r="G7504" s="25">
        <v>44.69</v>
      </c>
      <c r="H7504" s="380">
        <v>1.906589528194125</v>
      </c>
      <c r="I7504" s="25">
        <v>34.74</v>
      </c>
      <c r="J7504" s="380">
        <v>2.777777777777778E-2</v>
      </c>
    </row>
    <row r="7505" spans="1:10" x14ac:dyDescent="0.35">
      <c r="A7505" s="5">
        <v>7501</v>
      </c>
      <c r="B7505" s="5">
        <v>313</v>
      </c>
      <c r="C7505" s="5">
        <v>11</v>
      </c>
      <c r="D7505" s="380">
        <v>21.146666666666665</v>
      </c>
      <c r="E7505" s="25">
        <v>25.74</v>
      </c>
      <c r="F7505" s="380">
        <v>3.2727733956087586</v>
      </c>
      <c r="G7505" s="25">
        <v>43.56</v>
      </c>
      <c r="H7505" s="380">
        <v>1.906589528194125</v>
      </c>
      <c r="I7505" s="25">
        <v>34.07</v>
      </c>
      <c r="J7505" s="380">
        <v>2.777777777777778E-2</v>
      </c>
    </row>
    <row r="7506" spans="1:10" x14ac:dyDescent="0.35">
      <c r="A7506" s="5">
        <v>7502</v>
      </c>
      <c r="B7506" s="5">
        <v>313</v>
      </c>
      <c r="C7506" s="5">
        <v>11</v>
      </c>
      <c r="D7506" s="380">
        <v>21.433888888888891</v>
      </c>
      <c r="E7506" s="25">
        <v>25.29</v>
      </c>
      <c r="F7506" s="380">
        <v>3.2727733956087586</v>
      </c>
      <c r="G7506" s="25">
        <v>43.56</v>
      </c>
      <c r="H7506" s="380">
        <v>2.2195100615764849</v>
      </c>
      <c r="I7506" s="25">
        <v>34.07</v>
      </c>
      <c r="J7506" s="380">
        <v>2.777777777777778E-2</v>
      </c>
    </row>
    <row r="7507" spans="1:10" x14ac:dyDescent="0.35">
      <c r="A7507" s="5">
        <v>7503</v>
      </c>
      <c r="B7507" s="5">
        <v>313</v>
      </c>
      <c r="C7507" s="5">
        <v>11</v>
      </c>
      <c r="D7507" s="380">
        <v>25.364999999999998</v>
      </c>
      <c r="E7507" s="25">
        <v>25.29</v>
      </c>
      <c r="F7507" s="380">
        <v>3.2727733956087586</v>
      </c>
      <c r="G7507" s="25">
        <v>43.56</v>
      </c>
      <c r="H7507" s="380">
        <v>2.4011044524564795</v>
      </c>
      <c r="I7507" s="25">
        <v>34.07</v>
      </c>
      <c r="J7507" s="380">
        <v>2.777777777777778E-2</v>
      </c>
    </row>
    <row r="7508" spans="1:10" x14ac:dyDescent="0.35">
      <c r="A7508" s="5">
        <v>7504</v>
      </c>
      <c r="B7508" s="5">
        <v>313</v>
      </c>
      <c r="C7508" s="5">
        <v>11</v>
      </c>
      <c r="D7508" s="380">
        <v>26.83111111111111</v>
      </c>
      <c r="E7508" s="25">
        <v>25.74</v>
      </c>
      <c r="F7508" s="380">
        <v>3.2727733956087586</v>
      </c>
      <c r="G7508" s="25">
        <v>44.69</v>
      </c>
      <c r="H7508" s="380">
        <v>2.4011044524564795</v>
      </c>
      <c r="I7508" s="25">
        <v>34.07</v>
      </c>
      <c r="J7508" s="380">
        <v>2.777777777777778E-2</v>
      </c>
    </row>
    <row r="7509" spans="1:10" x14ac:dyDescent="0.35">
      <c r="A7509" s="5">
        <v>7505</v>
      </c>
      <c r="B7509" s="5">
        <v>313</v>
      </c>
      <c r="C7509" s="5">
        <v>11</v>
      </c>
      <c r="D7509" s="380">
        <v>34.546111111111117</v>
      </c>
      <c r="E7509" s="25">
        <v>25.74</v>
      </c>
      <c r="F7509" s="380">
        <v>0.14480167642852412</v>
      </c>
      <c r="G7509" s="25">
        <v>44.86</v>
      </c>
      <c r="H7509" s="380">
        <v>2.4011044524564795</v>
      </c>
      <c r="I7509" s="25">
        <v>34.07</v>
      </c>
      <c r="J7509" s="380">
        <v>2.777777777777778E-2</v>
      </c>
    </row>
    <row r="7510" spans="1:10" x14ac:dyDescent="0.35">
      <c r="A7510" s="5">
        <v>7506</v>
      </c>
      <c r="B7510" s="5">
        <v>313</v>
      </c>
      <c r="C7510" s="5">
        <v>11</v>
      </c>
      <c r="D7510" s="380">
        <v>39.356111111111112</v>
      </c>
      <c r="E7510" s="25">
        <v>25.74</v>
      </c>
      <c r="F7510" s="380">
        <v>0.14480167642852412</v>
      </c>
      <c r="G7510" s="25">
        <v>49.28</v>
      </c>
      <c r="H7510" s="380">
        <v>2.4011044524564795</v>
      </c>
      <c r="I7510" s="25">
        <v>35.090000000000003</v>
      </c>
      <c r="J7510" s="380">
        <v>1.3605549470073204</v>
      </c>
    </row>
    <row r="7511" spans="1:10" x14ac:dyDescent="0.35">
      <c r="A7511" s="5">
        <v>7507</v>
      </c>
      <c r="B7511" s="5">
        <v>313</v>
      </c>
      <c r="C7511" s="5">
        <v>11</v>
      </c>
      <c r="D7511" s="380">
        <v>38.783333333333331</v>
      </c>
      <c r="E7511" s="25">
        <v>26.51</v>
      </c>
      <c r="F7511" s="380">
        <v>0.14480167642852412</v>
      </c>
      <c r="G7511" s="25">
        <v>49.62</v>
      </c>
      <c r="H7511" s="380">
        <v>2.4444912766830695</v>
      </c>
      <c r="I7511" s="25">
        <v>35.090000000000003</v>
      </c>
      <c r="J7511" s="380">
        <v>1.3605549470073204</v>
      </c>
    </row>
    <row r="7512" spans="1:10" x14ac:dyDescent="0.35">
      <c r="A7512" s="5">
        <v>7508</v>
      </c>
      <c r="B7512" s="5">
        <v>313</v>
      </c>
      <c r="C7512" s="5">
        <v>11</v>
      </c>
      <c r="D7512" s="380">
        <v>33.760555555555555</v>
      </c>
      <c r="E7512" s="25">
        <v>25.74</v>
      </c>
      <c r="F7512" s="380">
        <v>0.14480167642852418</v>
      </c>
      <c r="G7512" s="25">
        <v>46.21</v>
      </c>
      <c r="H7512" s="380">
        <v>2.4011044524564795</v>
      </c>
      <c r="I7512" s="25">
        <v>35.090000000000003</v>
      </c>
      <c r="J7512" s="380">
        <v>1.3605549470073204</v>
      </c>
    </row>
    <row r="7513" spans="1:10" x14ac:dyDescent="0.35">
      <c r="A7513" s="5">
        <v>7509</v>
      </c>
      <c r="B7513" s="5">
        <v>313</v>
      </c>
      <c r="C7513" s="5">
        <v>11</v>
      </c>
      <c r="D7513" s="380">
        <v>30.643333333333331</v>
      </c>
      <c r="E7513" s="25">
        <v>25.74</v>
      </c>
      <c r="F7513" s="380">
        <v>3.2806526297709397</v>
      </c>
      <c r="G7513" s="25">
        <v>43.47</v>
      </c>
      <c r="H7513" s="380">
        <v>2.4011044524564795</v>
      </c>
      <c r="I7513" s="25">
        <v>34.25</v>
      </c>
      <c r="J7513" s="380">
        <v>1.3605549470073204</v>
      </c>
    </row>
    <row r="7514" spans="1:10" x14ac:dyDescent="0.35">
      <c r="A7514" s="5">
        <v>7510</v>
      </c>
      <c r="B7514" s="5">
        <v>313</v>
      </c>
      <c r="C7514" s="5">
        <v>11</v>
      </c>
      <c r="D7514" s="380">
        <v>29.691111111111113</v>
      </c>
      <c r="E7514" s="25">
        <v>24.99</v>
      </c>
      <c r="F7514" s="380">
        <v>3.2727733956087586</v>
      </c>
      <c r="G7514" s="25">
        <v>43.39</v>
      </c>
      <c r="H7514" s="380">
        <v>2.4011044524564795</v>
      </c>
      <c r="I7514" s="25">
        <v>33.729999999999997</v>
      </c>
      <c r="J7514" s="380">
        <v>1.3605549470073204</v>
      </c>
    </row>
    <row r="7515" spans="1:10" x14ac:dyDescent="0.35">
      <c r="A7515" s="5">
        <v>7511</v>
      </c>
      <c r="B7515" s="5">
        <v>313</v>
      </c>
      <c r="C7515" s="5">
        <v>11</v>
      </c>
      <c r="D7515" s="380">
        <v>27.659999999999997</v>
      </c>
      <c r="E7515" s="25">
        <v>25.29</v>
      </c>
      <c r="F7515" s="380">
        <v>3.2727733956087586</v>
      </c>
      <c r="G7515" s="25">
        <v>42.35</v>
      </c>
      <c r="H7515" s="380">
        <v>2.4011044524564795</v>
      </c>
      <c r="I7515" s="25">
        <v>33.729999999999997</v>
      </c>
      <c r="J7515" s="380">
        <v>1.3605549470073204</v>
      </c>
    </row>
    <row r="7516" spans="1:10" x14ac:dyDescent="0.35">
      <c r="A7516" s="5">
        <v>7512</v>
      </c>
      <c r="B7516" s="5">
        <v>313</v>
      </c>
      <c r="C7516" s="5">
        <v>11</v>
      </c>
      <c r="D7516" s="380">
        <v>25.633888888888887</v>
      </c>
      <c r="E7516" s="25">
        <v>24.84</v>
      </c>
      <c r="F7516" s="380">
        <v>3.2727733956087586</v>
      </c>
      <c r="G7516" s="25">
        <v>31.49</v>
      </c>
      <c r="H7516" s="380">
        <v>2.2195100615764849</v>
      </c>
      <c r="I7516" s="25">
        <v>33.67</v>
      </c>
      <c r="J7516" s="380">
        <v>1.3605549470073204</v>
      </c>
    </row>
    <row r="7517" spans="1:10" x14ac:dyDescent="0.35">
      <c r="A7517" s="5">
        <v>7513</v>
      </c>
      <c r="B7517" s="5">
        <v>314</v>
      </c>
      <c r="C7517" s="5">
        <v>11</v>
      </c>
      <c r="D7517" s="380">
        <v>22.197222222222219</v>
      </c>
      <c r="E7517" s="25">
        <v>24.84</v>
      </c>
      <c r="F7517" s="380">
        <v>3.2727733956087586</v>
      </c>
      <c r="G7517" s="25">
        <v>30.91</v>
      </c>
      <c r="H7517" s="380">
        <v>1.906589528194125</v>
      </c>
      <c r="I7517" s="25">
        <v>33.67</v>
      </c>
      <c r="J7517" s="380">
        <v>1.3605549470073204</v>
      </c>
    </row>
    <row r="7518" spans="1:10" x14ac:dyDescent="0.35">
      <c r="A7518" s="5">
        <v>7514</v>
      </c>
      <c r="B7518" s="5">
        <v>314</v>
      </c>
      <c r="C7518" s="5">
        <v>11</v>
      </c>
      <c r="D7518" s="380">
        <v>19.095555555555556</v>
      </c>
      <c r="E7518" s="25">
        <v>24.84</v>
      </c>
      <c r="F7518" s="380">
        <v>3.1512364416311915</v>
      </c>
      <c r="G7518" s="25">
        <v>30.23</v>
      </c>
      <c r="H7518" s="380">
        <v>1.906589528194125</v>
      </c>
      <c r="I7518" s="25">
        <v>33.67</v>
      </c>
      <c r="J7518" s="380">
        <v>1.3605549470073204</v>
      </c>
    </row>
    <row r="7519" spans="1:10" x14ac:dyDescent="0.35">
      <c r="A7519" s="5">
        <v>7515</v>
      </c>
      <c r="B7519" s="5">
        <v>314</v>
      </c>
      <c r="C7519" s="5">
        <v>11</v>
      </c>
      <c r="D7519" s="380">
        <v>16.837777777777781</v>
      </c>
      <c r="E7519" s="25">
        <v>24.73</v>
      </c>
      <c r="F7519" s="380">
        <v>3.1512364416311915</v>
      </c>
      <c r="G7519" s="25">
        <v>30.23</v>
      </c>
      <c r="H7519" s="380">
        <v>1.906589528194125</v>
      </c>
      <c r="I7519" s="25">
        <v>33.67</v>
      </c>
      <c r="J7519" s="380">
        <v>1.3605549470073204</v>
      </c>
    </row>
    <row r="7520" spans="1:10" x14ac:dyDescent="0.35">
      <c r="A7520" s="5">
        <v>7516</v>
      </c>
      <c r="B7520" s="5">
        <v>314</v>
      </c>
      <c r="C7520" s="5">
        <v>11</v>
      </c>
      <c r="D7520" s="380">
        <v>15.643333333333336</v>
      </c>
      <c r="E7520" s="25">
        <v>24.73</v>
      </c>
      <c r="F7520" s="380">
        <v>3.1512364416311915</v>
      </c>
      <c r="G7520" s="25">
        <v>30.03</v>
      </c>
      <c r="H7520" s="380">
        <v>1.906589528194125</v>
      </c>
      <c r="I7520" s="25">
        <v>33.67</v>
      </c>
      <c r="J7520" s="380">
        <v>1.3605549470073204</v>
      </c>
    </row>
    <row r="7521" spans="1:10" x14ac:dyDescent="0.35">
      <c r="A7521" s="5">
        <v>7517</v>
      </c>
      <c r="B7521" s="5">
        <v>314</v>
      </c>
      <c r="C7521" s="5">
        <v>11</v>
      </c>
      <c r="D7521" s="380">
        <v>13.05</v>
      </c>
      <c r="E7521" s="25">
        <v>24.73</v>
      </c>
      <c r="F7521" s="380">
        <v>3.1512364416311915</v>
      </c>
      <c r="G7521" s="25">
        <v>30.23</v>
      </c>
      <c r="H7521" s="380">
        <v>1.906589528194125</v>
      </c>
      <c r="I7521" s="25">
        <v>33.67</v>
      </c>
      <c r="J7521" s="380">
        <v>1.3605549470073204</v>
      </c>
    </row>
    <row r="7522" spans="1:10" x14ac:dyDescent="0.35">
      <c r="A7522" s="5">
        <v>7518</v>
      </c>
      <c r="B7522" s="5">
        <v>314</v>
      </c>
      <c r="C7522" s="5">
        <v>11</v>
      </c>
      <c r="D7522" s="380">
        <v>14.461111111111112</v>
      </c>
      <c r="E7522" s="25">
        <v>24.84</v>
      </c>
      <c r="F7522" s="380">
        <v>3.2727733956087586</v>
      </c>
      <c r="G7522" s="25">
        <v>30.91</v>
      </c>
      <c r="H7522" s="380">
        <v>1.906589528194125</v>
      </c>
      <c r="I7522" s="25">
        <v>33.67</v>
      </c>
      <c r="J7522" s="380">
        <v>1.3605549470073204</v>
      </c>
    </row>
    <row r="7523" spans="1:10" x14ac:dyDescent="0.35">
      <c r="A7523" s="5">
        <v>7519</v>
      </c>
      <c r="B7523" s="5">
        <v>314</v>
      </c>
      <c r="C7523" s="5">
        <v>11</v>
      </c>
      <c r="D7523" s="380">
        <v>25.738888888888887</v>
      </c>
      <c r="E7523" s="25">
        <v>24.84</v>
      </c>
      <c r="F7523" s="380">
        <v>3.2727733956087586</v>
      </c>
      <c r="G7523" s="25">
        <v>43.47</v>
      </c>
      <c r="H7523" s="380">
        <v>2.4011044524564795</v>
      </c>
      <c r="I7523" s="25">
        <v>33.67</v>
      </c>
      <c r="J7523" s="380">
        <v>1.3605549470073204</v>
      </c>
    </row>
    <row r="7524" spans="1:10" x14ac:dyDescent="0.35">
      <c r="A7524" s="5">
        <v>7520</v>
      </c>
      <c r="B7524" s="5">
        <v>314</v>
      </c>
      <c r="C7524" s="5">
        <v>11</v>
      </c>
      <c r="D7524" s="380">
        <v>30.298333333333328</v>
      </c>
      <c r="E7524" s="25">
        <v>25.29</v>
      </c>
      <c r="F7524" s="380">
        <v>3.2727733956087586</v>
      </c>
      <c r="G7524" s="25">
        <v>43.56</v>
      </c>
      <c r="H7524" s="380">
        <v>2.4011044524564795</v>
      </c>
      <c r="I7524" s="25">
        <v>34.07</v>
      </c>
      <c r="J7524" s="380">
        <v>1.3605549470073204</v>
      </c>
    </row>
    <row r="7525" spans="1:10" x14ac:dyDescent="0.35">
      <c r="A7525" s="5">
        <v>7521</v>
      </c>
      <c r="B7525" s="5">
        <v>314</v>
      </c>
      <c r="C7525" s="5">
        <v>11</v>
      </c>
      <c r="D7525" s="380">
        <v>33.199999999999996</v>
      </c>
      <c r="E7525" s="25">
        <v>25.74</v>
      </c>
      <c r="F7525" s="380">
        <v>3.2727733956087586</v>
      </c>
      <c r="G7525" s="25">
        <v>44.69</v>
      </c>
      <c r="H7525" s="380">
        <v>2.4644097064148842</v>
      </c>
      <c r="I7525" s="25">
        <v>34.07</v>
      </c>
      <c r="J7525" s="380">
        <v>1.3605549470073204</v>
      </c>
    </row>
    <row r="7526" spans="1:10" x14ac:dyDescent="0.35">
      <c r="A7526" s="5">
        <v>7522</v>
      </c>
      <c r="B7526" s="5">
        <v>314</v>
      </c>
      <c r="C7526" s="5">
        <v>11</v>
      </c>
      <c r="D7526" s="380">
        <v>27.25611111111111</v>
      </c>
      <c r="E7526" s="25">
        <v>25.74</v>
      </c>
      <c r="F7526" s="380">
        <v>3.2727733956087586</v>
      </c>
      <c r="G7526" s="25">
        <v>44.69</v>
      </c>
      <c r="H7526" s="380">
        <v>2.4644097064148842</v>
      </c>
      <c r="I7526" s="25">
        <v>34.07</v>
      </c>
      <c r="J7526" s="380">
        <v>1.3605549470073204</v>
      </c>
    </row>
    <row r="7527" spans="1:10" x14ac:dyDescent="0.35">
      <c r="A7527" s="5">
        <v>7523</v>
      </c>
      <c r="B7527" s="5">
        <v>314</v>
      </c>
      <c r="C7527" s="5">
        <v>11</v>
      </c>
      <c r="D7527" s="380">
        <v>19.09277777777778</v>
      </c>
      <c r="E7527" s="25">
        <v>25.74</v>
      </c>
      <c r="F7527" s="380">
        <v>3.2727733956087586</v>
      </c>
      <c r="G7527" s="25">
        <v>44.69</v>
      </c>
      <c r="H7527" s="380">
        <v>2.4644097064148842</v>
      </c>
      <c r="I7527" s="25">
        <v>34.07</v>
      </c>
      <c r="J7527" s="380">
        <v>2.777777777777778E-2</v>
      </c>
    </row>
    <row r="7528" spans="1:10" x14ac:dyDescent="0.35">
      <c r="A7528" s="5">
        <v>7524</v>
      </c>
      <c r="B7528" s="5">
        <v>314</v>
      </c>
      <c r="C7528" s="5">
        <v>11</v>
      </c>
      <c r="D7528" s="380">
        <v>17.111111111111111</v>
      </c>
      <c r="E7528" s="25">
        <v>25.74</v>
      </c>
      <c r="F7528" s="380">
        <v>3.2727733956087586</v>
      </c>
      <c r="G7528" s="25">
        <v>44.69</v>
      </c>
      <c r="H7528" s="380">
        <v>2.4011044524564795</v>
      </c>
      <c r="I7528" s="25">
        <v>34.07</v>
      </c>
      <c r="J7528" s="380">
        <v>2.777777777777778E-2</v>
      </c>
    </row>
    <row r="7529" spans="1:10" x14ac:dyDescent="0.35">
      <c r="A7529" s="5">
        <v>7525</v>
      </c>
      <c r="B7529" s="5">
        <v>314</v>
      </c>
      <c r="C7529" s="5">
        <v>11</v>
      </c>
      <c r="D7529" s="380">
        <v>14.814999999999996</v>
      </c>
      <c r="E7529" s="25">
        <v>25.74</v>
      </c>
      <c r="F7529" s="380">
        <v>3.2727733956087586</v>
      </c>
      <c r="G7529" s="25">
        <v>44.69</v>
      </c>
      <c r="H7529" s="380">
        <v>2.4011044524564795</v>
      </c>
      <c r="I7529" s="25">
        <v>34.07</v>
      </c>
      <c r="J7529" s="380">
        <v>2.777777777777778E-2</v>
      </c>
    </row>
    <row r="7530" spans="1:10" x14ac:dyDescent="0.35">
      <c r="A7530" s="5">
        <v>7526</v>
      </c>
      <c r="B7530" s="5">
        <v>314</v>
      </c>
      <c r="C7530" s="5">
        <v>11</v>
      </c>
      <c r="D7530" s="380">
        <v>15.891111111111108</v>
      </c>
      <c r="E7530" s="25">
        <v>25.74</v>
      </c>
      <c r="F7530" s="380">
        <v>3.2727733956087586</v>
      </c>
      <c r="G7530" s="25">
        <v>46.11</v>
      </c>
      <c r="H7530" s="380">
        <v>2.4011044524564795</v>
      </c>
      <c r="I7530" s="25">
        <v>34.07</v>
      </c>
      <c r="J7530" s="380">
        <v>2.777777777777778E-2</v>
      </c>
    </row>
    <row r="7531" spans="1:10" x14ac:dyDescent="0.35">
      <c r="A7531" s="5">
        <v>7527</v>
      </c>
      <c r="B7531" s="5">
        <v>314</v>
      </c>
      <c r="C7531" s="5">
        <v>11</v>
      </c>
      <c r="D7531" s="380">
        <v>17.113888888888887</v>
      </c>
      <c r="E7531" s="25">
        <v>25.74</v>
      </c>
      <c r="F7531" s="380">
        <v>3.2727733956087586</v>
      </c>
      <c r="G7531" s="25">
        <v>46.11</v>
      </c>
      <c r="H7531" s="380">
        <v>2.4011044524564795</v>
      </c>
      <c r="I7531" s="25">
        <v>34.07</v>
      </c>
      <c r="J7531" s="380">
        <v>2.777777777777778E-2</v>
      </c>
    </row>
    <row r="7532" spans="1:10" x14ac:dyDescent="0.35">
      <c r="A7532" s="5">
        <v>7528</v>
      </c>
      <c r="B7532" s="5">
        <v>314</v>
      </c>
      <c r="C7532" s="5">
        <v>11</v>
      </c>
      <c r="D7532" s="380">
        <v>17.136666666666663</v>
      </c>
      <c r="E7532" s="25">
        <v>25.74</v>
      </c>
      <c r="F7532" s="380">
        <v>3.2727733956087586</v>
      </c>
      <c r="G7532" s="25">
        <v>46.11</v>
      </c>
      <c r="H7532" s="380">
        <v>2.4644097064148842</v>
      </c>
      <c r="I7532" s="25">
        <v>34.07</v>
      </c>
      <c r="J7532" s="380">
        <v>2.777777777777778E-2</v>
      </c>
    </row>
    <row r="7533" spans="1:10" x14ac:dyDescent="0.35">
      <c r="A7533" s="5">
        <v>7529</v>
      </c>
      <c r="B7533" s="5">
        <v>314</v>
      </c>
      <c r="C7533" s="5">
        <v>11</v>
      </c>
      <c r="D7533" s="380">
        <v>22.321666666666662</v>
      </c>
      <c r="E7533" s="25">
        <v>25.74</v>
      </c>
      <c r="F7533" s="380">
        <v>0.14480167642852418</v>
      </c>
      <c r="G7533" s="25">
        <v>47.85</v>
      </c>
      <c r="H7533" s="380">
        <v>2.4644097064148842</v>
      </c>
      <c r="I7533" s="25">
        <v>34.25</v>
      </c>
      <c r="J7533" s="380">
        <v>1.3605549470073204</v>
      </c>
    </row>
    <row r="7534" spans="1:10" x14ac:dyDescent="0.35">
      <c r="A7534" s="5">
        <v>7530</v>
      </c>
      <c r="B7534" s="5">
        <v>314</v>
      </c>
      <c r="C7534" s="5">
        <v>11</v>
      </c>
      <c r="D7534" s="380">
        <v>23.748888888888892</v>
      </c>
      <c r="E7534" s="25">
        <v>26.51</v>
      </c>
      <c r="F7534" s="380">
        <v>0.14480167642852418</v>
      </c>
      <c r="G7534" s="25">
        <v>52.67</v>
      </c>
      <c r="H7534" s="380">
        <v>2.5077965306414733</v>
      </c>
      <c r="I7534" s="25">
        <v>44.11</v>
      </c>
      <c r="J7534" s="380">
        <v>1.6081190604946798</v>
      </c>
    </row>
    <row r="7535" spans="1:10" x14ac:dyDescent="0.35">
      <c r="A7535" s="5">
        <v>7531</v>
      </c>
      <c r="B7535" s="5">
        <v>314</v>
      </c>
      <c r="C7535" s="5">
        <v>11</v>
      </c>
      <c r="D7535" s="380">
        <v>20.69</v>
      </c>
      <c r="E7535" s="25">
        <v>26.51</v>
      </c>
      <c r="F7535" s="380">
        <v>0.14480167642852412</v>
      </c>
      <c r="G7535" s="25">
        <v>53.22</v>
      </c>
      <c r="H7535" s="380">
        <v>2.5077965306414733</v>
      </c>
      <c r="I7535" s="25">
        <v>40.08</v>
      </c>
      <c r="J7535" s="380">
        <v>9.1086938947882792E-2</v>
      </c>
    </row>
    <row r="7536" spans="1:10" x14ac:dyDescent="0.35">
      <c r="A7536" s="5">
        <v>7532</v>
      </c>
      <c r="B7536" s="5">
        <v>314</v>
      </c>
      <c r="C7536" s="5">
        <v>11</v>
      </c>
      <c r="D7536" s="380">
        <v>18.111666666666665</v>
      </c>
      <c r="E7536" s="25">
        <v>26.51</v>
      </c>
      <c r="F7536" s="380">
        <v>0.14480167642852412</v>
      </c>
      <c r="G7536" s="25">
        <v>52.2</v>
      </c>
      <c r="H7536" s="380">
        <v>2.4981362392225606</v>
      </c>
      <c r="I7536" s="25">
        <v>34.29</v>
      </c>
      <c r="J7536" s="380">
        <v>1.4935801949846332</v>
      </c>
    </row>
    <row r="7537" spans="1:10" x14ac:dyDescent="0.35">
      <c r="A7537" s="5">
        <v>7533</v>
      </c>
      <c r="B7537" s="5">
        <v>314</v>
      </c>
      <c r="C7537" s="5">
        <v>11</v>
      </c>
      <c r="D7537" s="380">
        <v>15.950555555555557</v>
      </c>
      <c r="E7537" s="25">
        <v>25.74</v>
      </c>
      <c r="F7537" s="380">
        <v>0.14480167642852412</v>
      </c>
      <c r="G7537" s="25">
        <v>46.3</v>
      </c>
      <c r="H7537" s="380">
        <v>2.4011044524564795</v>
      </c>
      <c r="I7537" s="25">
        <v>34.07</v>
      </c>
      <c r="J7537" s="380">
        <v>1.4935801949846335</v>
      </c>
    </row>
    <row r="7538" spans="1:10" x14ac:dyDescent="0.35">
      <c r="A7538" s="5">
        <v>7534</v>
      </c>
      <c r="B7538" s="5">
        <v>314</v>
      </c>
      <c r="C7538" s="5">
        <v>11</v>
      </c>
      <c r="D7538" s="380">
        <v>13.778888888888888</v>
      </c>
      <c r="E7538" s="25">
        <v>25.29</v>
      </c>
      <c r="F7538" s="380">
        <v>3.2727733956087586</v>
      </c>
      <c r="G7538" s="25">
        <v>44.77</v>
      </c>
      <c r="H7538" s="380">
        <v>2.4011044524564795</v>
      </c>
      <c r="I7538" s="25">
        <v>34.07</v>
      </c>
      <c r="J7538" s="380">
        <v>1.4935801949846335</v>
      </c>
    </row>
    <row r="7539" spans="1:10" x14ac:dyDescent="0.35">
      <c r="A7539" s="5">
        <v>7535</v>
      </c>
      <c r="B7539" s="5">
        <v>314</v>
      </c>
      <c r="C7539" s="5">
        <v>11</v>
      </c>
      <c r="D7539" s="380">
        <v>12.009444444444444</v>
      </c>
      <c r="E7539" s="25">
        <v>25.29</v>
      </c>
      <c r="F7539" s="380">
        <v>3.2727733956087586</v>
      </c>
      <c r="G7539" s="25">
        <v>43.56</v>
      </c>
      <c r="H7539" s="380">
        <v>2.4011044524564795</v>
      </c>
      <c r="I7539" s="25">
        <v>34.07</v>
      </c>
      <c r="J7539" s="380">
        <v>1.4935801949846335</v>
      </c>
    </row>
    <row r="7540" spans="1:10" x14ac:dyDescent="0.35">
      <c r="A7540" s="5">
        <v>7536</v>
      </c>
      <c r="B7540" s="5">
        <v>314</v>
      </c>
      <c r="C7540" s="5">
        <v>11</v>
      </c>
      <c r="D7540" s="380">
        <v>8.4316666666666649</v>
      </c>
      <c r="E7540" s="25">
        <v>25.29</v>
      </c>
      <c r="F7540" s="380">
        <v>3.2727733956087586</v>
      </c>
      <c r="G7540" s="25">
        <v>43.47</v>
      </c>
      <c r="H7540" s="380">
        <v>2.2638237393473677</v>
      </c>
      <c r="I7540" s="25">
        <v>34.07</v>
      </c>
      <c r="J7540" s="380">
        <v>1.4935801949846332</v>
      </c>
    </row>
    <row r="7541" spans="1:10" x14ac:dyDescent="0.35">
      <c r="A7541" s="5">
        <v>7537</v>
      </c>
      <c r="B7541" s="5">
        <v>315</v>
      </c>
      <c r="C7541" s="5">
        <v>11</v>
      </c>
      <c r="D7541" s="380">
        <v>2.6133333333333337</v>
      </c>
      <c r="E7541" s="25">
        <v>24.99</v>
      </c>
      <c r="F7541" s="380">
        <v>3.2727733956087586</v>
      </c>
      <c r="G7541" s="25">
        <v>42.17</v>
      </c>
      <c r="H7541" s="380">
        <v>1.906589528194125</v>
      </c>
      <c r="I7541" s="25">
        <v>34.07</v>
      </c>
      <c r="J7541" s="380">
        <v>1.4935801949846335</v>
      </c>
    </row>
    <row r="7542" spans="1:10" x14ac:dyDescent="0.35">
      <c r="A7542" s="5">
        <v>7538</v>
      </c>
      <c r="B7542" s="5">
        <v>315</v>
      </c>
      <c r="C7542" s="5">
        <v>11</v>
      </c>
      <c r="D7542" s="380">
        <v>0.65055555555555555</v>
      </c>
      <c r="E7542" s="25">
        <v>24.84</v>
      </c>
      <c r="F7542" s="380">
        <v>3.2727733956087586</v>
      </c>
      <c r="G7542" s="25">
        <v>40.299999999999997</v>
      </c>
      <c r="H7542" s="380">
        <v>1.875552840195911</v>
      </c>
      <c r="I7542" s="25">
        <v>34.07</v>
      </c>
      <c r="J7542" s="380">
        <v>1.4935801949846332</v>
      </c>
    </row>
    <row r="7543" spans="1:10" x14ac:dyDescent="0.35">
      <c r="A7543" s="5">
        <v>7539</v>
      </c>
      <c r="B7543" s="5">
        <v>315</v>
      </c>
      <c r="C7543" s="5">
        <v>11</v>
      </c>
      <c r="D7543" s="380">
        <v>0.80055555555555558</v>
      </c>
      <c r="E7543" s="25">
        <v>24.84</v>
      </c>
      <c r="F7543" s="380">
        <v>3.1512364416311915</v>
      </c>
      <c r="G7543" s="25">
        <v>40.299999999999997</v>
      </c>
      <c r="H7543" s="380">
        <v>1.875552840195911</v>
      </c>
      <c r="I7543" s="25">
        <v>34.07</v>
      </c>
      <c r="J7543" s="380">
        <v>1.4935801949846332</v>
      </c>
    </row>
    <row r="7544" spans="1:10" x14ac:dyDescent="0.35">
      <c r="A7544" s="5">
        <v>7540</v>
      </c>
      <c r="B7544" s="5">
        <v>315</v>
      </c>
      <c r="C7544" s="5">
        <v>11</v>
      </c>
      <c r="D7544" s="380">
        <v>2.7872222222222218</v>
      </c>
      <c r="E7544" s="25">
        <v>24.84</v>
      </c>
      <c r="F7544" s="380">
        <v>3.1512364416311915</v>
      </c>
      <c r="G7544" s="25">
        <v>35.1</v>
      </c>
      <c r="H7544" s="380">
        <v>1.875552840195911</v>
      </c>
      <c r="I7544" s="25">
        <v>34.07</v>
      </c>
      <c r="J7544" s="380">
        <v>1.4935801949846332</v>
      </c>
    </row>
    <row r="7545" spans="1:10" x14ac:dyDescent="0.35">
      <c r="A7545" s="5">
        <v>7541</v>
      </c>
      <c r="B7545" s="5">
        <v>315</v>
      </c>
      <c r="C7545" s="5">
        <v>11</v>
      </c>
      <c r="D7545" s="380">
        <v>2.777777777777778E-2</v>
      </c>
      <c r="E7545" s="25">
        <v>24.84</v>
      </c>
      <c r="F7545" s="380">
        <v>3.1512364416311915</v>
      </c>
      <c r="G7545" s="25">
        <v>42.17</v>
      </c>
      <c r="H7545" s="380">
        <v>1.906589528194125</v>
      </c>
      <c r="I7545" s="25">
        <v>34.07</v>
      </c>
      <c r="J7545" s="380">
        <v>1.4935801949846332</v>
      </c>
    </row>
    <row r="7546" spans="1:10" x14ac:dyDescent="0.35">
      <c r="A7546" s="5">
        <v>7542</v>
      </c>
      <c r="B7546" s="5">
        <v>315</v>
      </c>
      <c r="C7546" s="5">
        <v>11</v>
      </c>
      <c r="D7546" s="380">
        <v>1.3805555555555558</v>
      </c>
      <c r="E7546" s="25">
        <v>24.99</v>
      </c>
      <c r="F7546" s="380">
        <v>3.2727733956087586</v>
      </c>
      <c r="G7546" s="25">
        <v>42.17</v>
      </c>
      <c r="H7546" s="380">
        <v>1.906589528194125</v>
      </c>
      <c r="I7546" s="25">
        <v>34.25</v>
      </c>
      <c r="J7546" s="380">
        <v>1.4935801949846332</v>
      </c>
    </row>
    <row r="7547" spans="1:10" x14ac:dyDescent="0.35">
      <c r="A7547" s="5">
        <v>7543</v>
      </c>
      <c r="B7547" s="5">
        <v>315</v>
      </c>
      <c r="C7547" s="5">
        <v>11</v>
      </c>
      <c r="D7547" s="380">
        <v>9.6605555555555558</v>
      </c>
      <c r="E7547" s="25">
        <v>25.59</v>
      </c>
      <c r="F7547" s="380">
        <v>3.2727733956087586</v>
      </c>
      <c r="G7547" s="25">
        <v>44.86</v>
      </c>
      <c r="H7547" s="380">
        <v>2.4011044524564795</v>
      </c>
      <c r="I7547" s="25">
        <v>35.31</v>
      </c>
      <c r="J7547" s="380">
        <v>1.4935801949846335</v>
      </c>
    </row>
    <row r="7548" spans="1:10" x14ac:dyDescent="0.35">
      <c r="A7548" s="5">
        <v>7544</v>
      </c>
      <c r="B7548" s="5">
        <v>315</v>
      </c>
      <c r="C7548" s="5">
        <v>11</v>
      </c>
      <c r="D7548" s="380">
        <v>13.548333333333334</v>
      </c>
      <c r="E7548" s="25">
        <v>26.05</v>
      </c>
      <c r="F7548" s="380">
        <v>0.18334897044625217</v>
      </c>
      <c r="G7548" s="25">
        <v>52.2</v>
      </c>
      <c r="H7548" s="380">
        <v>2.4011044524564795</v>
      </c>
      <c r="I7548" s="25">
        <v>50.13</v>
      </c>
      <c r="J7548" s="380">
        <v>1.4935801949846335</v>
      </c>
    </row>
    <row r="7549" spans="1:10" x14ac:dyDescent="0.35">
      <c r="A7549" s="5">
        <v>7545</v>
      </c>
      <c r="B7549" s="5">
        <v>315</v>
      </c>
      <c r="C7549" s="5">
        <v>11</v>
      </c>
      <c r="D7549" s="380">
        <v>14.76</v>
      </c>
      <c r="E7549" s="25">
        <v>27.3</v>
      </c>
      <c r="F7549" s="380">
        <v>0.18199957039296061</v>
      </c>
      <c r="G7549" s="25">
        <v>52.64</v>
      </c>
      <c r="H7549" s="380">
        <v>2.4011044524564795</v>
      </c>
      <c r="I7549" s="25">
        <v>50.13</v>
      </c>
      <c r="J7549" s="380">
        <v>1.4935801949846335</v>
      </c>
    </row>
    <row r="7550" spans="1:10" x14ac:dyDescent="0.35">
      <c r="A7550" s="5">
        <v>7546</v>
      </c>
      <c r="B7550" s="5">
        <v>315</v>
      </c>
      <c r="C7550" s="5">
        <v>11</v>
      </c>
      <c r="D7550" s="380">
        <v>12.342222222222222</v>
      </c>
      <c r="E7550" s="25">
        <v>27.3</v>
      </c>
      <c r="F7550" s="380">
        <v>9.8529398183688569E-2</v>
      </c>
      <c r="G7550" s="25">
        <v>52.64</v>
      </c>
      <c r="H7550" s="380">
        <v>2.4011044524564795</v>
      </c>
      <c r="I7550" s="25">
        <v>50.13</v>
      </c>
      <c r="J7550" s="380">
        <v>1.4935801949846332</v>
      </c>
    </row>
    <row r="7551" spans="1:10" x14ac:dyDescent="0.35">
      <c r="A7551" s="5">
        <v>7547</v>
      </c>
      <c r="B7551" s="5">
        <v>315</v>
      </c>
      <c r="C7551" s="5">
        <v>11</v>
      </c>
      <c r="D7551" s="380">
        <v>10.635</v>
      </c>
      <c r="E7551" s="25">
        <v>26.51</v>
      </c>
      <c r="F7551" s="380">
        <v>1.7300833612863409</v>
      </c>
      <c r="G7551" s="25">
        <v>51.86</v>
      </c>
      <c r="H7551" s="380">
        <v>2.4011044524564795</v>
      </c>
      <c r="I7551" s="25">
        <v>50.13</v>
      </c>
      <c r="J7551" s="380">
        <v>1.3605549470073204</v>
      </c>
    </row>
    <row r="7552" spans="1:10" x14ac:dyDescent="0.35">
      <c r="A7552" s="5">
        <v>7548</v>
      </c>
      <c r="B7552" s="5">
        <v>315</v>
      </c>
      <c r="C7552" s="5">
        <v>11</v>
      </c>
      <c r="D7552" s="380">
        <v>10.089444444444444</v>
      </c>
      <c r="E7552" s="25">
        <v>25.82</v>
      </c>
      <c r="F7552" s="380">
        <v>1.8015893154430671</v>
      </c>
      <c r="G7552" s="25">
        <v>51.86</v>
      </c>
      <c r="H7552" s="380">
        <v>2.4011044524564795</v>
      </c>
      <c r="I7552" s="25">
        <v>48.86</v>
      </c>
      <c r="J7552" s="380">
        <v>1.3605549470073204</v>
      </c>
    </row>
    <row r="7553" spans="1:10" x14ac:dyDescent="0.35">
      <c r="A7553" s="5">
        <v>7549</v>
      </c>
      <c r="B7553" s="5">
        <v>315</v>
      </c>
      <c r="C7553" s="5">
        <v>11</v>
      </c>
      <c r="D7553" s="380">
        <v>11.024444444444445</v>
      </c>
      <c r="E7553" s="25">
        <v>25.74</v>
      </c>
      <c r="F7553" s="380">
        <v>1.6365893315428528</v>
      </c>
      <c r="G7553" s="25">
        <v>50.35</v>
      </c>
      <c r="H7553" s="380">
        <v>2.339501602525194</v>
      </c>
      <c r="I7553" s="25">
        <v>48.67</v>
      </c>
      <c r="J7553" s="380">
        <v>1.3480785107786937</v>
      </c>
    </row>
    <row r="7554" spans="1:10" x14ac:dyDescent="0.35">
      <c r="A7554" s="5">
        <v>7550</v>
      </c>
      <c r="B7554" s="5">
        <v>315</v>
      </c>
      <c r="C7554" s="5">
        <v>11</v>
      </c>
      <c r="D7554" s="380">
        <v>11.002222222222221</v>
      </c>
      <c r="E7554" s="25">
        <v>25.74</v>
      </c>
      <c r="F7554" s="380">
        <v>2.0536556218302304</v>
      </c>
      <c r="G7554" s="25">
        <v>48.88</v>
      </c>
      <c r="H7554" s="380">
        <v>2.4011044524564795</v>
      </c>
      <c r="I7554" s="25">
        <v>48.86</v>
      </c>
      <c r="J7554" s="380">
        <v>1.3480785107786937</v>
      </c>
    </row>
    <row r="7555" spans="1:10" x14ac:dyDescent="0.35">
      <c r="A7555" s="5">
        <v>7551</v>
      </c>
      <c r="B7555" s="5">
        <v>315</v>
      </c>
      <c r="C7555" s="5">
        <v>11</v>
      </c>
      <c r="D7555" s="380">
        <v>13.882777777777775</v>
      </c>
      <c r="E7555" s="25">
        <v>25.74</v>
      </c>
      <c r="F7555" s="380">
        <v>2.1011960993480012</v>
      </c>
      <c r="G7555" s="25">
        <v>47.85</v>
      </c>
      <c r="H7555" s="380">
        <v>2.4011044524564795</v>
      </c>
      <c r="I7555" s="25">
        <v>50.13</v>
      </c>
      <c r="J7555" s="380">
        <v>1.3480785107786937</v>
      </c>
    </row>
    <row r="7556" spans="1:10" x14ac:dyDescent="0.35">
      <c r="A7556" s="5">
        <v>7552</v>
      </c>
      <c r="B7556" s="5">
        <v>315</v>
      </c>
      <c r="C7556" s="5">
        <v>11</v>
      </c>
      <c r="D7556" s="380">
        <v>13.181111111111111</v>
      </c>
      <c r="E7556" s="25">
        <v>25.74</v>
      </c>
      <c r="F7556" s="380">
        <v>1.9151324964302281</v>
      </c>
      <c r="G7556" s="25">
        <v>47.85</v>
      </c>
      <c r="H7556" s="380">
        <v>2.4644097064148842</v>
      </c>
      <c r="I7556" s="25">
        <v>50.13</v>
      </c>
      <c r="J7556" s="380">
        <v>1.3480785107786937</v>
      </c>
    </row>
    <row r="7557" spans="1:10" x14ac:dyDescent="0.35">
      <c r="A7557" s="5">
        <v>7553</v>
      </c>
      <c r="B7557" s="5">
        <v>315</v>
      </c>
      <c r="C7557" s="5">
        <v>11</v>
      </c>
      <c r="D7557" s="380">
        <v>13.537777777777778</v>
      </c>
      <c r="E7557" s="25">
        <v>25.76</v>
      </c>
      <c r="F7557" s="380">
        <v>8.1174834595959577</v>
      </c>
      <c r="G7557" s="25">
        <v>52.64</v>
      </c>
      <c r="H7557" s="380">
        <v>0.47222222222222221</v>
      </c>
      <c r="I7557" s="25">
        <v>51.2</v>
      </c>
      <c r="J7557" s="380">
        <v>2.777777777777778E-2</v>
      </c>
    </row>
    <row r="7558" spans="1:10" x14ac:dyDescent="0.35">
      <c r="A7558" s="5">
        <v>7554</v>
      </c>
      <c r="B7558" s="5">
        <v>315</v>
      </c>
      <c r="C7558" s="5">
        <v>11</v>
      </c>
      <c r="D7558" s="380">
        <v>19.757222222222222</v>
      </c>
      <c r="E7558" s="25">
        <v>29.1</v>
      </c>
      <c r="F7558" s="380">
        <v>8.1174834595959595</v>
      </c>
      <c r="G7558" s="25">
        <v>58.75</v>
      </c>
      <c r="H7558" s="380">
        <v>4.7996938046946571</v>
      </c>
      <c r="I7558" s="25">
        <v>54.87</v>
      </c>
      <c r="J7558" s="380">
        <v>2.777777777777778E-2</v>
      </c>
    </row>
    <row r="7559" spans="1:10" x14ac:dyDescent="0.35">
      <c r="A7559" s="5">
        <v>7555</v>
      </c>
      <c r="B7559" s="5">
        <v>315</v>
      </c>
      <c r="C7559" s="5">
        <v>11</v>
      </c>
      <c r="D7559" s="380">
        <v>20.92722222222222</v>
      </c>
      <c r="E7559" s="25">
        <v>28.15</v>
      </c>
      <c r="F7559" s="380">
        <v>8.1174834595959595</v>
      </c>
      <c r="G7559" s="25">
        <v>57.04</v>
      </c>
      <c r="H7559" s="380">
        <v>4.799693804694658</v>
      </c>
      <c r="I7559" s="25">
        <v>54.87</v>
      </c>
      <c r="J7559" s="380">
        <v>2.777777777777778E-2</v>
      </c>
    </row>
    <row r="7560" spans="1:10" x14ac:dyDescent="0.35">
      <c r="A7560" s="5">
        <v>7556</v>
      </c>
      <c r="B7560" s="5">
        <v>315</v>
      </c>
      <c r="C7560" s="5">
        <v>11</v>
      </c>
      <c r="D7560" s="380">
        <v>18.613333333333337</v>
      </c>
      <c r="E7560" s="25">
        <v>26.51</v>
      </c>
      <c r="F7560" s="380">
        <v>8.1174834595959595</v>
      </c>
      <c r="G7560" s="25">
        <v>53.77</v>
      </c>
      <c r="H7560" s="380">
        <v>4.799693804694658</v>
      </c>
      <c r="I7560" s="25">
        <v>53.27</v>
      </c>
      <c r="J7560" s="380">
        <v>2.777777777777778E-2</v>
      </c>
    </row>
    <row r="7561" spans="1:10" x14ac:dyDescent="0.35">
      <c r="A7561" s="5">
        <v>7557</v>
      </c>
      <c r="B7561" s="5">
        <v>315</v>
      </c>
      <c r="C7561" s="5">
        <v>11</v>
      </c>
      <c r="D7561" s="380">
        <v>20.374444444444443</v>
      </c>
      <c r="E7561" s="25">
        <v>25.74</v>
      </c>
      <c r="F7561" s="380">
        <v>8.1174834595959577</v>
      </c>
      <c r="G7561" s="25">
        <v>50.35</v>
      </c>
      <c r="H7561" s="380">
        <v>4.799693804694658</v>
      </c>
      <c r="I7561" s="25">
        <v>50.13</v>
      </c>
      <c r="J7561" s="380">
        <v>6.4229395797711701</v>
      </c>
    </row>
    <row r="7562" spans="1:10" x14ac:dyDescent="0.35">
      <c r="A7562" s="5">
        <v>7558</v>
      </c>
      <c r="B7562" s="5">
        <v>315</v>
      </c>
      <c r="C7562" s="5">
        <v>11</v>
      </c>
      <c r="D7562" s="380">
        <v>17.628333333333334</v>
      </c>
      <c r="E7562" s="25">
        <v>25.74</v>
      </c>
      <c r="F7562" s="380">
        <v>8.1174834595959577</v>
      </c>
      <c r="G7562" s="25">
        <v>46.98</v>
      </c>
      <c r="H7562" s="380">
        <v>4.799693804694658</v>
      </c>
      <c r="I7562" s="25">
        <v>40.08</v>
      </c>
      <c r="J7562" s="380">
        <v>6.4229395797711701</v>
      </c>
    </row>
    <row r="7563" spans="1:10" x14ac:dyDescent="0.35">
      <c r="A7563" s="5">
        <v>7559</v>
      </c>
      <c r="B7563" s="5">
        <v>315</v>
      </c>
      <c r="C7563" s="5">
        <v>11</v>
      </c>
      <c r="D7563" s="380">
        <v>17.947222222222223</v>
      </c>
      <c r="E7563" s="25">
        <v>25.59</v>
      </c>
      <c r="F7563" s="380">
        <v>8.1174834595959577</v>
      </c>
      <c r="G7563" s="25">
        <v>44.69</v>
      </c>
      <c r="H7563" s="380">
        <v>4.2825007580048435</v>
      </c>
      <c r="I7563" s="25">
        <v>35.31</v>
      </c>
      <c r="J7563" s="380">
        <v>6.4229395797711701</v>
      </c>
    </row>
    <row r="7564" spans="1:10" x14ac:dyDescent="0.35">
      <c r="A7564" s="5">
        <v>7560</v>
      </c>
      <c r="B7564" s="5">
        <v>315</v>
      </c>
      <c r="C7564" s="5">
        <v>11</v>
      </c>
      <c r="D7564" s="380">
        <v>16.362777777777776</v>
      </c>
      <c r="E7564" s="25">
        <v>25.29</v>
      </c>
      <c r="F7564" s="380">
        <v>8.1174834595959595</v>
      </c>
      <c r="G7564" s="25">
        <v>43.56</v>
      </c>
      <c r="H7564" s="380">
        <v>4.2825007580048435</v>
      </c>
      <c r="I7564" s="25">
        <v>35.31</v>
      </c>
      <c r="J7564" s="380">
        <v>4.9517472647041227</v>
      </c>
    </row>
    <row r="7565" spans="1:10" x14ac:dyDescent="0.35">
      <c r="A7565" s="5">
        <v>7561</v>
      </c>
      <c r="B7565" s="5">
        <v>316</v>
      </c>
      <c r="C7565" s="5">
        <v>11</v>
      </c>
      <c r="D7565" s="380">
        <v>20.402222222222221</v>
      </c>
      <c r="E7565" s="25">
        <v>24.99</v>
      </c>
      <c r="F7565" s="380">
        <v>8.1174834595959613</v>
      </c>
      <c r="G7565" s="25">
        <v>42.17</v>
      </c>
      <c r="H7565" s="380">
        <v>4.2825007580048435</v>
      </c>
      <c r="I7565" s="25">
        <v>35.090000000000003</v>
      </c>
      <c r="J7565" s="380">
        <v>6.4229395797711701</v>
      </c>
    </row>
    <row r="7566" spans="1:10" x14ac:dyDescent="0.35">
      <c r="A7566" s="5">
        <v>7562</v>
      </c>
      <c r="B7566" s="5">
        <v>316</v>
      </c>
      <c r="C7566" s="5">
        <v>11</v>
      </c>
      <c r="D7566" s="380">
        <v>20.663333333333334</v>
      </c>
      <c r="E7566" s="25">
        <v>24.99</v>
      </c>
      <c r="F7566" s="380">
        <v>7.3348672405140407</v>
      </c>
      <c r="G7566" s="25">
        <v>42.17</v>
      </c>
      <c r="H7566" s="380">
        <v>4.2825007580048435</v>
      </c>
      <c r="I7566" s="25">
        <v>34.25</v>
      </c>
      <c r="J7566" s="380">
        <v>1.2455401714356984</v>
      </c>
    </row>
    <row r="7567" spans="1:10" x14ac:dyDescent="0.35">
      <c r="A7567" s="5">
        <v>7563</v>
      </c>
      <c r="B7567" s="5">
        <v>316</v>
      </c>
      <c r="C7567" s="5">
        <v>11</v>
      </c>
      <c r="D7567" s="380">
        <v>20.231111111111112</v>
      </c>
      <c r="E7567" s="25">
        <v>24.84</v>
      </c>
      <c r="F7567" s="380">
        <v>7.3348672405140416</v>
      </c>
      <c r="G7567" s="25">
        <v>42.17</v>
      </c>
      <c r="H7567" s="380">
        <v>4.2825007580048426</v>
      </c>
      <c r="I7567" s="25">
        <v>34.25</v>
      </c>
      <c r="J7567" s="380">
        <v>5.9395131228869706</v>
      </c>
    </row>
    <row r="7568" spans="1:10" x14ac:dyDescent="0.35">
      <c r="A7568" s="5">
        <v>7564</v>
      </c>
      <c r="B7568" s="5">
        <v>316</v>
      </c>
      <c r="C7568" s="5">
        <v>11</v>
      </c>
      <c r="D7568" s="380">
        <v>22.485555555555553</v>
      </c>
      <c r="E7568" s="25">
        <v>24.84</v>
      </c>
      <c r="F7568" s="380">
        <v>7.3348672405140398</v>
      </c>
      <c r="G7568" s="25">
        <v>41.58</v>
      </c>
      <c r="H7568" s="380">
        <v>4.2825007580048435</v>
      </c>
      <c r="I7568" s="25">
        <v>34.25</v>
      </c>
      <c r="J7568" s="380">
        <v>5.9395131228869706</v>
      </c>
    </row>
    <row r="7569" spans="1:10" x14ac:dyDescent="0.35">
      <c r="A7569" s="5">
        <v>7565</v>
      </c>
      <c r="B7569" s="5">
        <v>316</v>
      </c>
      <c r="C7569" s="5">
        <v>11</v>
      </c>
      <c r="D7569" s="380">
        <v>25.976666666666663</v>
      </c>
      <c r="E7569" s="25">
        <v>24.84</v>
      </c>
      <c r="F7569" s="380">
        <v>7.3348672405140407</v>
      </c>
      <c r="G7569" s="25">
        <v>42.17</v>
      </c>
      <c r="H7569" s="380">
        <v>4.2825007580048435</v>
      </c>
      <c r="I7569" s="25">
        <v>35.31</v>
      </c>
      <c r="J7569" s="380">
        <v>0.27777777777777779</v>
      </c>
    </row>
    <row r="7570" spans="1:10" x14ac:dyDescent="0.35">
      <c r="A7570" s="5">
        <v>7566</v>
      </c>
      <c r="B7570" s="5">
        <v>316</v>
      </c>
      <c r="C7570" s="5">
        <v>11</v>
      </c>
      <c r="D7570" s="380">
        <v>27</v>
      </c>
      <c r="E7570" s="25">
        <v>24.99</v>
      </c>
      <c r="F7570" s="380">
        <v>8.1174834595959577</v>
      </c>
      <c r="G7570" s="25">
        <v>43.44</v>
      </c>
      <c r="H7570" s="380">
        <v>4.7996938046946571</v>
      </c>
      <c r="I7570" s="25">
        <v>36.869999999999997</v>
      </c>
      <c r="J7570" s="380">
        <v>0.36989420778843113</v>
      </c>
    </row>
    <row r="7571" spans="1:10" x14ac:dyDescent="0.35">
      <c r="A7571" s="5">
        <v>7567</v>
      </c>
      <c r="B7571" s="5">
        <v>316</v>
      </c>
      <c r="C7571" s="5">
        <v>11</v>
      </c>
      <c r="D7571" s="380">
        <v>31.397777777777776</v>
      </c>
      <c r="E7571" s="25">
        <v>24.99</v>
      </c>
      <c r="F7571" s="380">
        <v>8.1174834595959595</v>
      </c>
      <c r="G7571" s="25">
        <v>46.03</v>
      </c>
      <c r="H7571" s="380">
        <v>4.799693804694658</v>
      </c>
      <c r="I7571" s="25">
        <v>48.86</v>
      </c>
      <c r="J7571" s="380">
        <v>0.44870715569104297</v>
      </c>
    </row>
    <row r="7572" spans="1:10" x14ac:dyDescent="0.35">
      <c r="A7572" s="5">
        <v>7568</v>
      </c>
      <c r="B7572" s="5">
        <v>316</v>
      </c>
      <c r="C7572" s="5">
        <v>11</v>
      </c>
      <c r="D7572" s="380">
        <v>32.339999999999996</v>
      </c>
      <c r="E7572" s="25">
        <v>25.74</v>
      </c>
      <c r="F7572" s="380">
        <v>8.6577599238758882</v>
      </c>
      <c r="G7572" s="25">
        <v>47.46</v>
      </c>
      <c r="H7572" s="380">
        <v>4.799693804694658</v>
      </c>
      <c r="I7572" s="25">
        <v>53.27</v>
      </c>
      <c r="J7572" s="380">
        <v>0.79831535223971117</v>
      </c>
    </row>
    <row r="7573" spans="1:10" x14ac:dyDescent="0.35">
      <c r="A7573" s="5">
        <v>7569</v>
      </c>
      <c r="B7573" s="5">
        <v>316</v>
      </c>
      <c r="C7573" s="5">
        <v>11</v>
      </c>
      <c r="D7573" s="380">
        <v>31.051666666666669</v>
      </c>
      <c r="E7573" s="25">
        <v>25.74</v>
      </c>
      <c r="F7573" s="380">
        <v>8.443133229646044</v>
      </c>
      <c r="G7573" s="25">
        <v>47.46</v>
      </c>
      <c r="H7573" s="380">
        <v>4.799693804694658</v>
      </c>
      <c r="I7573" s="25">
        <v>64.14</v>
      </c>
      <c r="J7573" s="380">
        <v>0.27777777777777779</v>
      </c>
    </row>
    <row r="7574" spans="1:10" x14ac:dyDescent="0.35">
      <c r="A7574" s="5">
        <v>7570</v>
      </c>
      <c r="B7574" s="5">
        <v>316</v>
      </c>
      <c r="C7574" s="5">
        <v>11</v>
      </c>
      <c r="D7574" s="380">
        <v>30.133333333333329</v>
      </c>
      <c r="E7574" s="25">
        <v>28.37</v>
      </c>
      <c r="F7574" s="380">
        <v>8.1174834595959595</v>
      </c>
      <c r="G7574" s="25">
        <v>47.85</v>
      </c>
      <c r="H7574" s="380">
        <v>4.799693804694658</v>
      </c>
      <c r="I7574" s="25">
        <v>64.14</v>
      </c>
      <c r="J7574" s="380">
        <v>0.82423426247431664</v>
      </c>
    </row>
    <row r="7575" spans="1:10" x14ac:dyDescent="0.35">
      <c r="A7575" s="5">
        <v>7571</v>
      </c>
      <c r="B7575" s="5">
        <v>316</v>
      </c>
      <c r="C7575" s="5">
        <v>11</v>
      </c>
      <c r="D7575" s="380">
        <v>26.499444444444443</v>
      </c>
      <c r="E7575" s="25">
        <v>25.74</v>
      </c>
      <c r="F7575" s="380">
        <v>8.1174834595959613</v>
      </c>
      <c r="G7575" s="25">
        <v>47.85</v>
      </c>
      <c r="H7575" s="380">
        <v>4.2825007580048435</v>
      </c>
      <c r="I7575" s="25">
        <v>56.52</v>
      </c>
      <c r="J7575" s="380">
        <v>0.91883615611448555</v>
      </c>
    </row>
    <row r="7576" spans="1:10" x14ac:dyDescent="0.35">
      <c r="A7576" s="5">
        <v>7572</v>
      </c>
      <c r="B7576" s="5">
        <v>316</v>
      </c>
      <c r="C7576" s="5">
        <v>11</v>
      </c>
      <c r="D7576" s="380">
        <v>25.388333333333332</v>
      </c>
      <c r="E7576" s="25">
        <v>25.74</v>
      </c>
      <c r="F7576" s="380">
        <v>8.1174834595959577</v>
      </c>
      <c r="G7576" s="25">
        <v>47.85</v>
      </c>
      <c r="H7576" s="380">
        <v>4.6566859645241703</v>
      </c>
      <c r="I7576" s="25">
        <v>56.52</v>
      </c>
      <c r="J7576" s="380">
        <v>4.5987791127926885</v>
      </c>
    </row>
    <row r="7577" spans="1:10" x14ac:dyDescent="0.35">
      <c r="A7577" s="5">
        <v>7573</v>
      </c>
      <c r="B7577" s="5">
        <v>316</v>
      </c>
      <c r="C7577" s="5">
        <v>11</v>
      </c>
      <c r="D7577" s="380">
        <v>26.071111111111108</v>
      </c>
      <c r="E7577" s="25">
        <v>25.74</v>
      </c>
      <c r="F7577" s="380">
        <v>8.1174834595959577</v>
      </c>
      <c r="G7577" s="25">
        <v>47.85</v>
      </c>
      <c r="H7577" s="380">
        <v>4.3858356756341355</v>
      </c>
      <c r="I7577" s="25">
        <v>56.52</v>
      </c>
      <c r="J7577" s="380">
        <v>4.6759899936862199</v>
      </c>
    </row>
    <row r="7578" spans="1:10" x14ac:dyDescent="0.35">
      <c r="A7578" s="5">
        <v>7574</v>
      </c>
      <c r="B7578" s="5">
        <v>316</v>
      </c>
      <c r="C7578" s="5">
        <v>11</v>
      </c>
      <c r="D7578" s="380">
        <v>26.785555555555554</v>
      </c>
      <c r="E7578" s="25">
        <v>25.59</v>
      </c>
      <c r="F7578" s="380">
        <v>7.7484411000427267</v>
      </c>
      <c r="G7578" s="25">
        <v>47.85</v>
      </c>
      <c r="H7578" s="380">
        <v>4.2825007580048435</v>
      </c>
      <c r="I7578" s="25">
        <v>54.52</v>
      </c>
      <c r="J7578" s="380">
        <v>4.5092967679685518</v>
      </c>
    </row>
    <row r="7579" spans="1:10" x14ac:dyDescent="0.35">
      <c r="A7579" s="5">
        <v>7575</v>
      </c>
      <c r="B7579" s="5">
        <v>316</v>
      </c>
      <c r="C7579" s="5">
        <v>11</v>
      </c>
      <c r="D7579" s="380">
        <v>28.370555555555551</v>
      </c>
      <c r="E7579" s="25">
        <v>25.59</v>
      </c>
      <c r="F7579" s="380">
        <v>7.7766260557526898</v>
      </c>
      <c r="G7579" s="25">
        <v>47.85</v>
      </c>
      <c r="H7579" s="380">
        <v>4.4339568984133129</v>
      </c>
      <c r="I7579" s="25">
        <v>54.52</v>
      </c>
      <c r="J7579" s="380">
        <v>3.770801914212313</v>
      </c>
    </row>
    <row r="7580" spans="1:10" x14ac:dyDescent="0.35">
      <c r="A7580" s="5">
        <v>7576</v>
      </c>
      <c r="B7580" s="5">
        <v>316</v>
      </c>
      <c r="C7580" s="5">
        <v>11</v>
      </c>
      <c r="D7580" s="380">
        <v>31.393888888888888</v>
      </c>
      <c r="E7580" s="25">
        <v>24.99</v>
      </c>
      <c r="F7580" s="380">
        <v>9.2640042925550592</v>
      </c>
      <c r="G7580" s="25">
        <v>47.85</v>
      </c>
      <c r="H7580" s="380">
        <v>5.2728119193068066</v>
      </c>
      <c r="I7580" s="25">
        <v>66.06</v>
      </c>
      <c r="J7580" s="380">
        <v>3.5119283505493937</v>
      </c>
    </row>
    <row r="7581" spans="1:10" x14ac:dyDescent="0.35">
      <c r="A7581" s="5">
        <v>7577</v>
      </c>
      <c r="B7581" s="5">
        <v>316</v>
      </c>
      <c r="C7581" s="5">
        <v>11</v>
      </c>
      <c r="D7581" s="380">
        <v>35.045555555555552</v>
      </c>
      <c r="E7581" s="25">
        <v>27.3</v>
      </c>
      <c r="F7581" s="380">
        <v>13.922214707128415</v>
      </c>
      <c r="G7581" s="25">
        <v>47.85</v>
      </c>
      <c r="H7581" s="380">
        <v>6.1984836171175184</v>
      </c>
      <c r="I7581" s="25">
        <v>72.19</v>
      </c>
      <c r="J7581" s="380">
        <v>0.94973042141126673</v>
      </c>
    </row>
    <row r="7582" spans="1:10" x14ac:dyDescent="0.35">
      <c r="A7582" s="5">
        <v>7578</v>
      </c>
      <c r="B7582" s="5">
        <v>316</v>
      </c>
      <c r="C7582" s="5">
        <v>11</v>
      </c>
      <c r="D7582" s="380">
        <v>42.871111111111098</v>
      </c>
      <c r="E7582" s="25">
        <v>30.01</v>
      </c>
      <c r="F7582" s="380">
        <v>14.263256796772508</v>
      </c>
      <c r="G7582" s="25">
        <v>49.62</v>
      </c>
      <c r="H7582" s="380">
        <v>6.5006369757061311</v>
      </c>
      <c r="I7582" s="25">
        <v>603.30999999999995</v>
      </c>
      <c r="J7582" s="380">
        <v>0.27777777777777779</v>
      </c>
    </row>
    <row r="7583" spans="1:10" x14ac:dyDescent="0.35">
      <c r="A7583" s="5">
        <v>7579</v>
      </c>
      <c r="B7583" s="5">
        <v>316</v>
      </c>
      <c r="C7583" s="5">
        <v>11</v>
      </c>
      <c r="D7583" s="380">
        <v>41.308888888888887</v>
      </c>
      <c r="E7583" s="25">
        <v>28.12</v>
      </c>
      <c r="F7583" s="380">
        <v>14.790490363647205</v>
      </c>
      <c r="G7583" s="25">
        <v>51.9</v>
      </c>
      <c r="H7583" s="380">
        <v>7.169019170884269</v>
      </c>
      <c r="I7583" s="25">
        <v>568.67999999999995</v>
      </c>
      <c r="J7583" s="380">
        <v>0.27777777777777779</v>
      </c>
    </row>
    <row r="7584" spans="1:10" x14ac:dyDescent="0.35">
      <c r="A7584" s="5">
        <v>7580</v>
      </c>
      <c r="B7584" s="5">
        <v>316</v>
      </c>
      <c r="C7584" s="5">
        <v>11</v>
      </c>
      <c r="D7584" s="380">
        <v>35.11333333333333</v>
      </c>
      <c r="E7584" s="25">
        <v>26.51</v>
      </c>
      <c r="F7584" s="380">
        <v>8.969020349428785</v>
      </c>
      <c r="G7584" s="25">
        <v>49.62</v>
      </c>
      <c r="H7584" s="380">
        <v>6.7349037433055292</v>
      </c>
      <c r="I7584" s="25">
        <v>64.14</v>
      </c>
      <c r="J7584" s="380">
        <v>0.27777777777777779</v>
      </c>
    </row>
    <row r="7585" spans="1:10" x14ac:dyDescent="0.35">
      <c r="A7585" s="5">
        <v>7581</v>
      </c>
      <c r="B7585" s="5">
        <v>316</v>
      </c>
      <c r="C7585" s="5">
        <v>11</v>
      </c>
      <c r="D7585" s="380">
        <v>31.830000000000002</v>
      </c>
      <c r="E7585" s="25">
        <v>25.74</v>
      </c>
      <c r="F7585" s="380">
        <v>8.2703327068421029</v>
      </c>
      <c r="G7585" s="25">
        <v>47.85</v>
      </c>
      <c r="H7585" s="380">
        <v>6.8660444964951655</v>
      </c>
      <c r="I7585" s="25">
        <v>54.87</v>
      </c>
      <c r="J7585" s="380">
        <v>0.27777777777777779</v>
      </c>
    </row>
    <row r="7586" spans="1:10" x14ac:dyDescent="0.35">
      <c r="A7586" s="5">
        <v>7582</v>
      </c>
      <c r="B7586" s="5">
        <v>316</v>
      </c>
      <c r="C7586" s="5">
        <v>11</v>
      </c>
      <c r="D7586" s="380">
        <v>29.960555555555558</v>
      </c>
      <c r="E7586" s="25">
        <v>25.62</v>
      </c>
      <c r="F7586" s="380">
        <v>8.4006614050085169</v>
      </c>
      <c r="G7586" s="25">
        <v>46.11</v>
      </c>
      <c r="H7586" s="380">
        <v>4.799693804694658</v>
      </c>
      <c r="I7586" s="25">
        <v>51.02</v>
      </c>
      <c r="J7586" s="380">
        <v>5.7970026545074979E-2</v>
      </c>
    </row>
    <row r="7587" spans="1:10" x14ac:dyDescent="0.35">
      <c r="A7587" s="5">
        <v>7583</v>
      </c>
      <c r="B7587" s="5">
        <v>316</v>
      </c>
      <c r="C7587" s="5">
        <v>11</v>
      </c>
      <c r="D7587" s="380">
        <v>28.194444444444443</v>
      </c>
      <c r="E7587" s="25">
        <v>25.74</v>
      </c>
      <c r="F7587" s="380">
        <v>5.4905913021570232</v>
      </c>
      <c r="G7587" s="25">
        <v>47.46</v>
      </c>
      <c r="H7587" s="380">
        <v>6.1578905647260225</v>
      </c>
      <c r="I7587" s="25">
        <v>48.86</v>
      </c>
      <c r="J7587" s="380">
        <v>5.831158483856462E-2</v>
      </c>
    </row>
    <row r="7588" spans="1:10" x14ac:dyDescent="0.35">
      <c r="A7588" s="5">
        <v>7584</v>
      </c>
      <c r="B7588" s="5">
        <v>316</v>
      </c>
      <c r="C7588" s="5">
        <v>11</v>
      </c>
      <c r="D7588" s="380">
        <v>30.287777777777773</v>
      </c>
      <c r="E7588" s="25">
        <v>25.74</v>
      </c>
      <c r="F7588" s="380">
        <v>5.3486290993941283</v>
      </c>
      <c r="G7588" s="25">
        <v>46.11</v>
      </c>
      <c r="H7588" s="380">
        <v>6.2032331310074316</v>
      </c>
      <c r="I7588" s="25">
        <v>48.86</v>
      </c>
      <c r="J7588" s="380">
        <v>1.5833295483561862</v>
      </c>
    </row>
    <row r="7589" spans="1:10" x14ac:dyDescent="0.35">
      <c r="A7589" s="5">
        <v>7585</v>
      </c>
      <c r="B7589" s="5">
        <v>317</v>
      </c>
      <c r="C7589" s="5">
        <v>11</v>
      </c>
      <c r="D7589" s="380">
        <v>34.543888888888887</v>
      </c>
      <c r="E7589" s="25">
        <v>24.99</v>
      </c>
      <c r="F7589" s="380">
        <v>4.9461324314284543</v>
      </c>
      <c r="G7589" s="25">
        <v>43.47</v>
      </c>
      <c r="H7589" s="380">
        <v>6.1683900762015664</v>
      </c>
      <c r="I7589" s="25">
        <v>36.68</v>
      </c>
      <c r="J7589" s="380">
        <v>4.8079729122242592</v>
      </c>
    </row>
    <row r="7590" spans="1:10" x14ac:dyDescent="0.35">
      <c r="A7590" s="5">
        <v>7586</v>
      </c>
      <c r="B7590" s="5">
        <v>317</v>
      </c>
      <c r="C7590" s="5">
        <v>11</v>
      </c>
      <c r="D7590" s="380">
        <v>31.946666666666669</v>
      </c>
      <c r="E7590" s="25">
        <v>24.84</v>
      </c>
      <c r="F7590" s="380">
        <v>4.7593892118476129</v>
      </c>
      <c r="G7590" s="25">
        <v>39.770000000000003</v>
      </c>
      <c r="H7590" s="380">
        <v>4.7891850948822139</v>
      </c>
      <c r="I7590" s="25">
        <v>33.67</v>
      </c>
      <c r="J7590" s="380">
        <v>4.6978309222456343</v>
      </c>
    </row>
    <row r="7591" spans="1:10" x14ac:dyDescent="0.35">
      <c r="A7591" s="5">
        <v>7587</v>
      </c>
      <c r="B7591" s="5">
        <v>317</v>
      </c>
      <c r="C7591" s="5">
        <v>11</v>
      </c>
      <c r="D7591" s="380">
        <v>30.673333333333336</v>
      </c>
      <c r="E7591" s="25">
        <v>24.73</v>
      </c>
      <c r="F7591" s="380">
        <v>4.7593892118476129</v>
      </c>
      <c r="G7591" s="25">
        <v>39.200000000000003</v>
      </c>
      <c r="H7591" s="380">
        <v>4.7996938046946598</v>
      </c>
      <c r="I7591" s="25">
        <v>33.67</v>
      </c>
      <c r="J7591" s="380">
        <v>4.5398535685541201</v>
      </c>
    </row>
    <row r="7592" spans="1:10" x14ac:dyDescent="0.35">
      <c r="A7592" s="5">
        <v>7588</v>
      </c>
      <c r="B7592" s="5">
        <v>317</v>
      </c>
      <c r="C7592" s="5">
        <v>11</v>
      </c>
      <c r="D7592" s="380">
        <v>27.270555555555557</v>
      </c>
      <c r="E7592" s="25">
        <v>24.26</v>
      </c>
      <c r="F7592" s="380">
        <v>4.0430939720285357</v>
      </c>
      <c r="G7592" s="25">
        <v>38.049999999999997</v>
      </c>
      <c r="H7592" s="380">
        <v>4.799693804694658</v>
      </c>
      <c r="I7592" s="25">
        <v>33.67</v>
      </c>
      <c r="J7592" s="380">
        <v>4.4205050471151601</v>
      </c>
    </row>
    <row r="7593" spans="1:10" x14ac:dyDescent="0.35">
      <c r="A7593" s="5">
        <v>7589</v>
      </c>
      <c r="B7593" s="5">
        <v>317</v>
      </c>
      <c r="C7593" s="5">
        <v>11</v>
      </c>
      <c r="D7593" s="380">
        <v>28.004444444444445</v>
      </c>
      <c r="E7593" s="25">
        <v>24.11</v>
      </c>
      <c r="F7593" s="380">
        <v>3.5182683767419758</v>
      </c>
      <c r="G7593" s="25">
        <v>37.67</v>
      </c>
      <c r="H7593" s="380">
        <v>4.7996938046946598</v>
      </c>
      <c r="I7593" s="25">
        <v>33.67</v>
      </c>
      <c r="J7593" s="380">
        <v>4.3782646935626248</v>
      </c>
    </row>
    <row r="7594" spans="1:10" x14ac:dyDescent="0.35">
      <c r="A7594" s="5">
        <v>7590</v>
      </c>
      <c r="B7594" s="5">
        <v>317</v>
      </c>
      <c r="C7594" s="5">
        <v>11</v>
      </c>
      <c r="D7594" s="380">
        <v>27.889444444444443</v>
      </c>
      <c r="E7594" s="25">
        <v>24.26</v>
      </c>
      <c r="F7594" s="380">
        <v>3.8164984221244547</v>
      </c>
      <c r="G7594" s="25">
        <v>37.67</v>
      </c>
      <c r="H7594" s="380">
        <v>4.799693804694658</v>
      </c>
      <c r="I7594" s="25">
        <v>33.67</v>
      </c>
      <c r="J7594" s="380">
        <v>5.1569085768440175</v>
      </c>
    </row>
    <row r="7595" spans="1:10" x14ac:dyDescent="0.35">
      <c r="A7595" s="5">
        <v>7591</v>
      </c>
      <c r="B7595" s="5">
        <v>317</v>
      </c>
      <c r="C7595" s="5">
        <v>11</v>
      </c>
      <c r="D7595" s="380">
        <v>28.18055555555555</v>
      </c>
      <c r="E7595" s="25">
        <v>24.84</v>
      </c>
      <c r="F7595" s="380">
        <v>4.3101035565117698</v>
      </c>
      <c r="G7595" s="25">
        <v>38.049999999999997</v>
      </c>
      <c r="H7595" s="380">
        <v>4.799693804694658</v>
      </c>
      <c r="I7595" s="25">
        <v>33.67</v>
      </c>
      <c r="J7595" s="380">
        <v>5.1569085768440175</v>
      </c>
    </row>
    <row r="7596" spans="1:10" x14ac:dyDescent="0.35">
      <c r="A7596" s="5">
        <v>7592</v>
      </c>
      <c r="B7596" s="5">
        <v>317</v>
      </c>
      <c r="C7596" s="5">
        <v>11</v>
      </c>
      <c r="D7596" s="380">
        <v>30.824999999999996</v>
      </c>
      <c r="E7596" s="25">
        <v>24.84</v>
      </c>
      <c r="F7596" s="380">
        <v>5.4806387985711424</v>
      </c>
      <c r="G7596" s="25">
        <v>39.200000000000003</v>
      </c>
      <c r="H7596" s="380">
        <v>4.799693804694658</v>
      </c>
      <c r="I7596" s="25">
        <v>33.67</v>
      </c>
      <c r="J7596" s="380">
        <v>4.8732108525639317</v>
      </c>
    </row>
    <row r="7597" spans="1:10" x14ac:dyDescent="0.35">
      <c r="A7597" s="5">
        <v>7593</v>
      </c>
      <c r="B7597" s="5">
        <v>317</v>
      </c>
      <c r="C7597" s="5">
        <v>11</v>
      </c>
      <c r="D7597" s="380">
        <v>31.520000000000003</v>
      </c>
      <c r="E7597" s="25">
        <v>24.84</v>
      </c>
      <c r="F7597" s="380">
        <v>1.5080141517044467</v>
      </c>
      <c r="G7597" s="25">
        <v>42.17</v>
      </c>
      <c r="H7597" s="380">
        <v>2.7683895984456304</v>
      </c>
      <c r="I7597" s="25">
        <v>33.67</v>
      </c>
      <c r="J7597" s="380">
        <v>2.6368092473832911</v>
      </c>
    </row>
    <row r="7598" spans="1:10" x14ac:dyDescent="0.35">
      <c r="A7598" s="5">
        <v>7594</v>
      </c>
      <c r="B7598" s="5">
        <v>317</v>
      </c>
      <c r="C7598" s="5">
        <v>11</v>
      </c>
      <c r="D7598" s="380">
        <v>29.256666666666675</v>
      </c>
      <c r="E7598" s="25">
        <v>24.99</v>
      </c>
      <c r="F7598" s="380">
        <v>0.47222222222222215</v>
      </c>
      <c r="G7598" s="25">
        <v>42.17</v>
      </c>
      <c r="H7598" s="380">
        <v>2.4011044524564795</v>
      </c>
      <c r="I7598" s="25">
        <v>33.67</v>
      </c>
      <c r="J7598" s="380">
        <v>1.5317219972919263</v>
      </c>
    </row>
    <row r="7599" spans="1:10" x14ac:dyDescent="0.35">
      <c r="A7599" s="5">
        <v>7595</v>
      </c>
      <c r="B7599" s="5">
        <v>317</v>
      </c>
      <c r="C7599" s="5">
        <v>11</v>
      </c>
      <c r="D7599" s="380">
        <v>28.204444444444441</v>
      </c>
      <c r="E7599" s="25">
        <v>24.99</v>
      </c>
      <c r="F7599" s="380">
        <v>3.5756434952257288</v>
      </c>
      <c r="G7599" s="25">
        <v>39.200000000000003</v>
      </c>
      <c r="H7599" s="380">
        <v>2.4011044524564795</v>
      </c>
      <c r="I7599" s="25">
        <v>33.67</v>
      </c>
      <c r="J7599" s="380">
        <v>0.92969590665355439</v>
      </c>
    </row>
    <row r="7600" spans="1:10" x14ac:dyDescent="0.35">
      <c r="A7600" s="5">
        <v>7596</v>
      </c>
      <c r="B7600" s="5">
        <v>317</v>
      </c>
      <c r="C7600" s="5">
        <v>11</v>
      </c>
      <c r="D7600" s="380">
        <v>29.574444444444445</v>
      </c>
      <c r="E7600" s="25">
        <v>24.99</v>
      </c>
      <c r="F7600" s="380">
        <v>3.5756434952257288</v>
      </c>
      <c r="G7600" s="25">
        <v>39.200000000000003</v>
      </c>
      <c r="H7600" s="380">
        <v>2.4011044524564795</v>
      </c>
      <c r="I7600" s="25">
        <v>33.67</v>
      </c>
      <c r="J7600" s="380">
        <v>2.777777777777778E-2</v>
      </c>
    </row>
    <row r="7601" spans="1:10" x14ac:dyDescent="0.35">
      <c r="A7601" s="5">
        <v>7597</v>
      </c>
      <c r="B7601" s="5">
        <v>317</v>
      </c>
      <c r="C7601" s="5">
        <v>11</v>
      </c>
      <c r="D7601" s="380">
        <v>29.180555555555554</v>
      </c>
      <c r="E7601" s="25">
        <v>24.84</v>
      </c>
      <c r="F7601" s="380">
        <v>3.2984688817194554</v>
      </c>
      <c r="G7601" s="25">
        <v>39.200000000000003</v>
      </c>
      <c r="H7601" s="380">
        <v>2.4011044524564795</v>
      </c>
      <c r="I7601" s="25">
        <v>33.67</v>
      </c>
      <c r="J7601" s="380">
        <v>2.777777777777778E-2</v>
      </c>
    </row>
    <row r="7602" spans="1:10" x14ac:dyDescent="0.35">
      <c r="A7602" s="5">
        <v>7598</v>
      </c>
      <c r="B7602" s="5">
        <v>317</v>
      </c>
      <c r="C7602" s="5">
        <v>11</v>
      </c>
      <c r="D7602" s="380">
        <v>28.98833333333333</v>
      </c>
      <c r="E7602" s="25">
        <v>24.84</v>
      </c>
      <c r="F7602" s="380">
        <v>3.28788838743858</v>
      </c>
      <c r="G7602" s="25">
        <v>37.67</v>
      </c>
      <c r="H7602" s="380">
        <v>2.4011044524564795</v>
      </c>
      <c r="I7602" s="25">
        <v>33.67</v>
      </c>
      <c r="J7602" s="380">
        <v>2.777777777777778E-2</v>
      </c>
    </row>
    <row r="7603" spans="1:10" x14ac:dyDescent="0.35">
      <c r="A7603" s="5">
        <v>7599</v>
      </c>
      <c r="B7603" s="5">
        <v>317</v>
      </c>
      <c r="C7603" s="5">
        <v>11</v>
      </c>
      <c r="D7603" s="380">
        <v>30.831666666666667</v>
      </c>
      <c r="E7603" s="25">
        <v>24.84</v>
      </c>
      <c r="F7603" s="380">
        <v>3.2984688817194554</v>
      </c>
      <c r="G7603" s="25">
        <v>37.67</v>
      </c>
      <c r="H7603" s="380">
        <v>2.4011044524564795</v>
      </c>
      <c r="I7603" s="25">
        <v>33.67</v>
      </c>
      <c r="J7603" s="380">
        <v>2.777777777777778E-2</v>
      </c>
    </row>
    <row r="7604" spans="1:10" x14ac:dyDescent="0.35">
      <c r="A7604" s="5">
        <v>7600</v>
      </c>
      <c r="B7604" s="5">
        <v>317</v>
      </c>
      <c r="C7604" s="5">
        <v>11</v>
      </c>
      <c r="D7604" s="380">
        <v>30.959999999999997</v>
      </c>
      <c r="E7604" s="25">
        <v>24.84</v>
      </c>
      <c r="F7604" s="380">
        <v>0.41852815317419012</v>
      </c>
      <c r="G7604" s="25">
        <v>39.200000000000003</v>
      </c>
      <c r="H7604" s="380">
        <v>2.4644097064148842</v>
      </c>
      <c r="I7604" s="25">
        <v>33.67</v>
      </c>
      <c r="J7604" s="380">
        <v>2.777777777777778E-2</v>
      </c>
    </row>
    <row r="7605" spans="1:10" x14ac:dyDescent="0.35">
      <c r="A7605" s="5">
        <v>7601</v>
      </c>
      <c r="B7605" s="5">
        <v>317</v>
      </c>
      <c r="C7605" s="5">
        <v>11</v>
      </c>
      <c r="D7605" s="380">
        <v>35.557777777777773</v>
      </c>
      <c r="E7605" s="25">
        <v>24.84</v>
      </c>
      <c r="F7605" s="380">
        <v>3.9683154313748572</v>
      </c>
      <c r="G7605" s="25">
        <v>39.770000000000003</v>
      </c>
      <c r="H7605" s="380">
        <v>5.4115898372063015E-2</v>
      </c>
      <c r="I7605" s="25">
        <v>33.67</v>
      </c>
      <c r="J7605" s="380">
        <v>2.777777777777778E-2</v>
      </c>
    </row>
    <row r="7606" spans="1:10" x14ac:dyDescent="0.35">
      <c r="A7606" s="5">
        <v>7602</v>
      </c>
      <c r="B7606" s="5">
        <v>317</v>
      </c>
      <c r="C7606" s="5">
        <v>11</v>
      </c>
      <c r="D7606" s="380">
        <v>40.661666666666669</v>
      </c>
      <c r="E7606" s="25">
        <v>24.84</v>
      </c>
      <c r="F7606" s="380">
        <v>3.8491272158969361</v>
      </c>
      <c r="G7606" s="25">
        <v>42.17</v>
      </c>
      <c r="H7606" s="380">
        <v>0.11438074466716509</v>
      </c>
      <c r="I7606" s="25">
        <v>33.67</v>
      </c>
      <c r="J7606" s="380">
        <v>8.041693123554583E-2</v>
      </c>
    </row>
    <row r="7607" spans="1:10" x14ac:dyDescent="0.35">
      <c r="A7607" s="5">
        <v>7603</v>
      </c>
      <c r="B7607" s="5">
        <v>317</v>
      </c>
      <c r="C7607" s="5">
        <v>11</v>
      </c>
      <c r="D7607" s="380">
        <v>39.871111111111112</v>
      </c>
      <c r="E7607" s="25">
        <v>25.29</v>
      </c>
      <c r="F7607" s="380">
        <v>4.4413227911430582</v>
      </c>
      <c r="G7607" s="25">
        <v>42.35</v>
      </c>
      <c r="H7607" s="380">
        <v>8.777396208187753E-2</v>
      </c>
      <c r="I7607" s="25">
        <v>33.67</v>
      </c>
      <c r="J7607" s="380">
        <v>6.1635132902824283E-2</v>
      </c>
    </row>
    <row r="7608" spans="1:10" x14ac:dyDescent="0.35">
      <c r="A7608" s="5">
        <v>7604</v>
      </c>
      <c r="B7608" s="5">
        <v>317</v>
      </c>
      <c r="C7608" s="5">
        <v>11</v>
      </c>
      <c r="D7608" s="380">
        <v>34.838333333333324</v>
      </c>
      <c r="E7608" s="25">
        <v>24.84</v>
      </c>
      <c r="F7608" s="380">
        <v>0.93287513146890544</v>
      </c>
      <c r="G7608" s="25">
        <v>42.17</v>
      </c>
      <c r="H7608" s="380">
        <v>2.4644097064148842</v>
      </c>
      <c r="I7608" s="25">
        <v>33.67</v>
      </c>
      <c r="J7608" s="380">
        <v>1.3605549470073204</v>
      </c>
    </row>
    <row r="7609" spans="1:10" x14ac:dyDescent="0.35">
      <c r="A7609" s="5">
        <v>7605</v>
      </c>
      <c r="B7609" s="5">
        <v>317</v>
      </c>
      <c r="C7609" s="5">
        <v>11</v>
      </c>
      <c r="D7609" s="380">
        <v>35.282222222222217</v>
      </c>
      <c r="E7609" s="25">
        <v>24.84</v>
      </c>
      <c r="F7609" s="380">
        <v>0.30378900107646623</v>
      </c>
      <c r="G7609" s="25">
        <v>37.46</v>
      </c>
      <c r="H7609" s="380">
        <v>2.4644097064148842</v>
      </c>
      <c r="I7609" s="25">
        <v>33.67</v>
      </c>
      <c r="J7609" s="380">
        <v>1.3605549470073204</v>
      </c>
    </row>
    <row r="7610" spans="1:10" x14ac:dyDescent="0.35">
      <c r="A7610" s="5">
        <v>7606</v>
      </c>
      <c r="B7610" s="5">
        <v>317</v>
      </c>
      <c r="C7610" s="5">
        <v>11</v>
      </c>
      <c r="D7610" s="380">
        <v>34.913888888888891</v>
      </c>
      <c r="E7610" s="25">
        <v>24.84</v>
      </c>
      <c r="F7610" s="380">
        <v>3.2984688817194554</v>
      </c>
      <c r="G7610" s="25">
        <v>30.03</v>
      </c>
      <c r="H7610" s="380">
        <v>2.4011044524564795</v>
      </c>
      <c r="I7610" s="25">
        <v>33.67</v>
      </c>
      <c r="J7610" s="380">
        <v>1.3605549470073204</v>
      </c>
    </row>
    <row r="7611" spans="1:10" x14ac:dyDescent="0.35">
      <c r="A7611" s="5">
        <v>7607</v>
      </c>
      <c r="B7611" s="5">
        <v>317</v>
      </c>
      <c r="C7611" s="5">
        <v>11</v>
      </c>
      <c r="D7611" s="380">
        <v>33.739444444444452</v>
      </c>
      <c r="E7611" s="25">
        <v>24.84</v>
      </c>
      <c r="F7611" s="380">
        <v>3.2984688817194554</v>
      </c>
      <c r="G7611" s="25">
        <v>30.03</v>
      </c>
      <c r="H7611" s="380">
        <v>2.4011044524564795</v>
      </c>
      <c r="I7611" s="25">
        <v>33.67</v>
      </c>
      <c r="J7611" s="380">
        <v>1.3605549470073204</v>
      </c>
    </row>
    <row r="7612" spans="1:10" x14ac:dyDescent="0.35">
      <c r="A7612" s="5">
        <v>7608</v>
      </c>
      <c r="B7612" s="5">
        <v>317</v>
      </c>
      <c r="C7612" s="5">
        <v>11</v>
      </c>
      <c r="D7612" s="380">
        <v>31.954444444444441</v>
      </c>
      <c r="E7612" s="25">
        <v>24.84</v>
      </c>
      <c r="F7612" s="380">
        <v>3.2727733956087586</v>
      </c>
      <c r="G7612" s="25">
        <v>30.03</v>
      </c>
      <c r="H7612" s="380">
        <v>2.4011044524564795</v>
      </c>
      <c r="I7612" s="25">
        <v>33.67</v>
      </c>
      <c r="J7612" s="380">
        <v>1.3605549470073204</v>
      </c>
    </row>
    <row r="7613" spans="1:10" x14ac:dyDescent="0.35">
      <c r="A7613" s="5">
        <v>7609</v>
      </c>
      <c r="B7613" s="5">
        <v>318</v>
      </c>
      <c r="C7613" s="5">
        <v>11</v>
      </c>
      <c r="D7613" s="380">
        <v>35.616111111111117</v>
      </c>
      <c r="E7613" s="25">
        <v>24.73</v>
      </c>
      <c r="F7613" s="380">
        <v>3.2727733956087586</v>
      </c>
      <c r="G7613" s="25">
        <v>30.03</v>
      </c>
      <c r="H7613" s="380">
        <v>2.4011044524564795</v>
      </c>
      <c r="I7613" s="25">
        <v>33.67</v>
      </c>
      <c r="J7613" s="380">
        <v>1.3605549470073204</v>
      </c>
    </row>
    <row r="7614" spans="1:10" x14ac:dyDescent="0.35">
      <c r="A7614" s="5">
        <v>7610</v>
      </c>
      <c r="B7614" s="5">
        <v>318</v>
      </c>
      <c r="C7614" s="5">
        <v>11</v>
      </c>
      <c r="D7614" s="380">
        <v>34.281111111111109</v>
      </c>
      <c r="E7614" s="25">
        <v>24.26</v>
      </c>
      <c r="F7614" s="380">
        <v>3.2727733956087586</v>
      </c>
      <c r="G7614" s="25">
        <v>30.03</v>
      </c>
      <c r="H7614" s="380">
        <v>2.4011044524564795</v>
      </c>
      <c r="I7614" s="25">
        <v>33.67</v>
      </c>
      <c r="J7614" s="380">
        <v>1.3605549470073204</v>
      </c>
    </row>
    <row r="7615" spans="1:10" x14ac:dyDescent="0.35">
      <c r="A7615" s="5">
        <v>7611</v>
      </c>
      <c r="B7615" s="5">
        <v>318</v>
      </c>
      <c r="C7615" s="5">
        <v>11</v>
      </c>
      <c r="D7615" s="380">
        <v>32.645000000000003</v>
      </c>
      <c r="E7615" s="25">
        <v>21.88</v>
      </c>
      <c r="F7615" s="380">
        <v>3.2727733956087586</v>
      </c>
      <c r="G7615" s="25">
        <v>30.03</v>
      </c>
      <c r="H7615" s="380">
        <v>2.4011044524564795</v>
      </c>
      <c r="I7615" s="25">
        <v>33.67</v>
      </c>
      <c r="J7615" s="380">
        <v>1.3605549470073204</v>
      </c>
    </row>
    <row r="7616" spans="1:10" x14ac:dyDescent="0.35">
      <c r="A7616" s="5">
        <v>7612</v>
      </c>
      <c r="B7616" s="5">
        <v>318</v>
      </c>
      <c r="C7616" s="5">
        <v>11</v>
      </c>
      <c r="D7616" s="380">
        <v>30.726111111111113</v>
      </c>
      <c r="E7616" s="25">
        <v>14.97</v>
      </c>
      <c r="F7616" s="380">
        <v>3.2727733956087586</v>
      </c>
      <c r="G7616" s="25">
        <v>30.03</v>
      </c>
      <c r="H7616" s="380">
        <v>2.4011044524564795</v>
      </c>
      <c r="I7616" s="25">
        <v>33.67</v>
      </c>
      <c r="J7616" s="380">
        <v>1.3605549470073204</v>
      </c>
    </row>
    <row r="7617" spans="1:10" x14ac:dyDescent="0.35">
      <c r="A7617" s="5">
        <v>7613</v>
      </c>
      <c r="B7617" s="5">
        <v>318</v>
      </c>
      <c r="C7617" s="5">
        <v>11</v>
      </c>
      <c r="D7617" s="380">
        <v>32.258333333333333</v>
      </c>
      <c r="E7617" s="25">
        <v>14.97</v>
      </c>
      <c r="F7617" s="380">
        <v>3.2727733956087586</v>
      </c>
      <c r="G7617" s="25">
        <v>30.03</v>
      </c>
      <c r="H7617" s="380">
        <v>2.4644097064148842</v>
      </c>
      <c r="I7617" s="25">
        <v>33.67</v>
      </c>
      <c r="J7617" s="380">
        <v>1.3605549470073204</v>
      </c>
    </row>
    <row r="7618" spans="1:10" x14ac:dyDescent="0.35">
      <c r="A7618" s="5">
        <v>7614</v>
      </c>
      <c r="B7618" s="5">
        <v>318</v>
      </c>
      <c r="C7618" s="5">
        <v>11</v>
      </c>
      <c r="D7618" s="380">
        <v>34.395555555555553</v>
      </c>
      <c r="E7618" s="25">
        <v>16.670000000000002</v>
      </c>
      <c r="F7618" s="380">
        <v>3.2727733956087586</v>
      </c>
      <c r="G7618" s="25">
        <v>30.03</v>
      </c>
      <c r="H7618" s="380">
        <v>2.4644097064148842</v>
      </c>
      <c r="I7618" s="25">
        <v>33.67</v>
      </c>
      <c r="J7618" s="380">
        <v>1.3605549470073204</v>
      </c>
    </row>
    <row r="7619" spans="1:10" x14ac:dyDescent="0.35">
      <c r="A7619" s="5">
        <v>7615</v>
      </c>
      <c r="B7619" s="5">
        <v>318</v>
      </c>
      <c r="C7619" s="5">
        <v>11</v>
      </c>
      <c r="D7619" s="380">
        <v>44.478333333333339</v>
      </c>
      <c r="E7619" s="25">
        <v>23.41</v>
      </c>
      <c r="F7619" s="380">
        <v>3.2984688817194554</v>
      </c>
      <c r="G7619" s="25">
        <v>30.03</v>
      </c>
      <c r="H7619" s="380">
        <v>2.4644097064148842</v>
      </c>
      <c r="I7619" s="25">
        <v>33.67</v>
      </c>
      <c r="J7619" s="380">
        <v>1.4015391739100453</v>
      </c>
    </row>
    <row r="7620" spans="1:10" x14ac:dyDescent="0.35">
      <c r="A7620" s="5">
        <v>7616</v>
      </c>
      <c r="B7620" s="5">
        <v>318</v>
      </c>
      <c r="C7620" s="5">
        <v>11</v>
      </c>
      <c r="D7620" s="380">
        <v>54.488888888888887</v>
      </c>
      <c r="E7620" s="25">
        <v>24.26</v>
      </c>
      <c r="F7620" s="380">
        <v>0.16600397351866578</v>
      </c>
      <c r="G7620" s="25">
        <v>30.03</v>
      </c>
      <c r="H7620" s="380">
        <v>2.4644097064148842</v>
      </c>
      <c r="I7620" s="25">
        <v>33.67</v>
      </c>
      <c r="J7620" s="380">
        <v>1.4015391739100453</v>
      </c>
    </row>
    <row r="7621" spans="1:10" x14ac:dyDescent="0.35">
      <c r="A7621" s="5">
        <v>7617</v>
      </c>
      <c r="B7621" s="5">
        <v>318</v>
      </c>
      <c r="C7621" s="5">
        <v>11</v>
      </c>
      <c r="D7621" s="380">
        <v>54.263888888888886</v>
      </c>
      <c r="E7621" s="25">
        <v>24.73</v>
      </c>
      <c r="F7621" s="380">
        <v>0.27188697602270817</v>
      </c>
      <c r="G7621" s="25">
        <v>30.03</v>
      </c>
      <c r="H7621" s="380">
        <v>2.4644097064148842</v>
      </c>
      <c r="I7621" s="25">
        <v>33.67</v>
      </c>
      <c r="J7621" s="380">
        <v>1.4015391739100453</v>
      </c>
    </row>
    <row r="7622" spans="1:10" x14ac:dyDescent="0.35">
      <c r="A7622" s="5">
        <v>7618</v>
      </c>
      <c r="B7622" s="5">
        <v>318</v>
      </c>
      <c r="C7622" s="5">
        <v>11</v>
      </c>
      <c r="D7622" s="380">
        <v>51.43888888888889</v>
      </c>
      <c r="E7622" s="25">
        <v>24.84</v>
      </c>
      <c r="F7622" s="380">
        <v>0.1057559535888898</v>
      </c>
      <c r="G7622" s="25">
        <v>30.03</v>
      </c>
      <c r="H7622" s="380">
        <v>2.4644097064148842</v>
      </c>
      <c r="I7622" s="25">
        <v>33.67</v>
      </c>
      <c r="J7622" s="380">
        <v>1.4015391739100453</v>
      </c>
    </row>
    <row r="7623" spans="1:10" x14ac:dyDescent="0.35">
      <c r="A7623" s="5">
        <v>7619</v>
      </c>
      <c r="B7623" s="5">
        <v>318</v>
      </c>
      <c r="C7623" s="5">
        <v>11</v>
      </c>
      <c r="D7623" s="380">
        <v>49.407222222222224</v>
      </c>
      <c r="E7623" s="25">
        <v>24.84</v>
      </c>
      <c r="F7623" s="380">
        <v>8.3452598704979022E-2</v>
      </c>
      <c r="G7623" s="25">
        <v>30.03</v>
      </c>
      <c r="H7623" s="380">
        <v>2.4644097064148842</v>
      </c>
      <c r="I7623" s="25">
        <v>33.67</v>
      </c>
      <c r="J7623" s="380">
        <v>2.777777777777778E-2</v>
      </c>
    </row>
    <row r="7624" spans="1:10" x14ac:dyDescent="0.35">
      <c r="A7624" s="5">
        <v>7620</v>
      </c>
      <c r="B7624" s="5">
        <v>318</v>
      </c>
      <c r="C7624" s="5">
        <v>11</v>
      </c>
      <c r="D7624" s="380">
        <v>47.87222222222222</v>
      </c>
      <c r="E7624" s="25">
        <v>24.84</v>
      </c>
      <c r="F7624" s="380">
        <v>9.5255367931607049E-2</v>
      </c>
      <c r="G7624" s="25">
        <v>30.23</v>
      </c>
      <c r="H7624" s="380">
        <v>2.4644097064148842</v>
      </c>
      <c r="I7624" s="25">
        <v>33.67</v>
      </c>
      <c r="J7624" s="380">
        <v>2.777777777777778E-2</v>
      </c>
    </row>
    <row r="7625" spans="1:10" x14ac:dyDescent="0.35">
      <c r="A7625" s="5">
        <v>7621</v>
      </c>
      <c r="B7625" s="5">
        <v>318</v>
      </c>
      <c r="C7625" s="5">
        <v>11</v>
      </c>
      <c r="D7625" s="380">
        <v>44.014444444444443</v>
      </c>
      <c r="E7625" s="25">
        <v>24.84</v>
      </c>
      <c r="F7625" s="380">
        <v>9.0559249937178524E-2</v>
      </c>
      <c r="G7625" s="25">
        <v>30.23</v>
      </c>
      <c r="H7625" s="380">
        <v>2.4644097064148842</v>
      </c>
      <c r="I7625" s="25">
        <v>33.67</v>
      </c>
      <c r="J7625" s="380">
        <v>2.777777777777778E-2</v>
      </c>
    </row>
    <row r="7626" spans="1:10" x14ac:dyDescent="0.35">
      <c r="A7626" s="5">
        <v>7622</v>
      </c>
      <c r="B7626" s="5">
        <v>318</v>
      </c>
      <c r="C7626" s="5">
        <v>11</v>
      </c>
      <c r="D7626" s="380">
        <v>45.75277777777778</v>
      </c>
      <c r="E7626" s="25">
        <v>24.84</v>
      </c>
      <c r="F7626" s="380">
        <v>3.3510266574952583</v>
      </c>
      <c r="G7626" s="25">
        <v>30.23</v>
      </c>
      <c r="H7626" s="380">
        <v>2.4644097064148842</v>
      </c>
      <c r="I7626" s="25">
        <v>33.67</v>
      </c>
      <c r="J7626" s="380">
        <v>2.777777777777778E-2</v>
      </c>
    </row>
    <row r="7627" spans="1:10" x14ac:dyDescent="0.35">
      <c r="A7627" s="5">
        <v>7623</v>
      </c>
      <c r="B7627" s="5">
        <v>318</v>
      </c>
      <c r="C7627" s="5">
        <v>11</v>
      </c>
      <c r="D7627" s="380">
        <v>49.532777777777774</v>
      </c>
      <c r="E7627" s="25">
        <v>24.84</v>
      </c>
      <c r="F7627" s="380">
        <v>1.8977469771249489</v>
      </c>
      <c r="G7627" s="25">
        <v>30.03</v>
      </c>
      <c r="H7627" s="380">
        <v>2.4644097064148842</v>
      </c>
      <c r="I7627" s="25">
        <v>33.67</v>
      </c>
      <c r="J7627" s="380">
        <v>2.777777777777778E-2</v>
      </c>
    </row>
    <row r="7628" spans="1:10" x14ac:dyDescent="0.35">
      <c r="A7628" s="5">
        <v>7624</v>
      </c>
      <c r="B7628" s="5">
        <v>318</v>
      </c>
      <c r="C7628" s="5">
        <v>11</v>
      </c>
      <c r="D7628" s="380">
        <v>50.436666666666667</v>
      </c>
      <c r="E7628" s="25">
        <v>24.84</v>
      </c>
      <c r="F7628" s="380">
        <v>3.3738237767668573</v>
      </c>
      <c r="G7628" s="25">
        <v>30.03</v>
      </c>
      <c r="H7628" s="380">
        <v>2.4644097064148842</v>
      </c>
      <c r="I7628" s="25">
        <v>33.67</v>
      </c>
      <c r="J7628" s="380">
        <v>4.0984226902725053E-2</v>
      </c>
    </row>
    <row r="7629" spans="1:10" x14ac:dyDescent="0.35">
      <c r="A7629" s="5">
        <v>7625</v>
      </c>
      <c r="B7629" s="5">
        <v>318</v>
      </c>
      <c r="C7629" s="5">
        <v>11</v>
      </c>
      <c r="D7629" s="380">
        <v>50.191111111111113</v>
      </c>
      <c r="E7629" s="25">
        <v>24.84</v>
      </c>
      <c r="F7629" s="380">
        <v>8.1174834595959595</v>
      </c>
      <c r="G7629" s="25">
        <v>36.369999999999997</v>
      </c>
      <c r="H7629" s="380">
        <v>0.16600397351866578</v>
      </c>
      <c r="I7629" s="25">
        <v>33.67</v>
      </c>
      <c r="J7629" s="380">
        <v>2.7652121487516905</v>
      </c>
    </row>
    <row r="7630" spans="1:10" x14ac:dyDescent="0.35">
      <c r="A7630" s="5">
        <v>7626</v>
      </c>
      <c r="B7630" s="5">
        <v>318</v>
      </c>
      <c r="C7630" s="5">
        <v>11</v>
      </c>
      <c r="D7630" s="380">
        <v>55.687777777777768</v>
      </c>
      <c r="E7630" s="25">
        <v>24.99</v>
      </c>
      <c r="F7630" s="380">
        <v>8.1174834595959577</v>
      </c>
      <c r="G7630" s="25">
        <v>43.39</v>
      </c>
      <c r="H7630" s="380">
        <v>0.20020258807842276</v>
      </c>
      <c r="I7630" s="25">
        <v>34.07</v>
      </c>
      <c r="J7630" s="380">
        <v>4.065036305175191</v>
      </c>
    </row>
    <row r="7631" spans="1:10" x14ac:dyDescent="0.35">
      <c r="A7631" s="5">
        <v>7627</v>
      </c>
      <c r="B7631" s="5">
        <v>318</v>
      </c>
      <c r="C7631" s="5">
        <v>11</v>
      </c>
      <c r="D7631" s="380">
        <v>50.871111111111119</v>
      </c>
      <c r="E7631" s="25">
        <v>25.74</v>
      </c>
      <c r="F7631" s="380">
        <v>8.1174834595959595</v>
      </c>
      <c r="G7631" s="25">
        <v>43.39</v>
      </c>
      <c r="H7631" s="380">
        <v>0.2094136758286938</v>
      </c>
      <c r="I7631" s="25">
        <v>33.67</v>
      </c>
      <c r="J7631" s="380">
        <v>2.9207795374652559</v>
      </c>
    </row>
    <row r="7632" spans="1:10" x14ac:dyDescent="0.35">
      <c r="A7632" s="5">
        <v>7628</v>
      </c>
      <c r="B7632" s="5">
        <v>318</v>
      </c>
      <c r="C7632" s="5">
        <v>11</v>
      </c>
      <c r="D7632" s="380">
        <v>44.569444444444443</v>
      </c>
      <c r="E7632" s="25">
        <v>24.99</v>
      </c>
      <c r="F7632" s="380">
        <v>8.1174834595959577</v>
      </c>
      <c r="G7632" s="25">
        <v>42.17</v>
      </c>
      <c r="H7632" s="380">
        <v>0.18883262681695989</v>
      </c>
      <c r="I7632" s="25">
        <v>33.67</v>
      </c>
      <c r="J7632" s="380">
        <v>4.1347915719535067</v>
      </c>
    </row>
    <row r="7633" spans="1:10" x14ac:dyDescent="0.35">
      <c r="A7633" s="5">
        <v>7629</v>
      </c>
      <c r="B7633" s="5">
        <v>318</v>
      </c>
      <c r="C7633" s="5">
        <v>11</v>
      </c>
      <c r="D7633" s="380">
        <v>41.271111111111118</v>
      </c>
      <c r="E7633" s="25">
        <v>24.84</v>
      </c>
      <c r="F7633" s="380">
        <v>8.1174834595959577</v>
      </c>
      <c r="G7633" s="25">
        <v>37.47</v>
      </c>
      <c r="H7633" s="380">
        <v>0.32942176757379543</v>
      </c>
      <c r="I7633" s="25">
        <v>33.67</v>
      </c>
      <c r="J7633" s="380">
        <v>3.6573054337462159</v>
      </c>
    </row>
    <row r="7634" spans="1:10" x14ac:dyDescent="0.35">
      <c r="A7634" s="5">
        <v>7630</v>
      </c>
      <c r="B7634" s="5">
        <v>318</v>
      </c>
      <c r="C7634" s="5">
        <v>11</v>
      </c>
      <c r="D7634" s="380">
        <v>37.050000000000004</v>
      </c>
      <c r="E7634" s="25">
        <v>24.84</v>
      </c>
      <c r="F7634" s="380">
        <v>4.5656228164629216</v>
      </c>
      <c r="G7634" s="25">
        <v>32.53</v>
      </c>
      <c r="H7634" s="380">
        <v>0.37318398308773049</v>
      </c>
      <c r="I7634" s="25">
        <v>33.67</v>
      </c>
      <c r="J7634" s="380">
        <v>4.8146047813393702</v>
      </c>
    </row>
    <row r="7635" spans="1:10" x14ac:dyDescent="0.35">
      <c r="A7635" s="5">
        <v>7631</v>
      </c>
      <c r="B7635" s="5">
        <v>318</v>
      </c>
      <c r="C7635" s="5">
        <v>11</v>
      </c>
      <c r="D7635" s="380">
        <v>34.714444444444446</v>
      </c>
      <c r="E7635" s="25">
        <v>24.84</v>
      </c>
      <c r="F7635" s="380">
        <v>4.4694307797737345</v>
      </c>
      <c r="G7635" s="25">
        <v>31.58</v>
      </c>
      <c r="H7635" s="380">
        <v>1.2570773656458685</v>
      </c>
      <c r="I7635" s="25">
        <v>33.67</v>
      </c>
      <c r="J7635" s="380">
        <v>5.0451485550031601</v>
      </c>
    </row>
    <row r="7636" spans="1:10" x14ac:dyDescent="0.35">
      <c r="A7636" s="5">
        <v>7632</v>
      </c>
      <c r="B7636" s="5">
        <v>318</v>
      </c>
      <c r="C7636" s="5">
        <v>11</v>
      </c>
      <c r="D7636" s="380">
        <v>33.566111111111113</v>
      </c>
      <c r="E7636" s="25">
        <v>24.73</v>
      </c>
      <c r="F7636" s="380">
        <v>0.95607953381566058</v>
      </c>
      <c r="G7636" s="25">
        <v>30.91</v>
      </c>
      <c r="H7636" s="380">
        <v>0.86911064225000523</v>
      </c>
      <c r="I7636" s="25">
        <v>33.67</v>
      </c>
      <c r="J7636" s="380">
        <v>4.1799445230310601</v>
      </c>
    </row>
    <row r="7637" spans="1:10" x14ac:dyDescent="0.35">
      <c r="A7637" s="5">
        <v>7633</v>
      </c>
      <c r="B7637" s="5">
        <v>319</v>
      </c>
      <c r="C7637" s="5">
        <v>11</v>
      </c>
      <c r="D7637" s="380">
        <v>32.06722222222222</v>
      </c>
      <c r="E7637" s="25">
        <v>23.73</v>
      </c>
      <c r="F7637" s="380">
        <v>0.74170136037647239</v>
      </c>
      <c r="G7637" s="25">
        <v>30.91</v>
      </c>
      <c r="H7637" s="380">
        <v>0.70836903787490602</v>
      </c>
      <c r="I7637" s="25">
        <v>33.67</v>
      </c>
      <c r="J7637" s="380">
        <v>3.8672143048499712</v>
      </c>
    </row>
    <row r="7638" spans="1:10" x14ac:dyDescent="0.35">
      <c r="A7638" s="5">
        <v>7634</v>
      </c>
      <c r="B7638" s="5">
        <v>319</v>
      </c>
      <c r="C7638" s="5">
        <v>11</v>
      </c>
      <c r="D7638" s="380">
        <v>30.653888888888886</v>
      </c>
      <c r="E7638" s="25">
        <v>22.53</v>
      </c>
      <c r="F7638" s="380">
        <v>0.51537315598269895</v>
      </c>
      <c r="G7638" s="25">
        <v>30.91</v>
      </c>
      <c r="H7638" s="380">
        <v>0.56756486803582196</v>
      </c>
      <c r="I7638" s="25">
        <v>33.67</v>
      </c>
      <c r="J7638" s="380">
        <v>4.1098432479623686</v>
      </c>
    </row>
    <row r="7639" spans="1:10" x14ac:dyDescent="0.35">
      <c r="A7639" s="5">
        <v>7635</v>
      </c>
      <c r="B7639" s="5">
        <v>319</v>
      </c>
      <c r="C7639" s="5">
        <v>11</v>
      </c>
      <c r="D7639" s="380">
        <v>29.249444444444443</v>
      </c>
      <c r="E7639" s="25">
        <v>21.88</v>
      </c>
      <c r="F7639" s="380">
        <v>0.29248780625334786</v>
      </c>
      <c r="G7639" s="25">
        <v>30.57</v>
      </c>
      <c r="H7639" s="380">
        <v>0.55459097481633157</v>
      </c>
      <c r="I7639" s="25">
        <v>33.67</v>
      </c>
      <c r="J7639" s="380">
        <v>3.8933328923089623</v>
      </c>
    </row>
    <row r="7640" spans="1:10" x14ac:dyDescent="0.35">
      <c r="A7640" s="5">
        <v>7636</v>
      </c>
      <c r="B7640" s="5">
        <v>319</v>
      </c>
      <c r="C7640" s="5">
        <v>11</v>
      </c>
      <c r="D7640" s="380">
        <v>27.014999999999997</v>
      </c>
      <c r="E7640" s="25">
        <v>21.88</v>
      </c>
      <c r="F7640" s="380">
        <v>0.29248780625334786</v>
      </c>
      <c r="G7640" s="25">
        <v>30.03</v>
      </c>
      <c r="H7640" s="380">
        <v>0.54632851911929703</v>
      </c>
      <c r="I7640" s="25">
        <v>33.67</v>
      </c>
      <c r="J7640" s="380">
        <v>3.3528106272139113</v>
      </c>
    </row>
    <row r="7641" spans="1:10" x14ac:dyDescent="0.35">
      <c r="A7641" s="5">
        <v>7637</v>
      </c>
      <c r="B7641" s="5">
        <v>319</v>
      </c>
      <c r="C7641" s="5">
        <v>11</v>
      </c>
      <c r="D7641" s="380">
        <v>24.81111111111111</v>
      </c>
      <c r="E7641" s="25">
        <v>21.88</v>
      </c>
      <c r="F7641" s="380">
        <v>0.29248780625334797</v>
      </c>
      <c r="G7641" s="25">
        <v>30.57</v>
      </c>
      <c r="H7641" s="380">
        <v>0.13243200371505204</v>
      </c>
      <c r="I7641" s="25">
        <v>33.67</v>
      </c>
      <c r="J7641" s="380">
        <v>3.70310575710287</v>
      </c>
    </row>
    <row r="7642" spans="1:10" x14ac:dyDescent="0.35">
      <c r="A7642" s="5">
        <v>7638</v>
      </c>
      <c r="B7642" s="5">
        <v>319</v>
      </c>
      <c r="C7642" s="5">
        <v>11</v>
      </c>
      <c r="D7642" s="380">
        <v>24.994999999999997</v>
      </c>
      <c r="E7642" s="25">
        <v>24.26</v>
      </c>
      <c r="F7642" s="380">
        <v>0.29248780625334797</v>
      </c>
      <c r="G7642" s="25">
        <v>31.84</v>
      </c>
      <c r="H7642" s="380">
        <v>0.23555058018001782</v>
      </c>
      <c r="I7642" s="25">
        <v>33.67</v>
      </c>
      <c r="J7642" s="380">
        <v>1.2090821595722028</v>
      </c>
    </row>
    <row r="7643" spans="1:10" x14ac:dyDescent="0.35">
      <c r="A7643" s="5">
        <v>7639</v>
      </c>
      <c r="B7643" s="5">
        <v>319</v>
      </c>
      <c r="C7643" s="5">
        <v>11</v>
      </c>
      <c r="D7643" s="380">
        <v>35.178888888888892</v>
      </c>
      <c r="E7643" s="25">
        <v>24.84</v>
      </c>
      <c r="F7643" s="380">
        <v>0.47222222222222221</v>
      </c>
      <c r="G7643" s="25">
        <v>42.17</v>
      </c>
      <c r="H7643" s="380">
        <v>0.23022113060328045</v>
      </c>
      <c r="I7643" s="25">
        <v>33.67</v>
      </c>
      <c r="J7643" s="380">
        <v>4.1282406258577415</v>
      </c>
    </row>
    <row r="7644" spans="1:10" x14ac:dyDescent="0.35">
      <c r="A7644" s="5">
        <v>7640</v>
      </c>
      <c r="B7644" s="5">
        <v>319</v>
      </c>
      <c r="C7644" s="5">
        <v>11</v>
      </c>
      <c r="D7644" s="380">
        <v>36.840000000000003</v>
      </c>
      <c r="E7644" s="25">
        <v>24.84</v>
      </c>
      <c r="F7644" s="380">
        <v>4.3333707929605829</v>
      </c>
      <c r="G7644" s="25">
        <v>43.56</v>
      </c>
      <c r="H7644" s="380">
        <v>0.74701356543827302</v>
      </c>
      <c r="I7644" s="25">
        <v>42.32</v>
      </c>
      <c r="J7644" s="380">
        <v>5.2376483815630026</v>
      </c>
    </row>
    <row r="7645" spans="1:10" x14ac:dyDescent="0.35">
      <c r="A7645" s="5">
        <v>7641</v>
      </c>
      <c r="B7645" s="5">
        <v>319</v>
      </c>
      <c r="C7645" s="5">
        <v>11</v>
      </c>
      <c r="D7645" s="380">
        <v>39.42722222222222</v>
      </c>
      <c r="E7645" s="25">
        <v>25.74</v>
      </c>
      <c r="F7645" s="380">
        <v>4.6622134201394401</v>
      </c>
      <c r="G7645" s="25">
        <v>43.56</v>
      </c>
      <c r="H7645" s="380">
        <v>0.16600397351866578</v>
      </c>
      <c r="I7645" s="25">
        <v>42.32</v>
      </c>
      <c r="J7645" s="380">
        <v>4.6270857168629043</v>
      </c>
    </row>
    <row r="7646" spans="1:10" x14ac:dyDescent="0.35">
      <c r="A7646" s="5">
        <v>7642</v>
      </c>
      <c r="B7646" s="5">
        <v>319</v>
      </c>
      <c r="C7646" s="5">
        <v>11</v>
      </c>
      <c r="D7646" s="380">
        <v>37.753333333333323</v>
      </c>
      <c r="E7646" s="25">
        <v>25.29</v>
      </c>
      <c r="F7646" s="380">
        <v>4.5999351107486426</v>
      </c>
      <c r="G7646" s="25">
        <v>43.56</v>
      </c>
      <c r="H7646" s="380">
        <v>0.2718245275195022</v>
      </c>
      <c r="I7646" s="25">
        <v>42.32</v>
      </c>
      <c r="J7646" s="380">
        <v>3.9560195103615827</v>
      </c>
    </row>
    <row r="7647" spans="1:10" x14ac:dyDescent="0.35">
      <c r="A7647" s="5">
        <v>7643</v>
      </c>
      <c r="B7647" s="5">
        <v>319</v>
      </c>
      <c r="C7647" s="5">
        <v>11</v>
      </c>
      <c r="D7647" s="380">
        <v>37.837222222222223</v>
      </c>
      <c r="E7647" s="25">
        <v>25.29</v>
      </c>
      <c r="F7647" s="380">
        <v>5.0034302878096675</v>
      </c>
      <c r="G7647" s="25">
        <v>43.56</v>
      </c>
      <c r="H7647" s="380">
        <v>0.74701356543827302</v>
      </c>
      <c r="I7647" s="25">
        <v>36.68</v>
      </c>
      <c r="J7647" s="380">
        <v>4.3982667578568524</v>
      </c>
    </row>
    <row r="7648" spans="1:10" x14ac:dyDescent="0.35">
      <c r="A7648" s="5">
        <v>7644</v>
      </c>
      <c r="B7648" s="5">
        <v>319</v>
      </c>
      <c r="C7648" s="5">
        <v>11</v>
      </c>
      <c r="D7648" s="380">
        <v>38.084444444444451</v>
      </c>
      <c r="E7648" s="25">
        <v>24.84</v>
      </c>
      <c r="F7648" s="380">
        <v>4.3805767816763979</v>
      </c>
      <c r="G7648" s="25">
        <v>43.56</v>
      </c>
      <c r="H7648" s="380">
        <v>0.55558532992222887</v>
      </c>
      <c r="I7648" s="25">
        <v>36.68</v>
      </c>
      <c r="J7648" s="380">
        <v>4.6974162083642916</v>
      </c>
    </row>
    <row r="7649" spans="1:10" x14ac:dyDescent="0.35">
      <c r="A7649" s="5">
        <v>7645</v>
      </c>
      <c r="B7649" s="5">
        <v>319</v>
      </c>
      <c r="C7649" s="5">
        <v>11</v>
      </c>
      <c r="D7649" s="380">
        <v>40.197222222222216</v>
      </c>
      <c r="E7649" s="25">
        <v>24.84</v>
      </c>
      <c r="F7649" s="380">
        <v>4.7930272772314009</v>
      </c>
      <c r="G7649" s="25">
        <v>43.39</v>
      </c>
      <c r="H7649" s="380">
        <v>0.86382247924978228</v>
      </c>
      <c r="I7649" s="25">
        <v>35.97</v>
      </c>
      <c r="J7649" s="380">
        <v>4.9397513336346739</v>
      </c>
    </row>
    <row r="7650" spans="1:10" x14ac:dyDescent="0.35">
      <c r="A7650" s="5">
        <v>7646</v>
      </c>
      <c r="B7650" s="5">
        <v>319</v>
      </c>
      <c r="C7650" s="5">
        <v>11</v>
      </c>
      <c r="D7650" s="380">
        <v>40.458888888888886</v>
      </c>
      <c r="E7650" s="25">
        <v>24.84</v>
      </c>
      <c r="F7650" s="380">
        <v>5.0278519676830085</v>
      </c>
      <c r="G7650" s="25">
        <v>43.39</v>
      </c>
      <c r="H7650" s="380">
        <v>2.0922592317891682</v>
      </c>
      <c r="I7650" s="25">
        <v>35.97</v>
      </c>
      <c r="J7650" s="380">
        <v>4.9397513336346739</v>
      </c>
    </row>
    <row r="7651" spans="1:10" x14ac:dyDescent="0.35">
      <c r="A7651" s="5">
        <v>7647</v>
      </c>
      <c r="B7651" s="5">
        <v>319</v>
      </c>
      <c r="C7651" s="5">
        <v>11</v>
      </c>
      <c r="D7651" s="380">
        <v>39.516666666666666</v>
      </c>
      <c r="E7651" s="25">
        <v>24.84</v>
      </c>
      <c r="F7651" s="380">
        <v>5.0670246870638138</v>
      </c>
      <c r="G7651" s="25">
        <v>43.56</v>
      </c>
      <c r="H7651" s="380">
        <v>2.1033524725037376</v>
      </c>
      <c r="I7651" s="25">
        <v>36.68</v>
      </c>
      <c r="J7651" s="380">
        <v>5.0515912951770332</v>
      </c>
    </row>
    <row r="7652" spans="1:10" x14ac:dyDescent="0.35">
      <c r="A7652" s="5">
        <v>7648</v>
      </c>
      <c r="B7652" s="5">
        <v>319</v>
      </c>
      <c r="C7652" s="5">
        <v>11</v>
      </c>
      <c r="D7652" s="380">
        <v>38.455555555555556</v>
      </c>
      <c r="E7652" s="25">
        <v>24.84</v>
      </c>
      <c r="F7652" s="380">
        <v>3.8395291910474354</v>
      </c>
      <c r="G7652" s="25">
        <v>43.56</v>
      </c>
      <c r="H7652" s="380">
        <v>0.39204145598927731</v>
      </c>
      <c r="I7652" s="25">
        <v>36.68</v>
      </c>
      <c r="J7652" s="380">
        <v>4.4261831329533274</v>
      </c>
    </row>
    <row r="7653" spans="1:10" x14ac:dyDescent="0.35">
      <c r="A7653" s="5">
        <v>7649</v>
      </c>
      <c r="B7653" s="5">
        <v>319</v>
      </c>
      <c r="C7653" s="5">
        <v>11</v>
      </c>
      <c r="D7653" s="380">
        <v>40.415555555555557</v>
      </c>
      <c r="E7653" s="25">
        <v>25.74</v>
      </c>
      <c r="F7653" s="380">
        <v>8.3943524656092858</v>
      </c>
      <c r="G7653" s="25">
        <v>46.11</v>
      </c>
      <c r="H7653" s="380">
        <v>1.0135835588107096</v>
      </c>
      <c r="I7653" s="25">
        <v>42.32</v>
      </c>
      <c r="J7653" s="380">
        <v>3.9997820139340319</v>
      </c>
    </row>
    <row r="7654" spans="1:10" x14ac:dyDescent="0.35">
      <c r="A7654" s="5">
        <v>7650</v>
      </c>
      <c r="B7654" s="5">
        <v>319</v>
      </c>
      <c r="C7654" s="5">
        <v>11</v>
      </c>
      <c r="D7654" s="380">
        <v>45.914999999999999</v>
      </c>
      <c r="E7654" s="25">
        <v>25.74</v>
      </c>
      <c r="F7654" s="380">
        <v>8.417203446109049</v>
      </c>
      <c r="G7654" s="25">
        <v>48.88</v>
      </c>
      <c r="H7654" s="380">
        <v>0.74701356543827302</v>
      </c>
      <c r="I7654" s="25">
        <v>46.69</v>
      </c>
      <c r="J7654" s="380">
        <v>4.3583664903404769</v>
      </c>
    </row>
    <row r="7655" spans="1:10" x14ac:dyDescent="0.35">
      <c r="A7655" s="5">
        <v>7651</v>
      </c>
      <c r="B7655" s="5">
        <v>319</v>
      </c>
      <c r="C7655" s="5">
        <v>11</v>
      </c>
      <c r="D7655" s="380">
        <v>39.445555555555558</v>
      </c>
      <c r="E7655" s="25">
        <v>25.74</v>
      </c>
      <c r="F7655" s="380">
        <v>8.4173582674981819</v>
      </c>
      <c r="G7655" s="25">
        <v>48.88</v>
      </c>
      <c r="H7655" s="380">
        <v>0.74701356543827302</v>
      </c>
      <c r="I7655" s="25">
        <v>46.06</v>
      </c>
      <c r="J7655" s="380">
        <v>3.9560195103615827</v>
      </c>
    </row>
    <row r="7656" spans="1:10" x14ac:dyDescent="0.35">
      <c r="A7656" s="5">
        <v>7652</v>
      </c>
      <c r="B7656" s="5">
        <v>319</v>
      </c>
      <c r="C7656" s="5">
        <v>11</v>
      </c>
      <c r="D7656" s="380">
        <v>36.473333333333336</v>
      </c>
      <c r="E7656" s="25">
        <v>25.74</v>
      </c>
      <c r="F7656" s="380">
        <v>8.2571908382257746</v>
      </c>
      <c r="G7656" s="25">
        <v>47.5</v>
      </c>
      <c r="H7656" s="380">
        <v>1.4744399767987224</v>
      </c>
      <c r="I7656" s="25">
        <v>45.88</v>
      </c>
      <c r="J7656" s="380">
        <v>4.1394981840706704</v>
      </c>
    </row>
    <row r="7657" spans="1:10" x14ac:dyDescent="0.35">
      <c r="A7657" s="5">
        <v>7653</v>
      </c>
      <c r="B7657" s="5">
        <v>319</v>
      </c>
      <c r="C7657" s="5">
        <v>11</v>
      </c>
      <c r="D7657" s="380">
        <v>34.918333333333329</v>
      </c>
      <c r="E7657" s="25">
        <v>25.59</v>
      </c>
      <c r="F7657" s="380">
        <v>3.0606108620543537</v>
      </c>
      <c r="G7657" s="25">
        <v>46.11</v>
      </c>
      <c r="H7657" s="380">
        <v>1.449247082208456</v>
      </c>
      <c r="I7657" s="25">
        <v>42.32</v>
      </c>
      <c r="J7657" s="380">
        <v>3.7472456675422601</v>
      </c>
    </row>
    <row r="7658" spans="1:10" x14ac:dyDescent="0.35">
      <c r="A7658" s="5">
        <v>7654</v>
      </c>
      <c r="B7658" s="5">
        <v>319</v>
      </c>
      <c r="C7658" s="5">
        <v>11</v>
      </c>
      <c r="D7658" s="380">
        <v>33.032777777777781</v>
      </c>
      <c r="E7658" s="25">
        <v>24.84</v>
      </c>
      <c r="F7658" s="380">
        <v>2.2185553085118146</v>
      </c>
      <c r="G7658" s="25">
        <v>43.56</v>
      </c>
      <c r="H7658" s="380">
        <v>0.45247762113854401</v>
      </c>
      <c r="I7658" s="25">
        <v>35.799999999999997</v>
      </c>
      <c r="J7658" s="380">
        <v>0.27777777777777779</v>
      </c>
    </row>
    <row r="7659" spans="1:10" x14ac:dyDescent="0.35">
      <c r="A7659" s="5">
        <v>7655</v>
      </c>
      <c r="B7659" s="5">
        <v>319</v>
      </c>
      <c r="C7659" s="5">
        <v>11</v>
      </c>
      <c r="D7659" s="380">
        <v>31.498888888888889</v>
      </c>
      <c r="E7659" s="25">
        <v>24.99</v>
      </c>
      <c r="F7659" s="380">
        <v>1.7168151629331869</v>
      </c>
      <c r="G7659" s="25">
        <v>43.56</v>
      </c>
      <c r="H7659" s="380">
        <v>4.7368882021026826</v>
      </c>
      <c r="I7659" s="25">
        <v>34.01</v>
      </c>
      <c r="J7659" s="380">
        <v>0.27777777777777779</v>
      </c>
    </row>
    <row r="7660" spans="1:10" x14ac:dyDescent="0.35">
      <c r="A7660" s="5">
        <v>7656</v>
      </c>
      <c r="B7660" s="5">
        <v>319</v>
      </c>
      <c r="C7660" s="5">
        <v>11</v>
      </c>
      <c r="D7660" s="380">
        <v>31.440555555555555</v>
      </c>
      <c r="E7660" s="25">
        <v>24.84</v>
      </c>
      <c r="F7660" s="380">
        <v>1.0785311527428558</v>
      </c>
      <c r="G7660" s="25">
        <v>42.2</v>
      </c>
      <c r="H7660" s="380">
        <v>4.5794547555201106</v>
      </c>
      <c r="I7660" s="25">
        <v>33.67</v>
      </c>
      <c r="J7660" s="380">
        <v>3.827127900502953</v>
      </c>
    </row>
    <row r="7661" spans="1:10" x14ac:dyDescent="0.35">
      <c r="A7661" s="5">
        <v>7657</v>
      </c>
      <c r="B7661" s="5">
        <v>320</v>
      </c>
      <c r="C7661" s="5">
        <v>11</v>
      </c>
      <c r="D7661" s="380">
        <v>31.646111111111111</v>
      </c>
      <c r="E7661" s="25">
        <v>24.84</v>
      </c>
      <c r="F7661" s="380">
        <v>0.47222222222222221</v>
      </c>
      <c r="G7661" s="25">
        <v>42.17</v>
      </c>
      <c r="H7661" s="380">
        <v>4.5386468423898139</v>
      </c>
      <c r="I7661" s="25">
        <v>33.67</v>
      </c>
      <c r="J7661" s="380">
        <v>0.27777777777777779</v>
      </c>
    </row>
    <row r="7662" spans="1:10" x14ac:dyDescent="0.35">
      <c r="A7662" s="5">
        <v>7658</v>
      </c>
      <c r="B7662" s="5">
        <v>320</v>
      </c>
      <c r="C7662" s="5">
        <v>11</v>
      </c>
      <c r="D7662" s="380">
        <v>31.387222222222221</v>
      </c>
      <c r="E7662" s="25">
        <v>24.84</v>
      </c>
      <c r="F7662" s="380">
        <v>0.47222222222222221</v>
      </c>
      <c r="G7662" s="25">
        <v>39.770000000000003</v>
      </c>
      <c r="H7662" s="380">
        <v>4.5386468423898139</v>
      </c>
      <c r="I7662" s="25">
        <v>33.67</v>
      </c>
      <c r="J7662" s="380">
        <v>3.034303243883882</v>
      </c>
    </row>
    <row r="7663" spans="1:10" x14ac:dyDescent="0.35">
      <c r="A7663" s="5">
        <v>7659</v>
      </c>
      <c r="B7663" s="5">
        <v>320</v>
      </c>
      <c r="C7663" s="5">
        <v>11</v>
      </c>
      <c r="D7663" s="380">
        <v>31.9</v>
      </c>
      <c r="E7663" s="25">
        <v>24.26</v>
      </c>
      <c r="F7663" s="380">
        <v>0.47222222222222221</v>
      </c>
      <c r="G7663" s="25">
        <v>39.200000000000003</v>
      </c>
      <c r="H7663" s="380">
        <v>4.3876260415042792</v>
      </c>
      <c r="I7663" s="25">
        <v>33.67</v>
      </c>
      <c r="J7663" s="380">
        <v>0.40692337360644659</v>
      </c>
    </row>
    <row r="7664" spans="1:10" x14ac:dyDescent="0.35">
      <c r="A7664" s="5">
        <v>7660</v>
      </c>
      <c r="B7664" s="5">
        <v>320</v>
      </c>
      <c r="C7664" s="5">
        <v>11</v>
      </c>
      <c r="D7664" s="380">
        <v>30.41611111111111</v>
      </c>
      <c r="E7664" s="25">
        <v>24.11</v>
      </c>
      <c r="F7664" s="380">
        <v>0.48237189285635745</v>
      </c>
      <c r="G7664" s="25">
        <v>39.200000000000003</v>
      </c>
      <c r="H7664" s="380">
        <v>4.0614288986900906</v>
      </c>
      <c r="I7664" s="25">
        <v>33.67</v>
      </c>
      <c r="J7664" s="380">
        <v>0.27777777777777779</v>
      </c>
    </row>
    <row r="7665" spans="1:10" x14ac:dyDescent="0.35">
      <c r="A7665" s="5">
        <v>7661</v>
      </c>
      <c r="B7665" s="5">
        <v>320</v>
      </c>
      <c r="C7665" s="5">
        <v>11</v>
      </c>
      <c r="D7665" s="380">
        <v>31.423333333333332</v>
      </c>
      <c r="E7665" s="25">
        <v>24.11</v>
      </c>
      <c r="F7665" s="380">
        <v>0.4722222222222221</v>
      </c>
      <c r="G7665" s="25">
        <v>39.200000000000003</v>
      </c>
      <c r="H7665" s="380">
        <v>4.0614288986900906</v>
      </c>
      <c r="I7665" s="25">
        <v>33.67</v>
      </c>
      <c r="J7665" s="380">
        <v>0.1971028745876616</v>
      </c>
    </row>
    <row r="7666" spans="1:10" x14ac:dyDescent="0.35">
      <c r="A7666" s="5">
        <v>7662</v>
      </c>
      <c r="B7666" s="5">
        <v>320</v>
      </c>
      <c r="C7666" s="5">
        <v>11</v>
      </c>
      <c r="D7666" s="380">
        <v>32.593888888888884</v>
      </c>
      <c r="E7666" s="25">
        <v>24.84</v>
      </c>
      <c r="F7666" s="380">
        <v>0.84060714812184034</v>
      </c>
      <c r="G7666" s="25">
        <v>42.17</v>
      </c>
      <c r="H7666" s="380">
        <v>4.2188623452726626</v>
      </c>
      <c r="I7666" s="25">
        <v>33.67</v>
      </c>
      <c r="J7666" s="380">
        <v>0.16722649622916871</v>
      </c>
    </row>
    <row r="7667" spans="1:10" x14ac:dyDescent="0.35">
      <c r="A7667" s="5">
        <v>7663</v>
      </c>
      <c r="B7667" s="5">
        <v>320</v>
      </c>
      <c r="C7667" s="5">
        <v>11</v>
      </c>
      <c r="D7667" s="380">
        <v>35.581666666666663</v>
      </c>
      <c r="E7667" s="25">
        <v>24.85</v>
      </c>
      <c r="F7667" s="380">
        <v>1.7005880897314172</v>
      </c>
      <c r="G7667" s="25">
        <v>43.56</v>
      </c>
      <c r="H7667" s="380">
        <v>0.14480167642852412</v>
      </c>
      <c r="I7667" s="25">
        <v>33.67</v>
      </c>
      <c r="J7667" s="380">
        <v>0.17297954931121315</v>
      </c>
    </row>
    <row r="7668" spans="1:10" x14ac:dyDescent="0.35">
      <c r="A7668" s="5">
        <v>7664</v>
      </c>
      <c r="B7668" s="5">
        <v>320</v>
      </c>
      <c r="C7668" s="5">
        <v>11</v>
      </c>
      <c r="D7668" s="380">
        <v>39.400555555555549</v>
      </c>
      <c r="E7668" s="25">
        <v>25.59</v>
      </c>
      <c r="F7668" s="380">
        <v>2.2123455495211615</v>
      </c>
      <c r="G7668" s="25">
        <v>46.11</v>
      </c>
      <c r="H7668" s="380">
        <v>0.14480167642852412</v>
      </c>
      <c r="I7668" s="25">
        <v>34.25</v>
      </c>
      <c r="J7668" s="380">
        <v>0.31482074755221257</v>
      </c>
    </row>
    <row r="7669" spans="1:10" x14ac:dyDescent="0.35">
      <c r="A7669" s="5">
        <v>7665</v>
      </c>
      <c r="B7669" s="5">
        <v>320</v>
      </c>
      <c r="C7669" s="5">
        <v>11</v>
      </c>
      <c r="D7669" s="380">
        <v>40.26166666666667</v>
      </c>
      <c r="E7669" s="25">
        <v>25.59</v>
      </c>
      <c r="F7669" s="380">
        <v>2.4789322990988345</v>
      </c>
      <c r="G7669" s="25">
        <v>46.11</v>
      </c>
      <c r="H7669" s="380">
        <v>0.14480167642852412</v>
      </c>
      <c r="I7669" s="25">
        <v>34.01</v>
      </c>
      <c r="J7669" s="380">
        <v>0.21169404860739555</v>
      </c>
    </row>
    <row r="7670" spans="1:10" x14ac:dyDescent="0.35">
      <c r="A7670" s="5">
        <v>7666</v>
      </c>
      <c r="B7670" s="5">
        <v>320</v>
      </c>
      <c r="C7670" s="5">
        <v>11</v>
      </c>
      <c r="D7670" s="380">
        <v>37.912777777777784</v>
      </c>
      <c r="E7670" s="25">
        <v>25.74</v>
      </c>
      <c r="F7670" s="380">
        <v>1.8817955680623233</v>
      </c>
      <c r="G7670" s="25">
        <v>46.11</v>
      </c>
      <c r="H7670" s="380">
        <v>4.2188623452726626</v>
      </c>
      <c r="I7670" s="25">
        <v>33.67</v>
      </c>
      <c r="J7670" s="380">
        <v>3.6206628768539306</v>
      </c>
    </row>
    <row r="7671" spans="1:10" x14ac:dyDescent="0.35">
      <c r="A7671" s="5">
        <v>7667</v>
      </c>
      <c r="B7671" s="5">
        <v>320</v>
      </c>
      <c r="C7671" s="5">
        <v>11</v>
      </c>
      <c r="D7671" s="380">
        <v>36.88388888888889</v>
      </c>
      <c r="E7671" s="25">
        <v>25.29</v>
      </c>
      <c r="F7671" s="380">
        <v>2.1291068099538979</v>
      </c>
      <c r="G7671" s="25">
        <v>44.86</v>
      </c>
      <c r="H7671" s="380">
        <v>4.2188623452726626</v>
      </c>
      <c r="I7671" s="25">
        <v>33.67</v>
      </c>
      <c r="J7671" s="380">
        <v>2.2191237029438855</v>
      </c>
    </row>
    <row r="7672" spans="1:10" x14ac:dyDescent="0.35">
      <c r="A7672" s="5">
        <v>7668</v>
      </c>
      <c r="B7672" s="5">
        <v>320</v>
      </c>
      <c r="C7672" s="5">
        <v>11</v>
      </c>
      <c r="D7672" s="380">
        <v>37.214999999999996</v>
      </c>
      <c r="E7672" s="25">
        <v>25.29</v>
      </c>
      <c r="F7672" s="380">
        <v>2.0234939248579678</v>
      </c>
      <c r="G7672" s="25">
        <v>44.86</v>
      </c>
      <c r="H7672" s="380">
        <v>4.2188623452726626</v>
      </c>
      <c r="I7672" s="25">
        <v>33.67</v>
      </c>
      <c r="J7672" s="380">
        <v>2.2012976702842573</v>
      </c>
    </row>
    <row r="7673" spans="1:10" x14ac:dyDescent="0.35">
      <c r="A7673" s="5">
        <v>7669</v>
      </c>
      <c r="B7673" s="5">
        <v>320</v>
      </c>
      <c r="C7673" s="5">
        <v>11</v>
      </c>
      <c r="D7673" s="380">
        <v>35.319444444444443</v>
      </c>
      <c r="E7673" s="25">
        <v>24.99</v>
      </c>
      <c r="F7673" s="380">
        <v>2.2701737574682412</v>
      </c>
      <c r="G7673" s="25">
        <v>44.86</v>
      </c>
      <c r="H7673" s="380">
        <v>2.5711971003476233</v>
      </c>
      <c r="I7673" s="25">
        <v>33.67</v>
      </c>
      <c r="J7673" s="380">
        <v>2.777777777777778E-2</v>
      </c>
    </row>
    <row r="7674" spans="1:10" x14ac:dyDescent="0.35">
      <c r="A7674" s="5">
        <v>7670</v>
      </c>
      <c r="B7674" s="5">
        <v>320</v>
      </c>
      <c r="C7674" s="5">
        <v>11</v>
      </c>
      <c r="D7674" s="380">
        <v>35.795000000000009</v>
      </c>
      <c r="E7674" s="25">
        <v>24.99</v>
      </c>
      <c r="F7674" s="380">
        <v>2.6153908861928707</v>
      </c>
      <c r="G7674" s="25">
        <v>46.03</v>
      </c>
      <c r="H7674" s="380">
        <v>2.4644097064148842</v>
      </c>
      <c r="I7674" s="25">
        <v>33.67</v>
      </c>
      <c r="J7674" s="380">
        <v>2.777777777777778E-2</v>
      </c>
    </row>
    <row r="7675" spans="1:10" x14ac:dyDescent="0.35">
      <c r="A7675" s="5">
        <v>7671</v>
      </c>
      <c r="B7675" s="5">
        <v>320</v>
      </c>
      <c r="C7675" s="5">
        <v>11</v>
      </c>
      <c r="D7675" s="380">
        <v>36.883333333333333</v>
      </c>
      <c r="E7675" s="25">
        <v>24.99</v>
      </c>
      <c r="F7675" s="380">
        <v>3.691533381460733</v>
      </c>
      <c r="G7675" s="25">
        <v>46.03</v>
      </c>
      <c r="H7675" s="380">
        <v>2.4644097064148842</v>
      </c>
      <c r="I7675" s="25">
        <v>33.67</v>
      </c>
      <c r="J7675" s="380">
        <v>2.777777777777778E-2</v>
      </c>
    </row>
    <row r="7676" spans="1:10" x14ac:dyDescent="0.35">
      <c r="A7676" s="5">
        <v>7672</v>
      </c>
      <c r="B7676" s="5">
        <v>320</v>
      </c>
      <c r="C7676" s="5">
        <v>11</v>
      </c>
      <c r="D7676" s="380">
        <v>38.164999999999992</v>
      </c>
      <c r="E7676" s="25">
        <v>24.99</v>
      </c>
      <c r="F7676" s="380">
        <v>3.6405095417190365</v>
      </c>
      <c r="G7676" s="25">
        <v>46.11</v>
      </c>
      <c r="H7676" s="380">
        <v>2.4644097064148842</v>
      </c>
      <c r="I7676" s="25">
        <v>34.01</v>
      </c>
      <c r="J7676" s="380">
        <v>2.777777777777778E-2</v>
      </c>
    </row>
    <row r="7677" spans="1:10" x14ac:dyDescent="0.35">
      <c r="A7677" s="5">
        <v>7673</v>
      </c>
      <c r="B7677" s="5">
        <v>320</v>
      </c>
      <c r="C7677" s="5">
        <v>11</v>
      </c>
      <c r="D7677" s="380">
        <v>40.042777777777779</v>
      </c>
      <c r="E7677" s="25">
        <v>25.74</v>
      </c>
      <c r="F7677" s="380">
        <v>8.1174834595959577</v>
      </c>
      <c r="G7677" s="25">
        <v>46.11</v>
      </c>
      <c r="H7677" s="380">
        <v>0.14480167642852418</v>
      </c>
      <c r="I7677" s="25">
        <v>41.22</v>
      </c>
      <c r="J7677" s="380">
        <v>2.777777777777778E-2</v>
      </c>
    </row>
    <row r="7678" spans="1:10" x14ac:dyDescent="0.35">
      <c r="A7678" s="5">
        <v>7674</v>
      </c>
      <c r="B7678" s="5">
        <v>320</v>
      </c>
      <c r="C7678" s="5">
        <v>11</v>
      </c>
      <c r="D7678" s="380">
        <v>43.938333333333333</v>
      </c>
      <c r="E7678" s="25">
        <v>25.74</v>
      </c>
      <c r="F7678" s="380">
        <v>8.1174834595959613</v>
      </c>
      <c r="G7678" s="25">
        <v>50.76</v>
      </c>
      <c r="H7678" s="380">
        <v>0.14480167642852412</v>
      </c>
      <c r="I7678" s="25">
        <v>45.88</v>
      </c>
      <c r="J7678" s="380">
        <v>0.18539185469727876</v>
      </c>
    </row>
    <row r="7679" spans="1:10" x14ac:dyDescent="0.35">
      <c r="A7679" s="5">
        <v>7675</v>
      </c>
      <c r="B7679" s="5">
        <v>320</v>
      </c>
      <c r="C7679" s="5">
        <v>11</v>
      </c>
      <c r="D7679" s="380">
        <v>38.959444444444443</v>
      </c>
      <c r="E7679" s="25">
        <v>25.74</v>
      </c>
      <c r="F7679" s="380">
        <v>8.1174834595959595</v>
      </c>
      <c r="G7679" s="25">
        <v>50.35</v>
      </c>
      <c r="H7679" s="380">
        <v>0.14480167642852412</v>
      </c>
      <c r="I7679" s="25">
        <v>45.88</v>
      </c>
      <c r="J7679" s="380">
        <v>0.18539185469727876</v>
      </c>
    </row>
    <row r="7680" spans="1:10" x14ac:dyDescent="0.35">
      <c r="A7680" s="5">
        <v>7676</v>
      </c>
      <c r="B7680" s="5">
        <v>320</v>
      </c>
      <c r="C7680" s="5">
        <v>11</v>
      </c>
      <c r="D7680" s="380">
        <v>34.317777777777778</v>
      </c>
      <c r="E7680" s="25">
        <v>25.74</v>
      </c>
      <c r="F7680" s="380">
        <v>8.1174834595959595</v>
      </c>
      <c r="G7680" s="25">
        <v>48.17</v>
      </c>
      <c r="H7680" s="380">
        <v>0.14480167642852412</v>
      </c>
      <c r="I7680" s="25">
        <v>45.88</v>
      </c>
      <c r="J7680" s="380">
        <v>3.3329762785972661E-2</v>
      </c>
    </row>
    <row r="7681" spans="1:10" x14ac:dyDescent="0.35">
      <c r="A7681" s="5">
        <v>7677</v>
      </c>
      <c r="B7681" s="5">
        <v>320</v>
      </c>
      <c r="C7681" s="5">
        <v>11</v>
      </c>
      <c r="D7681" s="380">
        <v>30.172777777777778</v>
      </c>
      <c r="E7681" s="25">
        <v>25.74</v>
      </c>
      <c r="F7681" s="380">
        <v>8.1174834595959577</v>
      </c>
      <c r="G7681" s="25">
        <v>46.11</v>
      </c>
      <c r="H7681" s="380">
        <v>0.14480167642852412</v>
      </c>
      <c r="I7681" s="25">
        <v>44.38</v>
      </c>
      <c r="J7681" s="380">
        <v>9.2217494332741706E-2</v>
      </c>
    </row>
    <row r="7682" spans="1:10" x14ac:dyDescent="0.35">
      <c r="A7682" s="5">
        <v>7678</v>
      </c>
      <c r="B7682" s="5">
        <v>320</v>
      </c>
      <c r="C7682" s="5">
        <v>11</v>
      </c>
      <c r="D7682" s="380">
        <v>27.786666666666665</v>
      </c>
      <c r="E7682" s="25">
        <v>24.99</v>
      </c>
      <c r="F7682" s="380">
        <v>4.2146799501320418</v>
      </c>
      <c r="G7682" s="25">
        <v>45.21</v>
      </c>
      <c r="H7682" s="380">
        <v>2.4047208721523403</v>
      </c>
      <c r="I7682" s="25">
        <v>36.869999999999997</v>
      </c>
      <c r="J7682" s="380">
        <v>9.2217494332741706E-2</v>
      </c>
    </row>
    <row r="7683" spans="1:10" x14ac:dyDescent="0.35">
      <c r="A7683" s="5">
        <v>7679</v>
      </c>
      <c r="B7683" s="5">
        <v>320</v>
      </c>
      <c r="C7683" s="5">
        <v>11</v>
      </c>
      <c r="D7683" s="380">
        <v>25.516666666666662</v>
      </c>
      <c r="E7683" s="25">
        <v>24.99</v>
      </c>
      <c r="F7683" s="380">
        <v>2.0926935102878415</v>
      </c>
      <c r="G7683" s="25">
        <v>44.93</v>
      </c>
      <c r="H7683" s="380">
        <v>2.4047208721523403</v>
      </c>
      <c r="I7683" s="25">
        <v>35.799999999999997</v>
      </c>
      <c r="J7683" s="380">
        <v>9.2217494332741706E-2</v>
      </c>
    </row>
    <row r="7684" spans="1:10" x14ac:dyDescent="0.35">
      <c r="A7684" s="5">
        <v>7680</v>
      </c>
      <c r="B7684" s="5">
        <v>320</v>
      </c>
      <c r="C7684" s="5">
        <v>11</v>
      </c>
      <c r="D7684" s="380">
        <v>23.499444444444443</v>
      </c>
      <c r="E7684" s="25">
        <v>24.99</v>
      </c>
      <c r="F7684" s="380">
        <v>0.93074193784736192</v>
      </c>
      <c r="G7684" s="25">
        <v>44.41</v>
      </c>
      <c r="H7684" s="380">
        <v>2.4967019649453217</v>
      </c>
      <c r="I7684" s="25">
        <v>35.03</v>
      </c>
      <c r="J7684" s="380">
        <v>9.2217494332741706E-2</v>
      </c>
    </row>
    <row r="7685" spans="1:10" x14ac:dyDescent="0.35">
      <c r="A7685" s="5">
        <v>7681</v>
      </c>
      <c r="B7685" s="5">
        <v>321</v>
      </c>
      <c r="C7685" s="5">
        <v>11</v>
      </c>
      <c r="D7685" s="380">
        <v>27.06666666666667</v>
      </c>
      <c r="E7685" s="25">
        <v>24.84</v>
      </c>
      <c r="F7685" s="380">
        <v>0.67228711989633838</v>
      </c>
      <c r="G7685" s="25">
        <v>42.78</v>
      </c>
      <c r="H7685" s="380">
        <v>2.4011044524564795</v>
      </c>
      <c r="I7685" s="25">
        <v>35.03</v>
      </c>
      <c r="J7685" s="380">
        <v>9.221749433274172E-2</v>
      </c>
    </row>
    <row r="7686" spans="1:10" x14ac:dyDescent="0.35">
      <c r="A7686" s="5">
        <v>7682</v>
      </c>
      <c r="B7686" s="5">
        <v>321</v>
      </c>
      <c r="C7686" s="5">
        <v>11</v>
      </c>
      <c r="D7686" s="380">
        <v>23.833888888888886</v>
      </c>
      <c r="E7686" s="25">
        <v>24.26</v>
      </c>
      <c r="F7686" s="380">
        <v>0.56897338795734564</v>
      </c>
      <c r="G7686" s="25">
        <v>42.17</v>
      </c>
      <c r="H7686" s="380">
        <v>2.4011044524564795</v>
      </c>
      <c r="I7686" s="25">
        <v>33.67</v>
      </c>
      <c r="J7686" s="380">
        <v>4.185968978134931E-2</v>
      </c>
    </row>
    <row r="7687" spans="1:10" x14ac:dyDescent="0.35">
      <c r="A7687" s="5">
        <v>7683</v>
      </c>
      <c r="B7687" s="5">
        <v>321</v>
      </c>
      <c r="C7687" s="5">
        <v>11</v>
      </c>
      <c r="D7687" s="380">
        <v>22.428333333333335</v>
      </c>
      <c r="E7687" s="25">
        <v>23.89</v>
      </c>
      <c r="F7687" s="380">
        <v>1.3975683807831103</v>
      </c>
      <c r="G7687" s="25">
        <v>39.770000000000003</v>
      </c>
      <c r="H7687" s="380">
        <v>2.4011044524564795</v>
      </c>
      <c r="I7687" s="25">
        <v>33.67</v>
      </c>
      <c r="J7687" s="380">
        <v>4.185968978134931E-2</v>
      </c>
    </row>
    <row r="7688" spans="1:10" x14ac:dyDescent="0.35">
      <c r="A7688" s="5">
        <v>7684</v>
      </c>
      <c r="B7688" s="5">
        <v>321</v>
      </c>
      <c r="C7688" s="5">
        <v>11</v>
      </c>
      <c r="D7688" s="380">
        <v>19.750000000000004</v>
      </c>
      <c r="E7688" s="25">
        <v>23.59</v>
      </c>
      <c r="F7688" s="380">
        <v>1.4443955276774532</v>
      </c>
      <c r="G7688" s="25">
        <v>39.200000000000003</v>
      </c>
      <c r="H7688" s="380">
        <v>2.4011044524564795</v>
      </c>
      <c r="I7688" s="25">
        <v>33.67</v>
      </c>
      <c r="J7688" s="380">
        <v>4.185968978134931E-2</v>
      </c>
    </row>
    <row r="7689" spans="1:10" x14ac:dyDescent="0.35">
      <c r="A7689" s="5">
        <v>7685</v>
      </c>
      <c r="B7689" s="5">
        <v>321</v>
      </c>
      <c r="C7689" s="5">
        <v>11</v>
      </c>
      <c r="D7689" s="380">
        <v>19.213333333333335</v>
      </c>
      <c r="E7689" s="25">
        <v>23.41</v>
      </c>
      <c r="F7689" s="380">
        <v>1.1031092769990416</v>
      </c>
      <c r="G7689" s="25">
        <v>39.200000000000003</v>
      </c>
      <c r="H7689" s="380">
        <v>2.4644097064148842</v>
      </c>
      <c r="I7689" s="25">
        <v>33.67</v>
      </c>
      <c r="J7689" s="380">
        <v>4.185968978134931E-2</v>
      </c>
    </row>
    <row r="7690" spans="1:10" x14ac:dyDescent="0.35">
      <c r="A7690" s="5">
        <v>7686</v>
      </c>
      <c r="B7690" s="5">
        <v>321</v>
      </c>
      <c r="C7690" s="5">
        <v>11</v>
      </c>
      <c r="D7690" s="380">
        <v>21.84944444444444</v>
      </c>
      <c r="E7690" s="25">
        <v>24.11</v>
      </c>
      <c r="F7690" s="380">
        <v>0.78276426826452772</v>
      </c>
      <c r="G7690" s="25">
        <v>41.75</v>
      </c>
      <c r="H7690" s="380">
        <v>2.4644097064148842</v>
      </c>
      <c r="I7690" s="25">
        <v>33.67</v>
      </c>
      <c r="J7690" s="380">
        <v>4.185968978134931E-2</v>
      </c>
    </row>
    <row r="7691" spans="1:10" x14ac:dyDescent="0.35">
      <c r="A7691" s="5">
        <v>7687</v>
      </c>
      <c r="B7691" s="5">
        <v>321</v>
      </c>
      <c r="C7691" s="5">
        <v>11</v>
      </c>
      <c r="D7691" s="380">
        <v>30.462777777777774</v>
      </c>
      <c r="E7691" s="25">
        <v>24.99</v>
      </c>
      <c r="F7691" s="380">
        <v>1.0291942815334225</v>
      </c>
      <c r="G7691" s="25">
        <v>44.74</v>
      </c>
      <c r="H7691" s="380">
        <v>2.4644097064148842</v>
      </c>
      <c r="I7691" s="25">
        <v>36.68</v>
      </c>
      <c r="J7691" s="380">
        <v>4.185968978134931E-2</v>
      </c>
    </row>
    <row r="7692" spans="1:10" x14ac:dyDescent="0.35">
      <c r="A7692" s="5">
        <v>7688</v>
      </c>
      <c r="B7692" s="5">
        <v>321</v>
      </c>
      <c r="C7692" s="5">
        <v>11</v>
      </c>
      <c r="D7692" s="380">
        <v>33.792222222222222</v>
      </c>
      <c r="E7692" s="25">
        <v>24.99</v>
      </c>
      <c r="F7692" s="380">
        <v>3.5734073525458863</v>
      </c>
      <c r="G7692" s="25">
        <v>46.03</v>
      </c>
      <c r="H7692" s="380">
        <v>2.5077965306414733</v>
      </c>
      <c r="I7692" s="25">
        <v>48.19</v>
      </c>
      <c r="J7692" s="380">
        <v>6.6801704512140778E-2</v>
      </c>
    </row>
    <row r="7693" spans="1:10" x14ac:dyDescent="0.35">
      <c r="A7693" s="5">
        <v>7689</v>
      </c>
      <c r="B7693" s="5">
        <v>321</v>
      </c>
      <c r="C7693" s="5">
        <v>11</v>
      </c>
      <c r="D7693" s="380">
        <v>38.404444444444444</v>
      </c>
      <c r="E7693" s="25">
        <v>25.74</v>
      </c>
      <c r="F7693" s="380">
        <v>2.1948929548580054</v>
      </c>
      <c r="G7693" s="25">
        <v>46.11</v>
      </c>
      <c r="H7693" s="380">
        <v>2.580651323784569</v>
      </c>
      <c r="I7693" s="25">
        <v>48.86</v>
      </c>
      <c r="J7693" s="380">
        <v>0.25325088153511294</v>
      </c>
    </row>
    <row r="7694" spans="1:10" x14ac:dyDescent="0.35">
      <c r="A7694" s="5">
        <v>7690</v>
      </c>
      <c r="B7694" s="5">
        <v>321</v>
      </c>
      <c r="C7694" s="5">
        <v>11</v>
      </c>
      <c r="D7694" s="380">
        <v>38.031111111111102</v>
      </c>
      <c r="E7694" s="25">
        <v>25.74</v>
      </c>
      <c r="F7694" s="380">
        <v>2.7965993303550514</v>
      </c>
      <c r="G7694" s="25">
        <v>46.11</v>
      </c>
      <c r="H7694" s="380">
        <v>2.5736614383055625</v>
      </c>
      <c r="I7694" s="25">
        <v>49.53</v>
      </c>
      <c r="J7694" s="380">
        <v>9.3492249693608587E-2</v>
      </c>
    </row>
    <row r="7695" spans="1:10" x14ac:dyDescent="0.35">
      <c r="A7695" s="5">
        <v>7691</v>
      </c>
      <c r="B7695" s="5">
        <v>321</v>
      </c>
      <c r="C7695" s="5">
        <v>11</v>
      </c>
      <c r="D7695" s="380">
        <v>35.417222222222222</v>
      </c>
      <c r="E7695" s="25">
        <v>24.99</v>
      </c>
      <c r="F7695" s="380">
        <v>2.2923008371188884</v>
      </c>
      <c r="G7695" s="25">
        <v>46.11</v>
      </c>
      <c r="H7695" s="380">
        <v>2.5736614383055625</v>
      </c>
      <c r="I7695" s="25">
        <v>48.19</v>
      </c>
      <c r="J7695" s="380">
        <v>0.12887543510916907</v>
      </c>
    </row>
    <row r="7696" spans="1:10" x14ac:dyDescent="0.35">
      <c r="A7696" s="5">
        <v>7692</v>
      </c>
      <c r="B7696" s="5">
        <v>321</v>
      </c>
      <c r="C7696" s="5">
        <v>11</v>
      </c>
      <c r="D7696" s="380">
        <v>34.06666666666667</v>
      </c>
      <c r="E7696" s="25">
        <v>24.99</v>
      </c>
      <c r="F7696" s="380">
        <v>0.58158822501944474</v>
      </c>
      <c r="G7696" s="25">
        <v>46.03</v>
      </c>
      <c r="H7696" s="380">
        <v>2.5630197771298069</v>
      </c>
      <c r="I7696" s="25">
        <v>48.19</v>
      </c>
      <c r="J7696" s="380">
        <v>0.12887543510916907</v>
      </c>
    </row>
    <row r="7697" spans="1:10" x14ac:dyDescent="0.35">
      <c r="A7697" s="5">
        <v>7693</v>
      </c>
      <c r="B7697" s="5">
        <v>321</v>
      </c>
      <c r="C7697" s="5">
        <v>11</v>
      </c>
      <c r="D7697" s="380">
        <v>33.071666666666673</v>
      </c>
      <c r="E7697" s="25">
        <v>24.99</v>
      </c>
      <c r="F7697" s="380">
        <v>3.1307520830076276</v>
      </c>
      <c r="G7697" s="25">
        <v>44.93</v>
      </c>
      <c r="H7697" s="380">
        <v>2.5072649087738741</v>
      </c>
      <c r="I7697" s="25">
        <v>48.19</v>
      </c>
      <c r="J7697" s="380">
        <v>0.12887543510916907</v>
      </c>
    </row>
    <row r="7698" spans="1:10" x14ac:dyDescent="0.35">
      <c r="A7698" s="5">
        <v>7694</v>
      </c>
      <c r="B7698" s="5">
        <v>321</v>
      </c>
      <c r="C7698" s="5">
        <v>11</v>
      </c>
      <c r="D7698" s="380">
        <v>33.313888888888897</v>
      </c>
      <c r="E7698" s="25">
        <v>24.99</v>
      </c>
      <c r="F7698" s="380">
        <v>2.4577356375811816</v>
      </c>
      <c r="G7698" s="25">
        <v>44.74</v>
      </c>
      <c r="H7698" s="380">
        <v>2.5594033574339465</v>
      </c>
      <c r="I7698" s="25">
        <v>48.19</v>
      </c>
      <c r="J7698" s="380">
        <v>0.12887543510916907</v>
      </c>
    </row>
    <row r="7699" spans="1:10" x14ac:dyDescent="0.35">
      <c r="A7699" s="5">
        <v>7695</v>
      </c>
      <c r="B7699" s="5">
        <v>321</v>
      </c>
      <c r="C7699" s="5">
        <v>11</v>
      </c>
      <c r="D7699" s="380">
        <v>35.636111111111113</v>
      </c>
      <c r="E7699" s="25">
        <v>24.99</v>
      </c>
      <c r="F7699" s="380">
        <v>3.4459713603555988</v>
      </c>
      <c r="G7699" s="25">
        <v>44.74</v>
      </c>
      <c r="H7699" s="380">
        <v>2.5594033574339465</v>
      </c>
      <c r="I7699" s="25">
        <v>46.78</v>
      </c>
      <c r="J7699" s="380">
        <v>0.12887543510916907</v>
      </c>
    </row>
    <row r="7700" spans="1:10" x14ac:dyDescent="0.35">
      <c r="A7700" s="5">
        <v>7696</v>
      </c>
      <c r="B7700" s="5">
        <v>321</v>
      </c>
      <c r="C7700" s="5">
        <v>11</v>
      </c>
      <c r="D7700" s="380">
        <v>35.518333333333338</v>
      </c>
      <c r="E7700" s="25">
        <v>24.99</v>
      </c>
      <c r="F7700" s="380">
        <v>3.3592222988900162</v>
      </c>
      <c r="G7700" s="25">
        <v>44.74</v>
      </c>
      <c r="H7700" s="380">
        <v>2.5700450186097021</v>
      </c>
      <c r="I7700" s="25">
        <v>45.42</v>
      </c>
      <c r="J7700" s="380">
        <v>0.12887543510916907</v>
      </c>
    </row>
    <row r="7701" spans="1:10" x14ac:dyDescent="0.35">
      <c r="A7701" s="5">
        <v>7697</v>
      </c>
      <c r="B7701" s="5">
        <v>321</v>
      </c>
      <c r="C7701" s="5">
        <v>11</v>
      </c>
      <c r="D7701" s="380">
        <v>39.170555555555552</v>
      </c>
      <c r="E7701" s="25">
        <v>24.99</v>
      </c>
      <c r="F7701" s="380">
        <v>3.4043662013269724</v>
      </c>
      <c r="G7701" s="25">
        <v>46.03</v>
      </c>
      <c r="H7701" s="380">
        <v>0.14480167642852412</v>
      </c>
      <c r="I7701" s="25">
        <v>45.88</v>
      </c>
      <c r="J7701" s="380">
        <v>0.11124624036573984</v>
      </c>
    </row>
    <row r="7702" spans="1:10" x14ac:dyDescent="0.35">
      <c r="A7702" s="5">
        <v>7698</v>
      </c>
      <c r="B7702" s="5">
        <v>321</v>
      </c>
      <c r="C7702" s="5">
        <v>11</v>
      </c>
      <c r="D7702" s="380">
        <v>44.571111111111108</v>
      </c>
      <c r="E7702" s="25">
        <v>25.74</v>
      </c>
      <c r="F7702" s="380">
        <v>3.8611448002895585</v>
      </c>
      <c r="G7702" s="25">
        <v>46.11</v>
      </c>
      <c r="H7702" s="380">
        <v>0.14480167642852412</v>
      </c>
      <c r="I7702" s="25">
        <v>47.44</v>
      </c>
      <c r="J7702" s="380">
        <v>6.0608487075406066E-2</v>
      </c>
    </row>
    <row r="7703" spans="1:10" x14ac:dyDescent="0.35">
      <c r="A7703" s="5">
        <v>7699</v>
      </c>
      <c r="B7703" s="5">
        <v>321</v>
      </c>
      <c r="C7703" s="5">
        <v>11</v>
      </c>
      <c r="D7703" s="380">
        <v>41.375555555555557</v>
      </c>
      <c r="E7703" s="25">
        <v>25.74</v>
      </c>
      <c r="F7703" s="380">
        <v>3.7320210002494085</v>
      </c>
      <c r="G7703" s="25">
        <v>46.11</v>
      </c>
      <c r="H7703" s="380">
        <v>2.5977239947362363</v>
      </c>
      <c r="I7703" s="25">
        <v>44.38</v>
      </c>
      <c r="J7703" s="380">
        <v>0.10671201616820533</v>
      </c>
    </row>
    <row r="7704" spans="1:10" x14ac:dyDescent="0.35">
      <c r="A7704" s="5">
        <v>7700</v>
      </c>
      <c r="B7704" s="5">
        <v>321</v>
      </c>
      <c r="C7704" s="5">
        <v>11</v>
      </c>
      <c r="D7704" s="380">
        <v>38.121111111111112</v>
      </c>
      <c r="E7704" s="25">
        <v>25.74</v>
      </c>
      <c r="F7704" s="380">
        <v>3.1479514925035215</v>
      </c>
      <c r="G7704" s="25">
        <v>46.11</v>
      </c>
      <c r="H7704" s="380">
        <v>2.4644097064148842</v>
      </c>
      <c r="I7704" s="25">
        <v>36.68</v>
      </c>
      <c r="J7704" s="380">
        <v>1.3605549470073204</v>
      </c>
    </row>
    <row r="7705" spans="1:10" x14ac:dyDescent="0.35">
      <c r="A7705" s="5">
        <v>7701</v>
      </c>
      <c r="B7705" s="5">
        <v>321</v>
      </c>
      <c r="C7705" s="5">
        <v>11</v>
      </c>
      <c r="D7705" s="380">
        <v>35.081111111111113</v>
      </c>
      <c r="E7705" s="25">
        <v>24.95</v>
      </c>
      <c r="F7705" s="380">
        <v>3.8898570249751385</v>
      </c>
      <c r="G7705" s="25">
        <v>43.56</v>
      </c>
      <c r="H7705" s="380">
        <v>2.4644097064148842</v>
      </c>
      <c r="I7705" s="25">
        <v>33.67</v>
      </c>
      <c r="J7705" s="380">
        <v>1.3605549470073204</v>
      </c>
    </row>
    <row r="7706" spans="1:10" x14ac:dyDescent="0.35">
      <c r="A7706" s="5">
        <v>7702</v>
      </c>
      <c r="B7706" s="5">
        <v>321</v>
      </c>
      <c r="C7706" s="5">
        <v>11</v>
      </c>
      <c r="D7706" s="380">
        <v>31.747777777777774</v>
      </c>
      <c r="E7706" s="25">
        <v>24.73</v>
      </c>
      <c r="F7706" s="380">
        <v>2.777777777777778E-2</v>
      </c>
      <c r="G7706" s="25">
        <v>42.35</v>
      </c>
      <c r="H7706" s="380">
        <v>2.4644097064148842</v>
      </c>
      <c r="I7706" s="25">
        <v>33.67</v>
      </c>
      <c r="J7706" s="380">
        <v>1.3605549470073204</v>
      </c>
    </row>
    <row r="7707" spans="1:10" x14ac:dyDescent="0.35">
      <c r="A7707" s="5">
        <v>7703</v>
      </c>
      <c r="B7707" s="5">
        <v>321</v>
      </c>
      <c r="C7707" s="5">
        <v>11</v>
      </c>
      <c r="D7707" s="380">
        <v>32.267222222222216</v>
      </c>
      <c r="E7707" s="25">
        <v>24.84</v>
      </c>
      <c r="F7707" s="380">
        <v>3.4481525187613222</v>
      </c>
      <c r="G7707" s="25">
        <v>39.770000000000003</v>
      </c>
      <c r="H7707" s="380">
        <v>2.4644097064148842</v>
      </c>
      <c r="I7707" s="25">
        <v>33.67</v>
      </c>
      <c r="J7707" s="380">
        <v>1.3605549470073204</v>
      </c>
    </row>
    <row r="7708" spans="1:10" x14ac:dyDescent="0.35">
      <c r="A7708" s="5">
        <v>7704</v>
      </c>
      <c r="B7708" s="5">
        <v>321</v>
      </c>
      <c r="C7708" s="5">
        <v>11</v>
      </c>
      <c r="D7708" s="380">
        <v>31.067222222222224</v>
      </c>
      <c r="E7708" s="25">
        <v>24.73</v>
      </c>
      <c r="F7708" s="380">
        <v>3.2727733956087586</v>
      </c>
      <c r="G7708" s="25">
        <v>31.8</v>
      </c>
      <c r="H7708" s="380">
        <v>2.4644097064148842</v>
      </c>
      <c r="I7708" s="25">
        <v>33.67</v>
      </c>
      <c r="J7708" s="380">
        <v>1.3605549470073204</v>
      </c>
    </row>
    <row r="7709" spans="1:10" x14ac:dyDescent="0.35">
      <c r="A7709" s="5">
        <v>7705</v>
      </c>
      <c r="B7709" s="5">
        <v>322</v>
      </c>
      <c r="C7709" s="5">
        <v>11</v>
      </c>
      <c r="D7709" s="380">
        <v>38.914444444444449</v>
      </c>
      <c r="E7709" s="25">
        <v>23.84</v>
      </c>
      <c r="F7709" s="380">
        <v>3.2727733956087586</v>
      </c>
      <c r="G7709" s="25">
        <v>30.91</v>
      </c>
      <c r="H7709" s="380">
        <v>2.4644097064148842</v>
      </c>
      <c r="I7709" s="25">
        <v>33.67</v>
      </c>
      <c r="J7709" s="380">
        <v>1.3605549470073204</v>
      </c>
    </row>
    <row r="7710" spans="1:10" x14ac:dyDescent="0.35">
      <c r="A7710" s="5">
        <v>7706</v>
      </c>
      <c r="B7710" s="5">
        <v>322</v>
      </c>
      <c r="C7710" s="5">
        <v>11</v>
      </c>
      <c r="D7710" s="380">
        <v>37.181111111111115</v>
      </c>
      <c r="E7710" s="25">
        <v>21.88</v>
      </c>
      <c r="F7710" s="380">
        <v>3.2727733956087586</v>
      </c>
      <c r="G7710" s="25">
        <v>30.03</v>
      </c>
      <c r="H7710" s="380">
        <v>2.4644097064148842</v>
      </c>
      <c r="I7710" s="25">
        <v>33.67</v>
      </c>
      <c r="J7710" s="380">
        <v>1.3605549470073204</v>
      </c>
    </row>
    <row r="7711" spans="1:10" x14ac:dyDescent="0.35">
      <c r="A7711" s="5">
        <v>7707</v>
      </c>
      <c r="B7711" s="5">
        <v>322</v>
      </c>
      <c r="C7711" s="5">
        <v>11</v>
      </c>
      <c r="D7711" s="380">
        <v>35.513333333333335</v>
      </c>
      <c r="E7711" s="25">
        <v>19.8</v>
      </c>
      <c r="F7711" s="380">
        <v>3.2727733956087586</v>
      </c>
      <c r="G7711" s="25">
        <v>30.03</v>
      </c>
      <c r="H7711" s="380">
        <v>2.4644097064148842</v>
      </c>
      <c r="I7711" s="25">
        <v>33.67</v>
      </c>
      <c r="J7711" s="380">
        <v>1.3605549470073204</v>
      </c>
    </row>
    <row r="7712" spans="1:10" x14ac:dyDescent="0.35">
      <c r="A7712" s="5">
        <v>7708</v>
      </c>
      <c r="B7712" s="5">
        <v>322</v>
      </c>
      <c r="C7712" s="5">
        <v>11</v>
      </c>
      <c r="D7712" s="380">
        <v>34.082222222222221</v>
      </c>
      <c r="E7712" s="25">
        <v>11.5</v>
      </c>
      <c r="F7712" s="380">
        <v>3.2727733956087586</v>
      </c>
      <c r="G7712" s="25">
        <v>30.03</v>
      </c>
      <c r="H7712" s="380">
        <v>2.4644097064148842</v>
      </c>
      <c r="I7712" s="25">
        <v>33.67</v>
      </c>
      <c r="J7712" s="380">
        <v>1.3605549470073204</v>
      </c>
    </row>
    <row r="7713" spans="1:10" x14ac:dyDescent="0.35">
      <c r="A7713" s="5">
        <v>7709</v>
      </c>
      <c r="B7713" s="5">
        <v>322</v>
      </c>
      <c r="C7713" s="5">
        <v>11</v>
      </c>
      <c r="D7713" s="380">
        <v>36.369444444444447</v>
      </c>
      <c r="E7713" s="25">
        <v>11.84</v>
      </c>
      <c r="F7713" s="380">
        <v>3.2727733956087586</v>
      </c>
      <c r="G7713" s="25">
        <v>30.03</v>
      </c>
      <c r="H7713" s="380">
        <v>2.4644097064148842</v>
      </c>
      <c r="I7713" s="25">
        <v>33.67</v>
      </c>
      <c r="J7713" s="380">
        <v>2.777777777777778E-2</v>
      </c>
    </row>
    <row r="7714" spans="1:10" x14ac:dyDescent="0.35">
      <c r="A7714" s="5">
        <v>7710</v>
      </c>
      <c r="B7714" s="5">
        <v>322</v>
      </c>
      <c r="C7714" s="5">
        <v>11</v>
      </c>
      <c r="D7714" s="380">
        <v>38.399444444444441</v>
      </c>
      <c r="E7714" s="25">
        <v>24.26</v>
      </c>
      <c r="F7714" s="380">
        <v>3.2727733956087586</v>
      </c>
      <c r="G7714" s="25">
        <v>30.03</v>
      </c>
      <c r="H7714" s="380">
        <v>2.4644097064148842</v>
      </c>
      <c r="I7714" s="25">
        <v>33.67</v>
      </c>
      <c r="J7714" s="380">
        <v>4.0984226902725053E-2</v>
      </c>
    </row>
    <row r="7715" spans="1:10" x14ac:dyDescent="0.35">
      <c r="A7715" s="5">
        <v>7711</v>
      </c>
      <c r="B7715" s="5">
        <v>322</v>
      </c>
      <c r="C7715" s="5">
        <v>11</v>
      </c>
      <c r="D7715" s="380">
        <v>43.796111111111109</v>
      </c>
      <c r="E7715" s="25">
        <v>24.84</v>
      </c>
      <c r="F7715" s="380">
        <v>3.2727733956087586</v>
      </c>
      <c r="G7715" s="25">
        <v>30.91</v>
      </c>
      <c r="H7715" s="380">
        <v>2.4644097064148842</v>
      </c>
      <c r="I7715" s="25">
        <v>33.67</v>
      </c>
      <c r="J7715" s="380">
        <v>4.0984226902725053E-2</v>
      </c>
    </row>
    <row r="7716" spans="1:10" x14ac:dyDescent="0.35">
      <c r="A7716" s="5">
        <v>7712</v>
      </c>
      <c r="B7716" s="5">
        <v>322</v>
      </c>
      <c r="C7716" s="5">
        <v>11</v>
      </c>
      <c r="D7716" s="380">
        <v>50.421666666666667</v>
      </c>
      <c r="E7716" s="25">
        <v>25.29</v>
      </c>
      <c r="F7716" s="380">
        <v>3.2727733956087586</v>
      </c>
      <c r="G7716" s="25">
        <v>43.39</v>
      </c>
      <c r="H7716" s="380">
        <v>2.4644097064148842</v>
      </c>
      <c r="I7716" s="25">
        <v>33.67</v>
      </c>
      <c r="J7716" s="380">
        <v>4.0984226902725053E-2</v>
      </c>
    </row>
    <row r="7717" spans="1:10" x14ac:dyDescent="0.35">
      <c r="A7717" s="5">
        <v>7713</v>
      </c>
      <c r="B7717" s="5">
        <v>322</v>
      </c>
      <c r="C7717" s="5">
        <v>11</v>
      </c>
      <c r="D7717" s="380">
        <v>53.00222222222223</v>
      </c>
      <c r="E7717" s="25">
        <v>25.59</v>
      </c>
      <c r="F7717" s="380">
        <v>3.2727733956087586</v>
      </c>
      <c r="G7717" s="25">
        <v>44.74</v>
      </c>
      <c r="H7717" s="380">
        <v>2.4644097064148842</v>
      </c>
      <c r="I7717" s="25">
        <v>34.01</v>
      </c>
      <c r="J7717" s="380">
        <v>4.0984226902725053E-2</v>
      </c>
    </row>
    <row r="7718" spans="1:10" x14ac:dyDescent="0.35">
      <c r="A7718" s="5">
        <v>7714</v>
      </c>
      <c r="B7718" s="5">
        <v>322</v>
      </c>
      <c r="C7718" s="5">
        <v>11</v>
      </c>
      <c r="D7718" s="380">
        <v>51.753888888888895</v>
      </c>
      <c r="E7718" s="25">
        <v>25.59</v>
      </c>
      <c r="F7718" s="380">
        <v>3.2727733956087586</v>
      </c>
      <c r="G7718" s="25">
        <v>44.93</v>
      </c>
      <c r="H7718" s="380">
        <v>2.4644097064148842</v>
      </c>
      <c r="I7718" s="25">
        <v>36.869999999999997</v>
      </c>
      <c r="J7718" s="380">
        <v>4.0984226902725053E-2</v>
      </c>
    </row>
    <row r="7719" spans="1:10" x14ac:dyDescent="0.35">
      <c r="A7719" s="5">
        <v>7715</v>
      </c>
      <c r="B7719" s="5">
        <v>322</v>
      </c>
      <c r="C7719" s="5">
        <v>11</v>
      </c>
      <c r="D7719" s="380">
        <v>48.925555555555555</v>
      </c>
      <c r="E7719" s="25">
        <v>24.99</v>
      </c>
      <c r="F7719" s="380">
        <v>3.2727733956087586</v>
      </c>
      <c r="G7719" s="25">
        <v>44.77</v>
      </c>
      <c r="H7719" s="380">
        <v>2.4644097064148842</v>
      </c>
      <c r="I7719" s="25">
        <v>34.25</v>
      </c>
      <c r="J7719" s="380">
        <v>4.0984226902725053E-2</v>
      </c>
    </row>
    <row r="7720" spans="1:10" x14ac:dyDescent="0.35">
      <c r="A7720" s="5">
        <v>7716</v>
      </c>
      <c r="B7720" s="5">
        <v>322</v>
      </c>
      <c r="C7720" s="5">
        <v>11</v>
      </c>
      <c r="D7720" s="380">
        <v>47.596666666666664</v>
      </c>
      <c r="E7720" s="25">
        <v>24.99</v>
      </c>
      <c r="F7720" s="380">
        <v>3.2727733956087586</v>
      </c>
      <c r="G7720" s="25">
        <v>44.74</v>
      </c>
      <c r="H7720" s="380">
        <v>2.4644097064148842</v>
      </c>
      <c r="I7720" s="25">
        <v>34.01</v>
      </c>
      <c r="J7720" s="380">
        <v>4.0984226902725053E-2</v>
      </c>
    </row>
    <row r="7721" spans="1:10" x14ac:dyDescent="0.35">
      <c r="A7721" s="5">
        <v>7717</v>
      </c>
      <c r="B7721" s="5">
        <v>322</v>
      </c>
      <c r="C7721" s="5">
        <v>11</v>
      </c>
      <c r="D7721" s="380">
        <v>44.508888888888897</v>
      </c>
      <c r="E7721" s="25">
        <v>24.84</v>
      </c>
      <c r="F7721" s="380">
        <v>3.2727733956087586</v>
      </c>
      <c r="G7721" s="25">
        <v>43.56</v>
      </c>
      <c r="H7721" s="380">
        <v>2.4644097064148842</v>
      </c>
      <c r="I7721" s="25">
        <v>33.67</v>
      </c>
      <c r="J7721" s="380">
        <v>4.0984226902725053E-2</v>
      </c>
    </row>
    <row r="7722" spans="1:10" x14ac:dyDescent="0.35">
      <c r="A7722" s="5">
        <v>7718</v>
      </c>
      <c r="B7722" s="5">
        <v>322</v>
      </c>
      <c r="C7722" s="5">
        <v>11</v>
      </c>
      <c r="D7722" s="380">
        <v>45.086111111111109</v>
      </c>
      <c r="E7722" s="25">
        <v>24.84</v>
      </c>
      <c r="F7722" s="380">
        <v>3.2727733956087586</v>
      </c>
      <c r="G7722" s="25">
        <v>39.92</v>
      </c>
      <c r="H7722" s="380">
        <v>0.72606250841223485</v>
      </c>
      <c r="I7722" s="25">
        <v>33.67</v>
      </c>
      <c r="J7722" s="380">
        <v>4.0984226902725053E-2</v>
      </c>
    </row>
    <row r="7723" spans="1:10" x14ac:dyDescent="0.35">
      <c r="A7723" s="5">
        <v>7719</v>
      </c>
      <c r="B7723" s="5">
        <v>322</v>
      </c>
      <c r="C7723" s="5">
        <v>11</v>
      </c>
      <c r="D7723" s="380">
        <v>45.813333333333333</v>
      </c>
      <c r="E7723" s="25">
        <v>24.84</v>
      </c>
      <c r="F7723" s="380">
        <v>3.2727733956087586</v>
      </c>
      <c r="G7723" s="25">
        <v>40.369999999999997</v>
      </c>
      <c r="H7723" s="380">
        <v>0.72606250841223485</v>
      </c>
      <c r="I7723" s="25">
        <v>33.67</v>
      </c>
      <c r="J7723" s="380">
        <v>4.0984226902725053E-2</v>
      </c>
    </row>
    <row r="7724" spans="1:10" x14ac:dyDescent="0.35">
      <c r="A7724" s="5">
        <v>7720</v>
      </c>
      <c r="B7724" s="5">
        <v>322</v>
      </c>
      <c r="C7724" s="5">
        <v>11</v>
      </c>
      <c r="D7724" s="380">
        <v>48.413888888888884</v>
      </c>
      <c r="E7724" s="25">
        <v>24.84</v>
      </c>
      <c r="F7724" s="380">
        <v>3.2727733956087586</v>
      </c>
      <c r="G7724" s="25">
        <v>42.42</v>
      </c>
      <c r="H7724" s="380">
        <v>2.4644097064148842</v>
      </c>
      <c r="I7724" s="25">
        <v>33.67</v>
      </c>
      <c r="J7724" s="380">
        <v>4.0984226902725053E-2</v>
      </c>
    </row>
    <row r="7725" spans="1:10" x14ac:dyDescent="0.35">
      <c r="A7725" s="5">
        <v>7721</v>
      </c>
      <c r="B7725" s="5">
        <v>322</v>
      </c>
      <c r="C7725" s="5">
        <v>11</v>
      </c>
      <c r="D7725" s="380">
        <v>50.756666666666661</v>
      </c>
      <c r="E7725" s="25">
        <v>24.99</v>
      </c>
      <c r="F7725" s="380">
        <v>7.2076329662036948E-2</v>
      </c>
      <c r="G7725" s="25">
        <v>44.69</v>
      </c>
      <c r="H7725" s="380">
        <v>2.4644097064148842</v>
      </c>
      <c r="I7725" s="25">
        <v>33.67</v>
      </c>
      <c r="J7725" s="380">
        <v>4.0984226902725053E-2</v>
      </c>
    </row>
    <row r="7726" spans="1:10" x14ac:dyDescent="0.35">
      <c r="A7726" s="5">
        <v>7722</v>
      </c>
      <c r="B7726" s="5">
        <v>322</v>
      </c>
      <c r="C7726" s="5">
        <v>11</v>
      </c>
      <c r="D7726" s="380">
        <v>56.611666666666665</v>
      </c>
      <c r="E7726" s="25">
        <v>25.74</v>
      </c>
      <c r="F7726" s="380">
        <v>6.027867034567274E-2</v>
      </c>
      <c r="G7726" s="25">
        <v>46.11</v>
      </c>
      <c r="H7726" s="380">
        <v>2.4644097064148842</v>
      </c>
      <c r="I7726" s="25">
        <v>34.01</v>
      </c>
      <c r="J7726" s="380">
        <v>0.11798867174138337</v>
      </c>
    </row>
    <row r="7727" spans="1:10" x14ac:dyDescent="0.35">
      <c r="A7727" s="5">
        <v>7723</v>
      </c>
      <c r="B7727" s="5">
        <v>322</v>
      </c>
      <c r="C7727" s="5">
        <v>11</v>
      </c>
      <c r="D7727" s="380">
        <v>53.133888888888883</v>
      </c>
      <c r="E7727" s="25">
        <v>25.74</v>
      </c>
      <c r="F7727" s="380">
        <v>5.9019627022230479E-2</v>
      </c>
      <c r="G7727" s="25">
        <v>46.11</v>
      </c>
      <c r="H7727" s="380">
        <v>2.4644097064148842</v>
      </c>
      <c r="I7727" s="25">
        <v>34.01</v>
      </c>
      <c r="J7727" s="380">
        <v>6.9261692780082776E-2</v>
      </c>
    </row>
    <row r="7728" spans="1:10" x14ac:dyDescent="0.35">
      <c r="A7728" s="5">
        <v>7724</v>
      </c>
      <c r="B7728" s="5">
        <v>322</v>
      </c>
      <c r="C7728" s="5">
        <v>11</v>
      </c>
      <c r="D7728" s="380">
        <v>47.937222222222225</v>
      </c>
      <c r="E7728" s="25">
        <v>25.59</v>
      </c>
      <c r="F7728" s="380">
        <v>6.1510869765052462E-2</v>
      </c>
      <c r="G7728" s="25">
        <v>44.69</v>
      </c>
      <c r="H7728" s="380">
        <v>2.4644097064148842</v>
      </c>
      <c r="I7728" s="25">
        <v>33.67</v>
      </c>
      <c r="J7728" s="380">
        <v>6.9261692780082776E-2</v>
      </c>
    </row>
    <row r="7729" spans="1:10" x14ac:dyDescent="0.35">
      <c r="A7729" s="5">
        <v>7725</v>
      </c>
      <c r="B7729" s="5">
        <v>322</v>
      </c>
      <c r="C7729" s="5">
        <v>11</v>
      </c>
      <c r="D7729" s="380">
        <v>43.346111111111107</v>
      </c>
      <c r="E7729" s="25">
        <v>24.99</v>
      </c>
      <c r="F7729" s="380">
        <v>6.1505179781230136E-2</v>
      </c>
      <c r="G7729" s="25">
        <v>42.17</v>
      </c>
      <c r="H7729" s="380">
        <v>2.4644097064148842</v>
      </c>
      <c r="I7729" s="25">
        <v>33.67</v>
      </c>
      <c r="J7729" s="380">
        <v>6.9261692780082776E-2</v>
      </c>
    </row>
    <row r="7730" spans="1:10" x14ac:dyDescent="0.35">
      <c r="A7730" s="5">
        <v>7726</v>
      </c>
      <c r="B7730" s="5">
        <v>322</v>
      </c>
      <c r="C7730" s="5">
        <v>11</v>
      </c>
      <c r="D7730" s="380">
        <v>41.225555555555552</v>
      </c>
      <c r="E7730" s="25">
        <v>24.84</v>
      </c>
      <c r="F7730" s="380">
        <v>3.2727733956087586</v>
      </c>
      <c r="G7730" s="25">
        <v>39.92</v>
      </c>
      <c r="H7730" s="380">
        <v>2.4644097064148842</v>
      </c>
      <c r="I7730" s="25">
        <v>33.67</v>
      </c>
      <c r="J7730" s="380">
        <v>6.9261692780082776E-2</v>
      </c>
    </row>
    <row r="7731" spans="1:10" x14ac:dyDescent="0.35">
      <c r="A7731" s="5">
        <v>7727</v>
      </c>
      <c r="B7731" s="5">
        <v>322</v>
      </c>
      <c r="C7731" s="5">
        <v>11</v>
      </c>
      <c r="D7731" s="380">
        <v>40.461666666666659</v>
      </c>
      <c r="E7731" s="25">
        <v>24.84</v>
      </c>
      <c r="F7731" s="380">
        <v>3.2727733956087586</v>
      </c>
      <c r="G7731" s="25">
        <v>30.91</v>
      </c>
      <c r="H7731" s="380">
        <v>2.4644097064148842</v>
      </c>
      <c r="I7731" s="25">
        <v>33.67</v>
      </c>
      <c r="J7731" s="380">
        <v>6.9261692780082776E-2</v>
      </c>
    </row>
    <row r="7732" spans="1:10" x14ac:dyDescent="0.35">
      <c r="A7732" s="5">
        <v>7728</v>
      </c>
      <c r="B7732" s="5">
        <v>322</v>
      </c>
      <c r="C7732" s="5">
        <v>11</v>
      </c>
      <c r="D7732" s="380">
        <v>40.381666666666668</v>
      </c>
      <c r="E7732" s="25">
        <v>24.73</v>
      </c>
      <c r="F7732" s="380">
        <v>3.2727733956087586</v>
      </c>
      <c r="G7732" s="25">
        <v>30.03</v>
      </c>
      <c r="H7732" s="380">
        <v>2.4644097064148842</v>
      </c>
      <c r="I7732" s="25">
        <v>33.67</v>
      </c>
      <c r="J7732" s="380">
        <v>3.9821492525308991E-2</v>
      </c>
    </row>
    <row r="7733" spans="1:10" x14ac:dyDescent="0.35">
      <c r="A7733" s="5">
        <v>7729</v>
      </c>
      <c r="B7733" s="5">
        <v>323</v>
      </c>
      <c r="C7733" s="5">
        <v>11</v>
      </c>
      <c r="D7733" s="380">
        <v>40.740555555555552</v>
      </c>
      <c r="E7733" s="25">
        <v>24</v>
      </c>
      <c r="F7733" s="380">
        <v>3.2727733956087586</v>
      </c>
      <c r="G7733" s="25">
        <v>30.03</v>
      </c>
      <c r="H7733" s="380">
        <v>2.4644097064148842</v>
      </c>
      <c r="I7733" s="25">
        <v>33.67</v>
      </c>
      <c r="J7733" s="380">
        <v>2.777777777777778E-2</v>
      </c>
    </row>
    <row r="7734" spans="1:10" x14ac:dyDescent="0.35">
      <c r="A7734" s="5">
        <v>7730</v>
      </c>
      <c r="B7734" s="5">
        <v>323</v>
      </c>
      <c r="C7734" s="5">
        <v>11</v>
      </c>
      <c r="D7734" s="380">
        <v>40.612222222222222</v>
      </c>
      <c r="E7734" s="25">
        <v>21.88</v>
      </c>
      <c r="F7734" s="380">
        <v>3.2727733956087586</v>
      </c>
      <c r="G7734" s="25">
        <v>30.03</v>
      </c>
      <c r="H7734" s="380">
        <v>2.4644097064148842</v>
      </c>
      <c r="I7734" s="25">
        <v>33.67</v>
      </c>
      <c r="J7734" s="380">
        <v>2.777777777777778E-2</v>
      </c>
    </row>
    <row r="7735" spans="1:10" x14ac:dyDescent="0.35">
      <c r="A7735" s="5">
        <v>7731</v>
      </c>
      <c r="B7735" s="5">
        <v>323</v>
      </c>
      <c r="C7735" s="5">
        <v>11</v>
      </c>
      <c r="D7735" s="380">
        <v>40.378333333333337</v>
      </c>
      <c r="E7735" s="25">
        <v>17.62</v>
      </c>
      <c r="F7735" s="380">
        <v>3.2727733956087586</v>
      </c>
      <c r="G7735" s="25">
        <v>30.03</v>
      </c>
      <c r="H7735" s="380">
        <v>2.4644097064148842</v>
      </c>
      <c r="I7735" s="25">
        <v>33.67</v>
      </c>
      <c r="J7735" s="380">
        <v>2.777777777777778E-2</v>
      </c>
    </row>
    <row r="7736" spans="1:10" x14ac:dyDescent="0.35">
      <c r="A7736" s="5">
        <v>7732</v>
      </c>
      <c r="B7736" s="5">
        <v>323</v>
      </c>
      <c r="C7736" s="5">
        <v>11</v>
      </c>
      <c r="D7736" s="380">
        <v>39.185555555555553</v>
      </c>
      <c r="E7736" s="25">
        <v>14.53</v>
      </c>
      <c r="F7736" s="380">
        <v>3.2727733956087586</v>
      </c>
      <c r="G7736" s="25">
        <v>30.03</v>
      </c>
      <c r="H7736" s="380">
        <v>2.4644097064148842</v>
      </c>
      <c r="I7736" s="25">
        <v>33.67</v>
      </c>
      <c r="J7736" s="380">
        <v>4.0984226902725053E-2</v>
      </c>
    </row>
    <row r="7737" spans="1:10" x14ac:dyDescent="0.35">
      <c r="A7737" s="5">
        <v>7733</v>
      </c>
      <c r="B7737" s="5">
        <v>323</v>
      </c>
      <c r="C7737" s="5">
        <v>11</v>
      </c>
      <c r="D7737" s="380">
        <v>38.602777777777774</v>
      </c>
      <c r="E7737" s="25">
        <v>15.82</v>
      </c>
      <c r="F7737" s="380">
        <v>3.2727733956087586</v>
      </c>
      <c r="G7737" s="25">
        <v>30.03</v>
      </c>
      <c r="H7737" s="380">
        <v>2.4644097064148842</v>
      </c>
      <c r="I7737" s="25">
        <v>33.67</v>
      </c>
      <c r="J7737" s="380">
        <v>4.0984226902725053E-2</v>
      </c>
    </row>
    <row r="7738" spans="1:10" x14ac:dyDescent="0.35">
      <c r="A7738" s="5">
        <v>7734</v>
      </c>
      <c r="B7738" s="5">
        <v>323</v>
      </c>
      <c r="C7738" s="5">
        <v>11</v>
      </c>
      <c r="D7738" s="380">
        <v>39.279444444444444</v>
      </c>
      <c r="E7738" s="25">
        <v>24.26</v>
      </c>
      <c r="F7738" s="380">
        <v>3.2727733956087586</v>
      </c>
      <c r="G7738" s="25">
        <v>30.03</v>
      </c>
      <c r="H7738" s="380">
        <v>2.4644097064148842</v>
      </c>
      <c r="I7738" s="25">
        <v>33.67</v>
      </c>
      <c r="J7738" s="380">
        <v>6.9261692780082776E-2</v>
      </c>
    </row>
    <row r="7739" spans="1:10" x14ac:dyDescent="0.35">
      <c r="A7739" s="5">
        <v>7735</v>
      </c>
      <c r="B7739" s="5">
        <v>323</v>
      </c>
      <c r="C7739" s="5">
        <v>11</v>
      </c>
      <c r="D7739" s="380">
        <v>41.005555555555567</v>
      </c>
      <c r="E7739" s="25">
        <v>24.84</v>
      </c>
      <c r="F7739" s="380">
        <v>3.2727733956087586</v>
      </c>
      <c r="G7739" s="25">
        <v>36.69</v>
      </c>
      <c r="H7739" s="380">
        <v>2.4644097064148842</v>
      </c>
      <c r="I7739" s="25">
        <v>33.67</v>
      </c>
      <c r="J7739" s="380">
        <v>6.9261692780082776E-2</v>
      </c>
    </row>
    <row r="7740" spans="1:10" x14ac:dyDescent="0.35">
      <c r="A7740" s="5">
        <v>7736</v>
      </c>
      <c r="B7740" s="5">
        <v>323</v>
      </c>
      <c r="C7740" s="5">
        <v>11</v>
      </c>
      <c r="D7740" s="380">
        <v>44.717777777777776</v>
      </c>
      <c r="E7740" s="25">
        <v>24.99</v>
      </c>
      <c r="F7740" s="380">
        <v>1.1790128493548655</v>
      </c>
      <c r="G7740" s="25">
        <v>42.17</v>
      </c>
      <c r="H7740" s="380">
        <v>2.4644097064148842</v>
      </c>
      <c r="I7740" s="25">
        <v>33.67</v>
      </c>
      <c r="J7740" s="380">
        <v>6.9261692780082776E-2</v>
      </c>
    </row>
    <row r="7741" spans="1:10" x14ac:dyDescent="0.35">
      <c r="A7741" s="5">
        <v>7737</v>
      </c>
      <c r="B7741" s="5">
        <v>323</v>
      </c>
      <c r="C7741" s="5">
        <v>11</v>
      </c>
      <c r="D7741" s="380">
        <v>49.626666666666665</v>
      </c>
      <c r="E7741" s="25">
        <v>25.29</v>
      </c>
      <c r="F7741" s="380">
        <v>3.2915005229412397</v>
      </c>
      <c r="G7741" s="25">
        <v>43.39</v>
      </c>
      <c r="H7741" s="380">
        <v>2.4644097064148842</v>
      </c>
      <c r="I7741" s="25">
        <v>33.67</v>
      </c>
      <c r="J7741" s="380">
        <v>6.9261692780082776E-2</v>
      </c>
    </row>
    <row r="7742" spans="1:10" x14ac:dyDescent="0.35">
      <c r="A7742" s="5">
        <v>7738</v>
      </c>
      <c r="B7742" s="5">
        <v>323</v>
      </c>
      <c r="C7742" s="5">
        <v>11</v>
      </c>
      <c r="D7742" s="380">
        <v>52.779444444444437</v>
      </c>
      <c r="E7742" s="25">
        <v>25.74</v>
      </c>
      <c r="F7742" s="380">
        <v>3.089628314994656</v>
      </c>
      <c r="G7742" s="25">
        <v>43.56</v>
      </c>
      <c r="H7742" s="380">
        <v>2.4644097064148842</v>
      </c>
      <c r="I7742" s="25">
        <v>33.67</v>
      </c>
      <c r="J7742" s="380">
        <v>4.0984226902725053E-2</v>
      </c>
    </row>
    <row r="7743" spans="1:10" x14ac:dyDescent="0.35">
      <c r="A7743" s="5">
        <v>7739</v>
      </c>
      <c r="B7743" s="5">
        <v>323</v>
      </c>
      <c r="C7743" s="5">
        <v>11</v>
      </c>
      <c r="D7743" s="380">
        <v>51.078333333333333</v>
      </c>
      <c r="E7743" s="25">
        <v>25.29</v>
      </c>
      <c r="F7743" s="380">
        <v>2.343956952115327</v>
      </c>
      <c r="G7743" s="25">
        <v>43.39</v>
      </c>
      <c r="H7743" s="380">
        <v>2.4644097064148842</v>
      </c>
      <c r="I7743" s="25">
        <v>33.67</v>
      </c>
      <c r="J7743" s="380">
        <v>4.0984226902725053E-2</v>
      </c>
    </row>
    <row r="7744" spans="1:10" x14ac:dyDescent="0.35">
      <c r="A7744" s="5">
        <v>7740</v>
      </c>
      <c r="B7744" s="5">
        <v>323</v>
      </c>
      <c r="C7744" s="5">
        <v>11</v>
      </c>
      <c r="D7744" s="380">
        <v>52.432222222222222</v>
      </c>
      <c r="E7744" s="25">
        <v>24.99</v>
      </c>
      <c r="F7744" s="380">
        <v>1.415578532559296</v>
      </c>
      <c r="G7744" s="25">
        <v>43.39</v>
      </c>
      <c r="H7744" s="380">
        <v>2.4644097064148842</v>
      </c>
      <c r="I7744" s="25">
        <v>33.67</v>
      </c>
      <c r="J7744" s="380">
        <v>4.0984226902725053E-2</v>
      </c>
    </row>
    <row r="7745" spans="1:10" x14ac:dyDescent="0.35">
      <c r="A7745" s="5">
        <v>7741</v>
      </c>
      <c r="B7745" s="5">
        <v>323</v>
      </c>
      <c r="C7745" s="5">
        <v>11</v>
      </c>
      <c r="D7745" s="380">
        <v>51.361111111111121</v>
      </c>
      <c r="E7745" s="25">
        <v>24.99</v>
      </c>
      <c r="F7745" s="380">
        <v>1.8925185610180726</v>
      </c>
      <c r="G7745" s="25">
        <v>42.6</v>
      </c>
      <c r="H7745" s="380">
        <v>2.4644097064148842</v>
      </c>
      <c r="I7745" s="25">
        <v>33.67</v>
      </c>
      <c r="J7745" s="380">
        <v>4.0984226902725053E-2</v>
      </c>
    </row>
    <row r="7746" spans="1:10" x14ac:dyDescent="0.35">
      <c r="A7746" s="5">
        <v>7742</v>
      </c>
      <c r="B7746" s="5">
        <v>323</v>
      </c>
      <c r="C7746" s="5">
        <v>11</v>
      </c>
      <c r="D7746" s="380">
        <v>52.151111111111106</v>
      </c>
      <c r="E7746" s="25">
        <v>24.99</v>
      </c>
      <c r="F7746" s="380">
        <v>3.1741665492175435</v>
      </c>
      <c r="G7746" s="25">
        <v>43.39</v>
      </c>
      <c r="H7746" s="380">
        <v>2.4644097064148842</v>
      </c>
      <c r="I7746" s="25">
        <v>34.01</v>
      </c>
      <c r="J7746" s="380">
        <v>4.0984226902725053E-2</v>
      </c>
    </row>
    <row r="7747" spans="1:10" x14ac:dyDescent="0.35">
      <c r="A7747" s="5">
        <v>7743</v>
      </c>
      <c r="B7747" s="5">
        <v>323</v>
      </c>
      <c r="C7747" s="5">
        <v>11</v>
      </c>
      <c r="D7747" s="380">
        <v>54.376111111111108</v>
      </c>
      <c r="E7747" s="25">
        <v>24.99</v>
      </c>
      <c r="F7747" s="380">
        <v>3.4483108433488545</v>
      </c>
      <c r="G7747" s="25">
        <v>43.72</v>
      </c>
      <c r="H7747" s="380">
        <v>2.4644097064148842</v>
      </c>
      <c r="I7747" s="25">
        <v>34.479999999999997</v>
      </c>
      <c r="J7747" s="380">
        <v>4.0984226902725053E-2</v>
      </c>
    </row>
    <row r="7748" spans="1:10" x14ac:dyDescent="0.35">
      <c r="A7748" s="5">
        <v>7744</v>
      </c>
      <c r="B7748" s="5">
        <v>323</v>
      </c>
      <c r="C7748" s="5">
        <v>11</v>
      </c>
      <c r="D7748" s="380">
        <v>56.366111111111117</v>
      </c>
      <c r="E7748" s="25">
        <v>24.99</v>
      </c>
      <c r="F7748" s="380">
        <v>2.8846645414843768</v>
      </c>
      <c r="G7748" s="25">
        <v>44.74</v>
      </c>
      <c r="H7748" s="380">
        <v>3.7826662967007394</v>
      </c>
      <c r="I7748" s="25">
        <v>48.86</v>
      </c>
      <c r="J7748" s="380">
        <v>0.19251291663283976</v>
      </c>
    </row>
    <row r="7749" spans="1:10" x14ac:dyDescent="0.35">
      <c r="A7749" s="5">
        <v>7745</v>
      </c>
      <c r="B7749" s="5">
        <v>323</v>
      </c>
      <c r="C7749" s="5">
        <v>11</v>
      </c>
      <c r="D7749" s="380">
        <v>62.314999999999998</v>
      </c>
      <c r="E7749" s="25">
        <v>26.51</v>
      </c>
      <c r="F7749" s="380">
        <v>4.5131550510835634</v>
      </c>
      <c r="G7749" s="25">
        <v>44.74</v>
      </c>
      <c r="H7749" s="380">
        <v>3.7826662967007394</v>
      </c>
      <c r="I7749" s="25">
        <v>50.13</v>
      </c>
      <c r="J7749" s="380">
        <v>0.14480167642852412</v>
      </c>
    </row>
    <row r="7750" spans="1:10" x14ac:dyDescent="0.35">
      <c r="A7750" s="5">
        <v>7746</v>
      </c>
      <c r="B7750" s="5">
        <v>323</v>
      </c>
      <c r="C7750" s="5">
        <v>11</v>
      </c>
      <c r="D7750" s="380">
        <v>68.348333333333329</v>
      </c>
      <c r="E7750" s="25">
        <v>27.75</v>
      </c>
      <c r="F7750" s="380">
        <v>4.3251309250114414</v>
      </c>
      <c r="G7750" s="25">
        <v>47.5</v>
      </c>
      <c r="H7750" s="380">
        <v>0.14480167642852412</v>
      </c>
      <c r="I7750" s="25">
        <v>53.71</v>
      </c>
      <c r="J7750" s="380">
        <v>0.14480167642852412</v>
      </c>
    </row>
    <row r="7751" spans="1:10" x14ac:dyDescent="0.35">
      <c r="A7751" s="5">
        <v>7747</v>
      </c>
      <c r="B7751" s="5">
        <v>323</v>
      </c>
      <c r="C7751" s="5">
        <v>11</v>
      </c>
      <c r="D7751" s="380">
        <v>66.552777777777777</v>
      </c>
      <c r="E7751" s="25">
        <v>27.75</v>
      </c>
      <c r="F7751" s="380">
        <v>4.9029766036006714</v>
      </c>
      <c r="G7751" s="25">
        <v>47.5</v>
      </c>
      <c r="H7751" s="380">
        <v>0.14480167642852412</v>
      </c>
      <c r="I7751" s="25">
        <v>53.71</v>
      </c>
      <c r="J7751" s="380">
        <v>0.14480167642852412</v>
      </c>
    </row>
    <row r="7752" spans="1:10" x14ac:dyDescent="0.35">
      <c r="A7752" s="5">
        <v>7748</v>
      </c>
      <c r="B7752" s="5">
        <v>323</v>
      </c>
      <c r="C7752" s="5">
        <v>11</v>
      </c>
      <c r="D7752" s="380">
        <v>62.207222222222221</v>
      </c>
      <c r="E7752" s="25">
        <v>26.51</v>
      </c>
      <c r="F7752" s="380">
        <v>4.9128672184301152</v>
      </c>
      <c r="G7752" s="25">
        <v>44.74</v>
      </c>
      <c r="H7752" s="380">
        <v>0.72846978422401509</v>
      </c>
      <c r="I7752" s="25">
        <v>48.86</v>
      </c>
      <c r="J7752" s="380">
        <v>0.14480167642852412</v>
      </c>
    </row>
    <row r="7753" spans="1:10" x14ac:dyDescent="0.35">
      <c r="A7753" s="5">
        <v>7749</v>
      </c>
      <c r="B7753" s="5">
        <v>323</v>
      </c>
      <c r="C7753" s="5">
        <v>11</v>
      </c>
      <c r="D7753" s="380">
        <v>59.975000000000009</v>
      </c>
      <c r="E7753" s="25">
        <v>24.99</v>
      </c>
      <c r="F7753" s="380">
        <v>4.114916792801675</v>
      </c>
      <c r="G7753" s="25">
        <v>44.74</v>
      </c>
      <c r="H7753" s="380">
        <v>3.7944600396144161</v>
      </c>
      <c r="I7753" s="25">
        <v>48.86</v>
      </c>
      <c r="J7753" s="380">
        <v>0.14480167642852412</v>
      </c>
    </row>
    <row r="7754" spans="1:10" x14ac:dyDescent="0.35">
      <c r="A7754" s="5">
        <v>7750</v>
      </c>
      <c r="B7754" s="5">
        <v>323</v>
      </c>
      <c r="C7754" s="5">
        <v>11</v>
      </c>
      <c r="D7754" s="380">
        <v>57.943888888888893</v>
      </c>
      <c r="E7754" s="25">
        <v>24.84</v>
      </c>
      <c r="F7754" s="380">
        <v>3.1496696457478719</v>
      </c>
      <c r="G7754" s="25">
        <v>44.69</v>
      </c>
      <c r="H7754" s="380">
        <v>3.7944600396144161</v>
      </c>
      <c r="I7754" s="25">
        <v>45.49</v>
      </c>
      <c r="J7754" s="380">
        <v>0.14480167642852412</v>
      </c>
    </row>
    <row r="7755" spans="1:10" x14ac:dyDescent="0.35">
      <c r="A7755" s="5">
        <v>7751</v>
      </c>
      <c r="B7755" s="5">
        <v>323</v>
      </c>
      <c r="C7755" s="5">
        <v>11</v>
      </c>
      <c r="D7755" s="380">
        <v>55.303333333333327</v>
      </c>
      <c r="E7755" s="25">
        <v>24.99</v>
      </c>
      <c r="F7755" s="380">
        <v>2.9281836574516436</v>
      </c>
      <c r="G7755" s="25">
        <v>44.45</v>
      </c>
      <c r="H7755" s="380">
        <v>0.40436347349259916</v>
      </c>
      <c r="I7755" s="25">
        <v>48.86</v>
      </c>
      <c r="J7755" s="380">
        <v>1.4935801949846332</v>
      </c>
    </row>
    <row r="7756" spans="1:10" x14ac:dyDescent="0.35">
      <c r="A7756" s="5">
        <v>7752</v>
      </c>
      <c r="B7756" s="5">
        <v>323</v>
      </c>
      <c r="C7756" s="5">
        <v>11</v>
      </c>
      <c r="D7756" s="380">
        <v>52.945555555555551</v>
      </c>
      <c r="E7756" s="25">
        <v>24.84</v>
      </c>
      <c r="F7756" s="380">
        <v>0.17973441596887421</v>
      </c>
      <c r="G7756" s="25">
        <v>44.24</v>
      </c>
      <c r="H7756" s="380">
        <v>0.59409418232495026</v>
      </c>
      <c r="I7756" s="25">
        <v>45.49</v>
      </c>
      <c r="J7756" s="380">
        <v>1.3605549470073204</v>
      </c>
    </row>
    <row r="7757" spans="1:10" x14ac:dyDescent="0.35">
      <c r="A7757" s="5">
        <v>7753</v>
      </c>
      <c r="B7757" s="5">
        <v>324</v>
      </c>
      <c r="C7757" s="5">
        <v>11</v>
      </c>
      <c r="D7757" s="380">
        <v>54.44166666666667</v>
      </c>
      <c r="E7757" s="25">
        <v>24.84</v>
      </c>
      <c r="F7757" s="380">
        <v>0.17973441596887421</v>
      </c>
      <c r="G7757" s="25">
        <v>37.299999999999997</v>
      </c>
      <c r="H7757" s="380">
        <v>9.5635933027081815E-2</v>
      </c>
      <c r="I7757" s="25">
        <v>45.88</v>
      </c>
      <c r="J7757" s="380">
        <v>1.3605549470073204</v>
      </c>
    </row>
    <row r="7758" spans="1:10" x14ac:dyDescent="0.35">
      <c r="A7758" s="5">
        <v>7754</v>
      </c>
      <c r="B7758" s="5">
        <v>324</v>
      </c>
      <c r="C7758" s="5">
        <v>11</v>
      </c>
      <c r="D7758" s="380">
        <v>52.328888888888876</v>
      </c>
      <c r="E7758" s="25">
        <v>24.84</v>
      </c>
      <c r="F7758" s="380">
        <v>0.17973441596887421</v>
      </c>
      <c r="G7758" s="25">
        <v>37.299999999999997</v>
      </c>
      <c r="H7758" s="380">
        <v>0.69409287514890183</v>
      </c>
      <c r="I7758" s="25">
        <v>45.88</v>
      </c>
      <c r="J7758" s="380">
        <v>1.3605549470073204</v>
      </c>
    </row>
    <row r="7759" spans="1:10" x14ac:dyDescent="0.35">
      <c r="A7759" s="5">
        <v>7755</v>
      </c>
      <c r="B7759" s="5">
        <v>324</v>
      </c>
      <c r="C7759" s="5">
        <v>11</v>
      </c>
      <c r="D7759" s="380">
        <v>51.26</v>
      </c>
      <c r="E7759" s="25">
        <v>24.84</v>
      </c>
      <c r="F7759" s="380">
        <v>0.17973441596887421</v>
      </c>
      <c r="G7759" s="25">
        <v>35.1</v>
      </c>
      <c r="H7759" s="380">
        <v>0.56949503635054444</v>
      </c>
      <c r="I7759" s="25">
        <v>45.88</v>
      </c>
      <c r="J7759" s="380">
        <v>1.3605549470073204</v>
      </c>
    </row>
    <row r="7760" spans="1:10" x14ac:dyDescent="0.35">
      <c r="A7760" s="5">
        <v>7756</v>
      </c>
      <c r="B7760" s="5">
        <v>324</v>
      </c>
      <c r="C7760" s="5">
        <v>11</v>
      </c>
      <c r="D7760" s="380">
        <v>50.083333333333336</v>
      </c>
      <c r="E7760" s="25">
        <v>24.84</v>
      </c>
      <c r="F7760" s="380">
        <v>0.17973441596887421</v>
      </c>
      <c r="G7760" s="25">
        <v>34.15</v>
      </c>
      <c r="H7760" s="380">
        <v>0.61523416561640087</v>
      </c>
      <c r="I7760" s="25">
        <v>45.88</v>
      </c>
      <c r="J7760" s="380">
        <v>1.3605549470073204</v>
      </c>
    </row>
    <row r="7761" spans="1:10" x14ac:dyDescent="0.35">
      <c r="A7761" s="5">
        <v>7757</v>
      </c>
      <c r="B7761" s="5">
        <v>324</v>
      </c>
      <c r="C7761" s="5">
        <v>11</v>
      </c>
      <c r="D7761" s="380">
        <v>51.577777777777776</v>
      </c>
      <c r="E7761" s="25">
        <v>24.84</v>
      </c>
      <c r="F7761" s="380">
        <v>0.31250151101068269</v>
      </c>
      <c r="G7761" s="25">
        <v>34.15</v>
      </c>
      <c r="H7761" s="380">
        <v>3.9637720565140762E-2</v>
      </c>
      <c r="I7761" s="25">
        <v>45.88</v>
      </c>
      <c r="J7761" s="380">
        <v>1.3720989736552716</v>
      </c>
    </row>
    <row r="7762" spans="1:10" x14ac:dyDescent="0.35">
      <c r="A7762" s="5">
        <v>7758</v>
      </c>
      <c r="B7762" s="5">
        <v>324</v>
      </c>
      <c r="C7762" s="5">
        <v>11</v>
      </c>
      <c r="D7762" s="380">
        <v>51.971666666666671</v>
      </c>
      <c r="E7762" s="25">
        <v>24.84</v>
      </c>
      <c r="F7762" s="380">
        <v>0.47222222222222221</v>
      </c>
      <c r="G7762" s="25">
        <v>35.85</v>
      </c>
      <c r="H7762" s="380">
        <v>3.9361118256071748E-2</v>
      </c>
      <c r="I7762" s="25">
        <v>45.88</v>
      </c>
      <c r="J7762" s="380">
        <v>0.27777777777777779</v>
      </c>
    </row>
    <row r="7763" spans="1:10" x14ac:dyDescent="0.35">
      <c r="A7763" s="5">
        <v>7759</v>
      </c>
      <c r="B7763" s="5">
        <v>324</v>
      </c>
      <c r="C7763" s="5">
        <v>11</v>
      </c>
      <c r="D7763" s="380">
        <v>53.541666666666671</v>
      </c>
      <c r="E7763" s="25">
        <v>24.84</v>
      </c>
      <c r="F7763" s="380">
        <v>8.1174834595959577</v>
      </c>
      <c r="G7763" s="25">
        <v>37.299999999999997</v>
      </c>
      <c r="H7763" s="380">
        <v>3.2435828818231949</v>
      </c>
      <c r="I7763" s="25">
        <v>45.88</v>
      </c>
      <c r="J7763" s="380">
        <v>4.7139211692318739</v>
      </c>
    </row>
    <row r="7764" spans="1:10" x14ac:dyDescent="0.35">
      <c r="A7764" s="5">
        <v>7760</v>
      </c>
      <c r="B7764" s="5">
        <v>324</v>
      </c>
      <c r="C7764" s="5">
        <v>11</v>
      </c>
      <c r="D7764" s="380">
        <v>53.365555555555559</v>
      </c>
      <c r="E7764" s="25">
        <v>24.84</v>
      </c>
      <c r="F7764" s="380">
        <v>8.1174834595959577</v>
      </c>
      <c r="G7764" s="25">
        <v>38.61</v>
      </c>
      <c r="H7764" s="380">
        <v>5.5382304373320412</v>
      </c>
      <c r="I7764" s="25">
        <v>46.34</v>
      </c>
      <c r="J7764" s="380">
        <v>5.646923155274628</v>
      </c>
    </row>
    <row r="7765" spans="1:10" x14ac:dyDescent="0.35">
      <c r="A7765" s="5">
        <v>7761</v>
      </c>
      <c r="B7765" s="5">
        <v>324</v>
      </c>
      <c r="C7765" s="5">
        <v>11</v>
      </c>
      <c r="D7765" s="380">
        <v>51.139444444444443</v>
      </c>
      <c r="E7765" s="25">
        <v>24.99</v>
      </c>
      <c r="F7765" s="380">
        <v>9.6939804751990302</v>
      </c>
      <c r="G7765" s="25">
        <v>44.74</v>
      </c>
      <c r="H7765" s="380">
        <v>7.7739517740711888</v>
      </c>
      <c r="I7765" s="25">
        <v>48.86</v>
      </c>
      <c r="J7765" s="380">
        <v>6.3452121669896187</v>
      </c>
    </row>
    <row r="7766" spans="1:10" x14ac:dyDescent="0.35">
      <c r="A7766" s="5">
        <v>7762</v>
      </c>
      <c r="B7766" s="5">
        <v>324</v>
      </c>
      <c r="C7766" s="5">
        <v>11</v>
      </c>
      <c r="D7766" s="380">
        <v>54.433333333333323</v>
      </c>
      <c r="E7766" s="25">
        <v>24.99</v>
      </c>
      <c r="F7766" s="380">
        <v>9.2947139928348026</v>
      </c>
      <c r="G7766" s="25">
        <v>44.74</v>
      </c>
      <c r="H7766" s="380">
        <v>7.7549103619506736</v>
      </c>
      <c r="I7766" s="25">
        <v>50.13</v>
      </c>
      <c r="J7766" s="380">
        <v>6.1645931779147869</v>
      </c>
    </row>
    <row r="7767" spans="1:10" x14ac:dyDescent="0.35">
      <c r="A7767" s="5">
        <v>7763</v>
      </c>
      <c r="B7767" s="5">
        <v>324</v>
      </c>
      <c r="C7767" s="5">
        <v>11</v>
      </c>
      <c r="D7767" s="380">
        <v>55.099999999999994</v>
      </c>
      <c r="E7767" s="25">
        <v>24.99</v>
      </c>
      <c r="F7767" s="380">
        <v>8.8283695355453258</v>
      </c>
      <c r="G7767" s="25">
        <v>44.74</v>
      </c>
      <c r="H7767" s="380">
        <v>6.7131898346245222</v>
      </c>
      <c r="I7767" s="25">
        <v>46.78</v>
      </c>
      <c r="J7767" s="380">
        <v>5.2634730523283952</v>
      </c>
    </row>
    <row r="7768" spans="1:10" x14ac:dyDescent="0.35">
      <c r="A7768" s="5">
        <v>7764</v>
      </c>
      <c r="B7768" s="5">
        <v>324</v>
      </c>
      <c r="C7768" s="5">
        <v>11</v>
      </c>
      <c r="D7768" s="380">
        <v>55.797777777777775</v>
      </c>
      <c r="E7768" s="25">
        <v>24.99</v>
      </c>
      <c r="F7768" s="380">
        <v>9.177077950552917</v>
      </c>
      <c r="G7768" s="25">
        <v>44.74</v>
      </c>
      <c r="H7768" s="380">
        <v>9.7514138643081107</v>
      </c>
      <c r="I7768" s="25">
        <v>46.78</v>
      </c>
      <c r="J7768" s="380">
        <v>6.3623790305402874</v>
      </c>
    </row>
    <row r="7769" spans="1:10" x14ac:dyDescent="0.35">
      <c r="A7769" s="5">
        <v>7765</v>
      </c>
      <c r="B7769" s="5">
        <v>324</v>
      </c>
      <c r="C7769" s="5">
        <v>11</v>
      </c>
      <c r="D7769" s="380">
        <v>53.614444444444445</v>
      </c>
      <c r="E7769" s="25">
        <v>24.99</v>
      </c>
      <c r="F7769" s="380">
        <v>9.1714332175040294</v>
      </c>
      <c r="G7769" s="25">
        <v>44.74</v>
      </c>
      <c r="H7769" s="380">
        <v>9.8886487767771722</v>
      </c>
      <c r="I7769" s="25">
        <v>47.25</v>
      </c>
      <c r="J7769" s="380">
        <v>6.4101765387465566</v>
      </c>
    </row>
    <row r="7770" spans="1:10" x14ac:dyDescent="0.35">
      <c r="A7770" s="5">
        <v>7766</v>
      </c>
      <c r="B7770" s="5">
        <v>324</v>
      </c>
      <c r="C7770" s="5">
        <v>11</v>
      </c>
      <c r="D7770" s="380">
        <v>53.030555555555551</v>
      </c>
      <c r="E7770" s="25">
        <v>24.99</v>
      </c>
      <c r="F7770" s="380">
        <v>9.1025817962077742</v>
      </c>
      <c r="G7770" s="25">
        <v>44.69</v>
      </c>
      <c r="H7770" s="380">
        <v>8.2305604246787514</v>
      </c>
      <c r="I7770" s="25">
        <v>48.67</v>
      </c>
      <c r="J7770" s="380">
        <v>4.7124128788621604</v>
      </c>
    </row>
    <row r="7771" spans="1:10" x14ac:dyDescent="0.35">
      <c r="A7771" s="5">
        <v>7767</v>
      </c>
      <c r="B7771" s="5">
        <v>324</v>
      </c>
      <c r="C7771" s="5">
        <v>11</v>
      </c>
      <c r="D7771" s="380">
        <v>54.349444444444444</v>
      </c>
      <c r="E7771" s="25">
        <v>24.84</v>
      </c>
      <c r="F7771" s="380">
        <v>9.2728409280243245</v>
      </c>
      <c r="G7771" s="25">
        <v>43.56</v>
      </c>
      <c r="H7771" s="380">
        <v>6.6311118319959714</v>
      </c>
      <c r="I7771" s="25">
        <v>48.67</v>
      </c>
      <c r="J7771" s="380">
        <v>4.8230040169117769</v>
      </c>
    </row>
    <row r="7772" spans="1:10" x14ac:dyDescent="0.35">
      <c r="A7772" s="5">
        <v>7768</v>
      </c>
      <c r="B7772" s="5">
        <v>324</v>
      </c>
      <c r="C7772" s="5">
        <v>11</v>
      </c>
      <c r="D7772" s="380">
        <v>57.359444444444442</v>
      </c>
      <c r="E7772" s="25">
        <v>25.29</v>
      </c>
      <c r="F7772" s="380">
        <v>15.172968141825937</v>
      </c>
      <c r="G7772" s="25">
        <v>44.77</v>
      </c>
      <c r="H7772" s="380">
        <v>6.7387957670466525</v>
      </c>
      <c r="I7772" s="25">
        <v>48.86</v>
      </c>
      <c r="J7772" s="380">
        <v>5.476247202123627</v>
      </c>
    </row>
    <row r="7773" spans="1:10" x14ac:dyDescent="0.35">
      <c r="A7773" s="5">
        <v>7769</v>
      </c>
      <c r="B7773" s="5">
        <v>324</v>
      </c>
      <c r="C7773" s="5">
        <v>11</v>
      </c>
      <c r="D7773" s="380">
        <v>61.235555555555557</v>
      </c>
      <c r="E7773" s="25">
        <v>25.59</v>
      </c>
      <c r="F7773" s="380">
        <v>16.750359391746038</v>
      </c>
      <c r="G7773" s="25">
        <v>44.77</v>
      </c>
      <c r="H7773" s="380">
        <v>8.3518413470310993</v>
      </c>
      <c r="I7773" s="25">
        <v>51.76</v>
      </c>
      <c r="J7773" s="380">
        <v>5.476247202123627</v>
      </c>
    </row>
    <row r="7774" spans="1:10" x14ac:dyDescent="0.35">
      <c r="A7774" s="5">
        <v>7770</v>
      </c>
      <c r="B7774" s="5">
        <v>324</v>
      </c>
      <c r="C7774" s="5">
        <v>11</v>
      </c>
      <c r="D7774" s="380">
        <v>66.377777777777766</v>
      </c>
      <c r="E7774" s="25">
        <v>27.3</v>
      </c>
      <c r="F7774" s="380">
        <v>16.262214849598976</v>
      </c>
      <c r="G7774" s="25">
        <v>47.85</v>
      </c>
      <c r="H7774" s="380">
        <v>8.1449312431747369</v>
      </c>
      <c r="I7774" s="25">
        <v>59.85</v>
      </c>
      <c r="J7774" s="380">
        <v>6.2046902009887459</v>
      </c>
    </row>
    <row r="7775" spans="1:10" x14ac:dyDescent="0.35">
      <c r="A7775" s="5">
        <v>7771</v>
      </c>
      <c r="B7775" s="5">
        <v>324</v>
      </c>
      <c r="C7775" s="5">
        <v>11</v>
      </c>
      <c r="D7775" s="380">
        <v>65.105555555555554</v>
      </c>
      <c r="E7775" s="25">
        <v>26.51</v>
      </c>
      <c r="F7775" s="380">
        <v>15.30448321708702</v>
      </c>
      <c r="G7775" s="25">
        <v>47.85</v>
      </c>
      <c r="H7775" s="380">
        <v>7.6203964617099782</v>
      </c>
      <c r="I7775" s="25">
        <v>64.14</v>
      </c>
      <c r="J7775" s="380">
        <v>6.0761287714447274</v>
      </c>
    </row>
    <row r="7776" spans="1:10" x14ac:dyDescent="0.35">
      <c r="A7776" s="5">
        <v>7772</v>
      </c>
      <c r="B7776" s="5">
        <v>324</v>
      </c>
      <c r="C7776" s="5">
        <v>11</v>
      </c>
      <c r="D7776" s="380">
        <v>62.477222222222217</v>
      </c>
      <c r="E7776" s="25">
        <v>26.35</v>
      </c>
      <c r="F7776" s="380">
        <v>17.70770450465211</v>
      </c>
      <c r="G7776" s="25">
        <v>46.03</v>
      </c>
      <c r="H7776" s="380">
        <v>8.4745423729419009</v>
      </c>
      <c r="I7776" s="25">
        <v>55.66</v>
      </c>
      <c r="J7776" s="380">
        <v>6.0315452390096507</v>
      </c>
    </row>
    <row r="7777" spans="1:10" x14ac:dyDescent="0.35">
      <c r="A7777" s="5">
        <v>7773</v>
      </c>
      <c r="B7777" s="5">
        <v>324</v>
      </c>
      <c r="C7777" s="5">
        <v>11</v>
      </c>
      <c r="D7777" s="380">
        <v>57.792777777777779</v>
      </c>
      <c r="E7777" s="25">
        <v>25.29</v>
      </c>
      <c r="F7777" s="380">
        <v>17.920673807555414</v>
      </c>
      <c r="G7777" s="25">
        <v>44.77</v>
      </c>
      <c r="H7777" s="380">
        <v>8.4621923956985459</v>
      </c>
      <c r="I7777" s="25">
        <v>53.51</v>
      </c>
      <c r="J7777" s="380">
        <v>5.6740955509037745</v>
      </c>
    </row>
    <row r="7778" spans="1:10" x14ac:dyDescent="0.35">
      <c r="A7778" s="5">
        <v>7774</v>
      </c>
      <c r="B7778" s="5">
        <v>324</v>
      </c>
      <c r="C7778" s="5">
        <v>11</v>
      </c>
      <c r="D7778" s="380">
        <v>54.086111111111101</v>
      </c>
      <c r="E7778" s="25">
        <v>24.99</v>
      </c>
      <c r="F7778" s="380">
        <v>16.422100631023635</v>
      </c>
      <c r="G7778" s="25">
        <v>43.56</v>
      </c>
      <c r="H7778" s="380">
        <v>8.6190238848823597</v>
      </c>
      <c r="I7778" s="25">
        <v>48.86</v>
      </c>
      <c r="J7778" s="380">
        <v>4.760141786306499</v>
      </c>
    </row>
    <row r="7779" spans="1:10" x14ac:dyDescent="0.35">
      <c r="A7779" s="5">
        <v>7775</v>
      </c>
      <c r="B7779" s="5">
        <v>324</v>
      </c>
      <c r="C7779" s="5">
        <v>11</v>
      </c>
      <c r="D7779" s="380">
        <v>52.252222222222223</v>
      </c>
      <c r="E7779" s="25">
        <v>24.99</v>
      </c>
      <c r="F7779" s="380">
        <v>15.970409072874279</v>
      </c>
      <c r="G7779" s="25">
        <v>43.56</v>
      </c>
      <c r="H7779" s="380">
        <v>8.4225339569783078</v>
      </c>
      <c r="I7779" s="25">
        <v>48.86</v>
      </c>
      <c r="J7779" s="380">
        <v>6.5255168283979224</v>
      </c>
    </row>
    <row r="7780" spans="1:10" x14ac:dyDescent="0.35">
      <c r="A7780" s="5">
        <v>7776</v>
      </c>
      <c r="B7780" s="5">
        <v>324</v>
      </c>
      <c r="C7780" s="5">
        <v>11</v>
      </c>
      <c r="D7780" s="380">
        <v>45.984444444444449</v>
      </c>
      <c r="E7780" s="25">
        <v>24.84</v>
      </c>
      <c r="F7780" s="380">
        <v>11.804227931601602</v>
      </c>
      <c r="G7780" s="25">
        <v>39.770000000000003</v>
      </c>
      <c r="H7780" s="380">
        <v>8.2845567765825088</v>
      </c>
      <c r="I7780" s="25">
        <v>47.44</v>
      </c>
      <c r="J7780" s="380">
        <v>6.5301488300702717</v>
      </c>
    </row>
    <row r="7781" spans="1:10" x14ac:dyDescent="0.35">
      <c r="A7781" s="5">
        <v>7777</v>
      </c>
      <c r="B7781" s="5">
        <v>325</v>
      </c>
      <c r="C7781" s="5">
        <v>11</v>
      </c>
      <c r="D7781" s="380">
        <v>41.184999999999995</v>
      </c>
      <c r="E7781" s="25">
        <v>24.84</v>
      </c>
      <c r="F7781" s="380">
        <v>11.492373334331752</v>
      </c>
      <c r="G7781" s="25">
        <v>38.049999999999997</v>
      </c>
      <c r="H7781" s="380">
        <v>9.1343536387268269</v>
      </c>
      <c r="I7781" s="25">
        <v>35.69</v>
      </c>
      <c r="J7781" s="380">
        <v>6.8621947619977792</v>
      </c>
    </row>
    <row r="7782" spans="1:10" x14ac:dyDescent="0.35">
      <c r="A7782" s="5">
        <v>7778</v>
      </c>
      <c r="B7782" s="5">
        <v>325</v>
      </c>
      <c r="C7782" s="5">
        <v>11</v>
      </c>
      <c r="D7782" s="380">
        <v>42.12555555555555</v>
      </c>
      <c r="E7782" s="25">
        <v>24.84</v>
      </c>
      <c r="F7782" s="380">
        <v>9.5768899397158691</v>
      </c>
      <c r="G7782" s="25">
        <v>38.049999999999997</v>
      </c>
      <c r="H7782" s="380">
        <v>9.5914270371311474</v>
      </c>
      <c r="I7782" s="25">
        <v>35.33</v>
      </c>
      <c r="J7782" s="380">
        <v>6.7615029289399828</v>
      </c>
    </row>
    <row r="7783" spans="1:10" x14ac:dyDescent="0.35">
      <c r="A7783" s="5">
        <v>7779</v>
      </c>
      <c r="B7783" s="5">
        <v>325</v>
      </c>
      <c r="C7783" s="5">
        <v>11</v>
      </c>
      <c r="D7783" s="380">
        <v>43.906666666666673</v>
      </c>
      <c r="E7783" s="25">
        <v>23.59</v>
      </c>
      <c r="F7783" s="380">
        <v>9.941572186025077</v>
      </c>
      <c r="G7783" s="25">
        <v>38.049999999999997</v>
      </c>
      <c r="H7783" s="380">
        <v>9.4989412835848697</v>
      </c>
      <c r="I7783" s="25">
        <v>34.68</v>
      </c>
      <c r="J7783" s="380">
        <v>6.7593612271581032</v>
      </c>
    </row>
    <row r="7784" spans="1:10" x14ac:dyDescent="0.35">
      <c r="A7784" s="5">
        <v>7780</v>
      </c>
      <c r="B7784" s="5">
        <v>325</v>
      </c>
      <c r="C7784" s="5">
        <v>11</v>
      </c>
      <c r="D7784" s="380">
        <v>42.273333333333341</v>
      </c>
      <c r="E7784" s="25">
        <v>23.59</v>
      </c>
      <c r="F7784" s="380">
        <v>12.274450814611313</v>
      </c>
      <c r="G7784" s="25">
        <v>38.049999999999997</v>
      </c>
      <c r="H7784" s="380">
        <v>9.2200984462141857</v>
      </c>
      <c r="I7784" s="25">
        <v>34.68</v>
      </c>
      <c r="J7784" s="380">
        <v>6.7833667919092937</v>
      </c>
    </row>
    <row r="7785" spans="1:10" x14ac:dyDescent="0.35">
      <c r="A7785" s="5">
        <v>7781</v>
      </c>
      <c r="B7785" s="5">
        <v>325</v>
      </c>
      <c r="C7785" s="5">
        <v>11</v>
      </c>
      <c r="D7785" s="380">
        <v>42.818888888888885</v>
      </c>
      <c r="E7785" s="25">
        <v>23.59</v>
      </c>
      <c r="F7785" s="380">
        <v>11.506017452239114</v>
      </c>
      <c r="G7785" s="25">
        <v>38.049999999999997</v>
      </c>
      <c r="H7785" s="380">
        <v>8.9502581026959884</v>
      </c>
      <c r="I7785" s="25">
        <v>35.33</v>
      </c>
      <c r="J7785" s="380">
        <v>6.7439042351986993</v>
      </c>
    </row>
    <row r="7786" spans="1:10" x14ac:dyDescent="0.35">
      <c r="A7786" s="5">
        <v>7782</v>
      </c>
      <c r="B7786" s="5">
        <v>325</v>
      </c>
      <c r="C7786" s="5">
        <v>11</v>
      </c>
      <c r="D7786" s="380">
        <v>44.327222222222211</v>
      </c>
      <c r="E7786" s="25">
        <v>23.59</v>
      </c>
      <c r="F7786" s="380">
        <v>11.310538235122113</v>
      </c>
      <c r="G7786" s="25">
        <v>38.049999999999997</v>
      </c>
      <c r="H7786" s="380">
        <v>8.18716648859108</v>
      </c>
      <c r="I7786" s="25">
        <v>35.33</v>
      </c>
      <c r="J7786" s="380">
        <v>5.8203324850722877</v>
      </c>
    </row>
    <row r="7787" spans="1:10" x14ac:dyDescent="0.35">
      <c r="A7787" s="5">
        <v>7783</v>
      </c>
      <c r="B7787" s="5">
        <v>325</v>
      </c>
      <c r="C7787" s="5">
        <v>11</v>
      </c>
      <c r="D7787" s="380">
        <v>59.637777777777778</v>
      </c>
      <c r="E7787" s="25">
        <v>24.84</v>
      </c>
      <c r="F7787" s="380">
        <v>10.801841842532896</v>
      </c>
      <c r="G7787" s="25">
        <v>38.049999999999997</v>
      </c>
      <c r="H7787" s="380">
        <v>8.0835814851958698</v>
      </c>
      <c r="I7787" s="25">
        <v>35.33</v>
      </c>
      <c r="J7787" s="380">
        <v>5.3531195407710879</v>
      </c>
    </row>
    <row r="7788" spans="1:10" x14ac:dyDescent="0.35">
      <c r="A7788" s="5">
        <v>7784</v>
      </c>
      <c r="B7788" s="5">
        <v>325</v>
      </c>
      <c r="C7788" s="5">
        <v>11</v>
      </c>
      <c r="D7788" s="380">
        <v>67.246111111111091</v>
      </c>
      <c r="E7788" s="25">
        <v>24.84</v>
      </c>
      <c r="F7788" s="380">
        <v>11.76763682660992</v>
      </c>
      <c r="G7788" s="25">
        <v>38.049999999999997</v>
      </c>
      <c r="H7788" s="380">
        <v>8.4709392854538343</v>
      </c>
      <c r="I7788" s="25">
        <v>35.33</v>
      </c>
      <c r="J7788" s="380">
        <v>5.7787727210145023</v>
      </c>
    </row>
    <row r="7789" spans="1:10" x14ac:dyDescent="0.35">
      <c r="A7789" s="5">
        <v>7785</v>
      </c>
      <c r="B7789" s="5">
        <v>325</v>
      </c>
      <c r="C7789" s="5">
        <v>11</v>
      </c>
      <c r="D7789" s="380">
        <v>75.602777777777774</v>
      </c>
      <c r="E7789" s="25">
        <v>24.84</v>
      </c>
      <c r="F7789" s="380">
        <v>12.148584447072153</v>
      </c>
      <c r="G7789" s="25">
        <v>38.049999999999997</v>
      </c>
      <c r="H7789" s="380">
        <v>8.3602409128824444</v>
      </c>
      <c r="I7789" s="25">
        <v>35.69</v>
      </c>
      <c r="J7789" s="380">
        <v>1.1031254896406915</v>
      </c>
    </row>
    <row r="7790" spans="1:10" x14ac:dyDescent="0.35">
      <c r="A7790" s="5">
        <v>7786</v>
      </c>
      <c r="B7790" s="5">
        <v>325</v>
      </c>
      <c r="C7790" s="5">
        <v>11</v>
      </c>
      <c r="D7790" s="380">
        <v>73.916111111111093</v>
      </c>
      <c r="E7790" s="25">
        <v>24.84</v>
      </c>
      <c r="F7790" s="380">
        <v>12.878551845280235</v>
      </c>
      <c r="G7790" s="25">
        <v>39.770000000000003</v>
      </c>
      <c r="H7790" s="380">
        <v>9.0389671909599034</v>
      </c>
      <c r="I7790" s="25">
        <v>36.299999999999997</v>
      </c>
      <c r="J7790" s="380">
        <v>2.6612819551603288</v>
      </c>
    </row>
    <row r="7791" spans="1:10" x14ac:dyDescent="0.35">
      <c r="A7791" s="5">
        <v>7787</v>
      </c>
      <c r="B7791" s="5">
        <v>325</v>
      </c>
      <c r="C7791" s="5">
        <v>11</v>
      </c>
      <c r="D7791" s="380">
        <v>70.522777777777776</v>
      </c>
      <c r="E7791" s="25">
        <v>24.84</v>
      </c>
      <c r="F7791" s="380">
        <v>9.2994123562349298</v>
      </c>
      <c r="G7791" s="25">
        <v>42.29</v>
      </c>
      <c r="H7791" s="380">
        <v>9.7727161267409066</v>
      </c>
      <c r="I7791" s="25">
        <v>36.299999999999997</v>
      </c>
      <c r="J7791" s="380">
        <v>4.8662912456759324</v>
      </c>
    </row>
    <row r="7792" spans="1:10" x14ac:dyDescent="0.35">
      <c r="A7792" s="5">
        <v>7788</v>
      </c>
      <c r="B7792" s="5">
        <v>325</v>
      </c>
      <c r="C7792" s="5">
        <v>11</v>
      </c>
      <c r="D7792" s="380">
        <v>68.328333333333319</v>
      </c>
      <c r="E7792" s="25">
        <v>24.84</v>
      </c>
      <c r="F7792" s="380">
        <v>8.8339977338821463</v>
      </c>
      <c r="G7792" s="25">
        <v>42.29</v>
      </c>
      <c r="H7792" s="380">
        <v>7.9535483794262571</v>
      </c>
      <c r="I7792" s="25">
        <v>36.299999999999997</v>
      </c>
      <c r="J7792" s="380">
        <v>5.4042040255732839</v>
      </c>
    </row>
    <row r="7793" spans="1:10" x14ac:dyDescent="0.35">
      <c r="A7793" s="5">
        <v>7789</v>
      </c>
      <c r="B7793" s="5">
        <v>325</v>
      </c>
      <c r="C7793" s="5">
        <v>11</v>
      </c>
      <c r="D7793" s="380">
        <v>64.908333333333331</v>
      </c>
      <c r="E7793" s="25">
        <v>24.84</v>
      </c>
      <c r="F7793" s="380">
        <v>9.27075546790795</v>
      </c>
      <c r="G7793" s="25">
        <v>43.56</v>
      </c>
      <c r="H7793" s="380">
        <v>9.0814865466455483</v>
      </c>
      <c r="I7793" s="25">
        <v>35.93</v>
      </c>
      <c r="J7793" s="380">
        <v>4.8260308294704917</v>
      </c>
    </row>
    <row r="7794" spans="1:10" x14ac:dyDescent="0.35">
      <c r="A7794" s="5">
        <v>7790</v>
      </c>
      <c r="B7794" s="5">
        <v>325</v>
      </c>
      <c r="C7794" s="5">
        <v>11</v>
      </c>
      <c r="D7794" s="380">
        <v>64.018888888888881</v>
      </c>
      <c r="E7794" s="25">
        <v>24.84</v>
      </c>
      <c r="F7794" s="380">
        <v>12.147522543721823</v>
      </c>
      <c r="G7794" s="25">
        <v>43.56</v>
      </c>
      <c r="H7794" s="380">
        <v>9.7509387843499749</v>
      </c>
      <c r="I7794" s="25">
        <v>35.93</v>
      </c>
      <c r="J7794" s="380">
        <v>4.7842104851733565</v>
      </c>
    </row>
    <row r="7795" spans="1:10" x14ac:dyDescent="0.35">
      <c r="A7795" s="5">
        <v>7791</v>
      </c>
      <c r="B7795" s="5">
        <v>325</v>
      </c>
      <c r="C7795" s="5">
        <v>11</v>
      </c>
      <c r="D7795" s="380">
        <v>65.107777777777784</v>
      </c>
      <c r="E7795" s="25">
        <v>24.84</v>
      </c>
      <c r="F7795" s="380">
        <v>11.370896480486799</v>
      </c>
      <c r="G7795" s="25">
        <v>43.56</v>
      </c>
      <c r="H7795" s="380">
        <v>8.4141832212428849</v>
      </c>
      <c r="I7795" s="25">
        <v>35.33</v>
      </c>
      <c r="J7795" s="380">
        <v>4.101396674075704</v>
      </c>
    </row>
    <row r="7796" spans="1:10" x14ac:dyDescent="0.35">
      <c r="A7796" s="5">
        <v>7792</v>
      </c>
      <c r="B7796" s="5">
        <v>325</v>
      </c>
      <c r="C7796" s="5">
        <v>11</v>
      </c>
      <c r="D7796" s="380">
        <v>66.042777777777772</v>
      </c>
      <c r="E7796" s="25">
        <v>24.84</v>
      </c>
      <c r="F7796" s="380">
        <v>11.759308273323214</v>
      </c>
      <c r="G7796" s="25">
        <v>43.56</v>
      </c>
      <c r="H7796" s="380">
        <v>8.6711797613052681</v>
      </c>
      <c r="I7796" s="25">
        <v>35.69</v>
      </c>
      <c r="J7796" s="380">
        <v>4.2252361690614348</v>
      </c>
    </row>
    <row r="7797" spans="1:10" x14ac:dyDescent="0.35">
      <c r="A7797" s="5">
        <v>7793</v>
      </c>
      <c r="B7797" s="5">
        <v>325</v>
      </c>
      <c r="C7797" s="5">
        <v>11</v>
      </c>
      <c r="D7797" s="380">
        <v>69.19</v>
      </c>
      <c r="E7797" s="25">
        <v>24.84</v>
      </c>
      <c r="F7797" s="380">
        <v>11.442712434747989</v>
      </c>
      <c r="G7797" s="25">
        <v>43.56</v>
      </c>
      <c r="H7797" s="380">
        <v>8.6736557364933997</v>
      </c>
      <c r="I7797" s="25">
        <v>35.93</v>
      </c>
      <c r="J7797" s="380">
        <v>3.3505645711474612</v>
      </c>
    </row>
    <row r="7798" spans="1:10" x14ac:dyDescent="0.35">
      <c r="A7798" s="5">
        <v>7794</v>
      </c>
      <c r="B7798" s="5">
        <v>325</v>
      </c>
      <c r="C7798" s="5">
        <v>11</v>
      </c>
      <c r="D7798" s="380">
        <v>72.8</v>
      </c>
      <c r="E7798" s="25">
        <v>24.84</v>
      </c>
      <c r="F7798" s="380">
        <v>11.496593545069311</v>
      </c>
      <c r="G7798" s="25">
        <v>46.98</v>
      </c>
      <c r="H7798" s="380">
        <v>8.7243603994938024</v>
      </c>
      <c r="I7798" s="25">
        <v>46.06</v>
      </c>
      <c r="J7798" s="380">
        <v>1.8709827772016978</v>
      </c>
    </row>
    <row r="7799" spans="1:10" x14ac:dyDescent="0.35">
      <c r="A7799" s="5">
        <v>7795</v>
      </c>
      <c r="B7799" s="5">
        <v>325</v>
      </c>
      <c r="C7799" s="5">
        <v>11</v>
      </c>
      <c r="D7799" s="380">
        <v>70.453888888888898</v>
      </c>
      <c r="E7799" s="25">
        <v>24.84</v>
      </c>
      <c r="F7799" s="380">
        <v>11.825139537770381</v>
      </c>
      <c r="G7799" s="25">
        <v>46.98</v>
      </c>
      <c r="H7799" s="380">
        <v>8.722027051974699</v>
      </c>
      <c r="I7799" s="25">
        <v>48.09</v>
      </c>
      <c r="J7799" s="380">
        <v>4.5883949046872585</v>
      </c>
    </row>
    <row r="7800" spans="1:10" x14ac:dyDescent="0.35">
      <c r="A7800" s="5">
        <v>7796</v>
      </c>
      <c r="B7800" s="5">
        <v>325</v>
      </c>
      <c r="C7800" s="5">
        <v>11</v>
      </c>
      <c r="D7800" s="380">
        <v>63.142222222222216</v>
      </c>
      <c r="E7800" s="25">
        <v>24.84</v>
      </c>
      <c r="F7800" s="380">
        <v>11.827264036212622</v>
      </c>
      <c r="G7800" s="25">
        <v>44.69</v>
      </c>
      <c r="H7800" s="380">
        <v>8.7213150344803516</v>
      </c>
      <c r="I7800" s="25">
        <v>48.09</v>
      </c>
      <c r="J7800" s="380">
        <v>4.5883949046872585</v>
      </c>
    </row>
    <row r="7801" spans="1:10" x14ac:dyDescent="0.35">
      <c r="A7801" s="5">
        <v>7797</v>
      </c>
      <c r="B7801" s="5">
        <v>325</v>
      </c>
      <c r="C7801" s="5">
        <v>11</v>
      </c>
      <c r="D7801" s="380">
        <v>59.862222222222215</v>
      </c>
      <c r="E7801" s="25">
        <v>24.84</v>
      </c>
      <c r="F7801" s="380">
        <v>12.719011117384671</v>
      </c>
      <c r="G7801" s="25">
        <v>43.56</v>
      </c>
      <c r="H7801" s="380">
        <v>8.6748376329308812</v>
      </c>
      <c r="I7801" s="25">
        <v>47.44</v>
      </c>
      <c r="J7801" s="380">
        <v>0.1388888888888889</v>
      </c>
    </row>
    <row r="7802" spans="1:10" x14ac:dyDescent="0.35">
      <c r="A7802" s="5">
        <v>7798</v>
      </c>
      <c r="B7802" s="5">
        <v>325</v>
      </c>
      <c r="C7802" s="5">
        <v>11</v>
      </c>
      <c r="D7802" s="380">
        <v>53.142777777777773</v>
      </c>
      <c r="E7802" s="25">
        <v>24.84</v>
      </c>
      <c r="F7802" s="380">
        <v>11.301321101114695</v>
      </c>
      <c r="G7802" s="25">
        <v>43.56</v>
      </c>
      <c r="H7802" s="380">
        <v>8.68697279647348</v>
      </c>
      <c r="I7802" s="25">
        <v>45.93</v>
      </c>
      <c r="J7802" s="380">
        <v>2.0277739706928184</v>
      </c>
    </row>
    <row r="7803" spans="1:10" x14ac:dyDescent="0.35">
      <c r="A7803" s="5">
        <v>7799</v>
      </c>
      <c r="B7803" s="5">
        <v>325</v>
      </c>
      <c r="C7803" s="5">
        <v>11</v>
      </c>
      <c r="D7803" s="380">
        <v>49.383888888888883</v>
      </c>
      <c r="E7803" s="25">
        <v>24.84</v>
      </c>
      <c r="F7803" s="380">
        <v>9.1114221616358275</v>
      </c>
      <c r="G7803" s="25">
        <v>42.29</v>
      </c>
      <c r="H7803" s="380">
        <v>8.244796928092029</v>
      </c>
      <c r="I7803" s="25">
        <v>46.69</v>
      </c>
      <c r="J7803" s="380">
        <v>4.1532189385648737</v>
      </c>
    </row>
    <row r="7804" spans="1:10" x14ac:dyDescent="0.35">
      <c r="A7804" s="5">
        <v>7800</v>
      </c>
      <c r="B7804" s="5">
        <v>325</v>
      </c>
      <c r="C7804" s="5">
        <v>11</v>
      </c>
      <c r="D7804" s="380">
        <v>43.335555555555551</v>
      </c>
      <c r="E7804" s="25">
        <v>24.84</v>
      </c>
      <c r="F7804" s="380">
        <v>9.1672779641666633</v>
      </c>
      <c r="G7804" s="25">
        <v>41.13</v>
      </c>
      <c r="H7804" s="380">
        <v>9.7926048441729776</v>
      </c>
      <c r="I7804" s="25">
        <v>40.869999999999997</v>
      </c>
      <c r="J7804" s="380">
        <v>3.2725396403455465</v>
      </c>
    </row>
    <row r="7805" spans="1:10" x14ac:dyDescent="0.35">
      <c r="A7805" s="5">
        <v>7801</v>
      </c>
      <c r="B7805" s="5">
        <v>326</v>
      </c>
      <c r="C7805" s="5">
        <v>11</v>
      </c>
      <c r="D7805" s="380">
        <v>40.101111111111109</v>
      </c>
      <c r="E7805" s="25">
        <v>24.84</v>
      </c>
      <c r="F7805" s="380">
        <v>9.1625068194700408</v>
      </c>
      <c r="G7805" s="25">
        <v>43.56</v>
      </c>
      <c r="H7805" s="380">
        <v>9.2451827084910754</v>
      </c>
      <c r="I7805" s="25">
        <v>48.86</v>
      </c>
      <c r="J7805" s="380">
        <v>5.022155597096897</v>
      </c>
    </row>
    <row r="7806" spans="1:10" x14ac:dyDescent="0.35">
      <c r="A7806" s="5">
        <v>7802</v>
      </c>
      <c r="B7806" s="5">
        <v>326</v>
      </c>
      <c r="C7806" s="5">
        <v>11</v>
      </c>
      <c r="D7806" s="380">
        <v>39.373333333333335</v>
      </c>
      <c r="E7806" s="25">
        <v>24.84</v>
      </c>
      <c r="F7806" s="380">
        <v>9.1828270157869252</v>
      </c>
      <c r="G7806" s="25">
        <v>40.020000000000003</v>
      </c>
      <c r="H7806" s="380">
        <v>9.7008310415320107</v>
      </c>
      <c r="I7806" s="25">
        <v>48.86</v>
      </c>
      <c r="J7806" s="380">
        <v>3.1858302562950125</v>
      </c>
    </row>
    <row r="7807" spans="1:10" x14ac:dyDescent="0.35">
      <c r="A7807" s="5">
        <v>7803</v>
      </c>
      <c r="B7807" s="5">
        <v>326</v>
      </c>
      <c r="C7807" s="5">
        <v>11</v>
      </c>
      <c r="D7807" s="380">
        <v>37.115000000000002</v>
      </c>
      <c r="E7807" s="25">
        <v>24.84</v>
      </c>
      <c r="F7807" s="380">
        <v>9.1904060505905161</v>
      </c>
      <c r="G7807" s="25">
        <v>39.93</v>
      </c>
      <c r="H7807" s="380">
        <v>9.5154905831951702</v>
      </c>
      <c r="I7807" s="25">
        <v>48.86</v>
      </c>
      <c r="J7807" s="380">
        <v>3.3857953883534382</v>
      </c>
    </row>
    <row r="7808" spans="1:10" x14ac:dyDescent="0.35">
      <c r="A7808" s="5">
        <v>7804</v>
      </c>
      <c r="B7808" s="5">
        <v>326</v>
      </c>
      <c r="C7808" s="5">
        <v>11</v>
      </c>
      <c r="D7808" s="380">
        <v>34.295555555555559</v>
      </c>
      <c r="E7808" s="25">
        <v>24.84</v>
      </c>
      <c r="F7808" s="380">
        <v>9.2845633056689554</v>
      </c>
      <c r="G7808" s="25">
        <v>39.93</v>
      </c>
      <c r="H7808" s="380">
        <v>8.9655317070764262</v>
      </c>
      <c r="I7808" s="25">
        <v>43.89</v>
      </c>
      <c r="J7808" s="380">
        <v>4.1216616768250729</v>
      </c>
    </row>
    <row r="7809" spans="1:10" x14ac:dyDescent="0.35">
      <c r="A7809" s="5">
        <v>7805</v>
      </c>
      <c r="B7809" s="5">
        <v>326</v>
      </c>
      <c r="C7809" s="5">
        <v>11</v>
      </c>
      <c r="D7809" s="380">
        <v>36.991666666666667</v>
      </c>
      <c r="E7809" s="25">
        <v>24.84</v>
      </c>
      <c r="F7809" s="380">
        <v>9.1802665162853589</v>
      </c>
      <c r="G7809" s="25">
        <v>39.93</v>
      </c>
      <c r="H7809" s="380">
        <v>9.3253322244800856</v>
      </c>
      <c r="I7809" s="25">
        <v>48.86</v>
      </c>
      <c r="J7809" s="380">
        <v>4.5183916119497329</v>
      </c>
    </row>
    <row r="7810" spans="1:10" x14ac:dyDescent="0.35">
      <c r="A7810" s="5">
        <v>7806</v>
      </c>
      <c r="B7810" s="5">
        <v>326</v>
      </c>
      <c r="C7810" s="5">
        <v>11</v>
      </c>
      <c r="D7810" s="380">
        <v>39.659444444444446</v>
      </c>
      <c r="E7810" s="25">
        <v>24.84</v>
      </c>
      <c r="F7810" s="380">
        <v>8.976359054402133</v>
      </c>
      <c r="G7810" s="25">
        <v>43.56</v>
      </c>
      <c r="H7810" s="380">
        <v>8.4072404523508926</v>
      </c>
      <c r="I7810" s="25">
        <v>51.02</v>
      </c>
      <c r="J7810" s="380">
        <v>4.0719037977155397</v>
      </c>
    </row>
    <row r="7811" spans="1:10" x14ac:dyDescent="0.35">
      <c r="A7811" s="5">
        <v>7807</v>
      </c>
      <c r="B7811" s="5">
        <v>326</v>
      </c>
      <c r="C7811" s="5">
        <v>11</v>
      </c>
      <c r="D7811" s="380">
        <v>49.648333333333326</v>
      </c>
      <c r="E7811" s="25">
        <v>25.74</v>
      </c>
      <c r="F7811" s="380">
        <v>9.229126913883734</v>
      </c>
      <c r="G7811" s="25">
        <v>47.85</v>
      </c>
      <c r="H7811" s="380">
        <v>7.78032435955833</v>
      </c>
      <c r="I7811" s="25">
        <v>59.24</v>
      </c>
      <c r="J7811" s="380">
        <v>3.6991850229801955</v>
      </c>
    </row>
    <row r="7812" spans="1:10" x14ac:dyDescent="0.35">
      <c r="A7812" s="5">
        <v>7808</v>
      </c>
      <c r="B7812" s="5">
        <v>326</v>
      </c>
      <c r="C7812" s="5">
        <v>11</v>
      </c>
      <c r="D7812" s="380">
        <v>63.928888888888892</v>
      </c>
      <c r="E7812" s="25">
        <v>34.82</v>
      </c>
      <c r="F7812" s="380">
        <v>9.7959764117177439</v>
      </c>
      <c r="G7812" s="25">
        <v>55.38</v>
      </c>
      <c r="H7812" s="380">
        <v>5.7781825468258861</v>
      </c>
      <c r="I7812" s="25">
        <v>68.05</v>
      </c>
      <c r="J7812" s="380">
        <v>5.1659083471147644</v>
      </c>
    </row>
    <row r="7813" spans="1:10" x14ac:dyDescent="0.35">
      <c r="A7813" s="5">
        <v>7809</v>
      </c>
      <c r="B7813" s="5">
        <v>326</v>
      </c>
      <c r="C7813" s="5">
        <v>11</v>
      </c>
      <c r="D7813" s="380">
        <v>64.721111111111114</v>
      </c>
      <c r="E7813" s="25">
        <v>34.82</v>
      </c>
      <c r="F7813" s="380">
        <v>10.146673093136554</v>
      </c>
      <c r="G7813" s="25">
        <v>56.29</v>
      </c>
      <c r="H7813" s="380">
        <v>7.2772406286023932</v>
      </c>
      <c r="I7813" s="25">
        <v>70.400000000000006</v>
      </c>
      <c r="J7813" s="380">
        <v>0.27777777777777779</v>
      </c>
    </row>
    <row r="7814" spans="1:10" x14ac:dyDescent="0.35">
      <c r="A7814" s="5">
        <v>7810</v>
      </c>
      <c r="B7814" s="5">
        <v>326</v>
      </c>
      <c r="C7814" s="5">
        <v>11</v>
      </c>
      <c r="D7814" s="380">
        <v>64.778888888888886</v>
      </c>
      <c r="E7814" s="25">
        <v>34.82</v>
      </c>
      <c r="F7814" s="380">
        <v>9.3586859692494127</v>
      </c>
      <c r="G7814" s="25">
        <v>56.29</v>
      </c>
      <c r="H7814" s="380">
        <v>7.7346960797651567</v>
      </c>
      <c r="I7814" s="25">
        <v>70.09</v>
      </c>
      <c r="J7814" s="380">
        <v>0.27777777777777779</v>
      </c>
    </row>
    <row r="7815" spans="1:10" x14ac:dyDescent="0.35">
      <c r="A7815" s="5">
        <v>7811</v>
      </c>
      <c r="B7815" s="5">
        <v>326</v>
      </c>
      <c r="C7815" s="5">
        <v>11</v>
      </c>
      <c r="D7815" s="380">
        <v>65.203888888888883</v>
      </c>
      <c r="E7815" s="25">
        <v>34.82</v>
      </c>
      <c r="F7815" s="380">
        <v>8.1174834595959595</v>
      </c>
      <c r="G7815" s="25">
        <v>53.77</v>
      </c>
      <c r="H7815" s="380">
        <v>7.3084812249065561</v>
      </c>
      <c r="I7815" s="25">
        <v>66.06</v>
      </c>
      <c r="J7815" s="380">
        <v>5.6416933189619796</v>
      </c>
    </row>
    <row r="7816" spans="1:10" x14ac:dyDescent="0.35">
      <c r="A7816" s="5">
        <v>7812</v>
      </c>
      <c r="B7816" s="5">
        <v>326</v>
      </c>
      <c r="C7816" s="5">
        <v>11</v>
      </c>
      <c r="D7816" s="380">
        <v>66.573888888888888</v>
      </c>
      <c r="E7816" s="25">
        <v>34.82</v>
      </c>
      <c r="F7816" s="380">
        <v>8.1174834595959577</v>
      </c>
      <c r="G7816" s="25">
        <v>52.78</v>
      </c>
      <c r="H7816" s="380">
        <v>7.3845069062626854</v>
      </c>
      <c r="I7816" s="25">
        <v>62.27</v>
      </c>
      <c r="J7816" s="380">
        <v>5.7571013916008775</v>
      </c>
    </row>
    <row r="7817" spans="1:10" x14ac:dyDescent="0.35">
      <c r="A7817" s="5">
        <v>7813</v>
      </c>
      <c r="B7817" s="5">
        <v>326</v>
      </c>
      <c r="C7817" s="5">
        <v>11</v>
      </c>
      <c r="D7817" s="380">
        <v>62.343333333333334</v>
      </c>
      <c r="E7817" s="25">
        <v>34.82</v>
      </c>
      <c r="F7817" s="380">
        <v>8.1174834595959577</v>
      </c>
      <c r="G7817" s="25">
        <v>52.67</v>
      </c>
      <c r="H7817" s="380">
        <v>7.5746303740291783</v>
      </c>
      <c r="I7817" s="25">
        <v>60.75</v>
      </c>
      <c r="J7817" s="380">
        <v>5.9113464813497689</v>
      </c>
    </row>
    <row r="7818" spans="1:10" x14ac:dyDescent="0.35">
      <c r="A7818" s="5">
        <v>7814</v>
      </c>
      <c r="B7818" s="5">
        <v>326</v>
      </c>
      <c r="C7818" s="5">
        <v>11</v>
      </c>
      <c r="D7818" s="380">
        <v>63.141111111111108</v>
      </c>
      <c r="E7818" s="25">
        <v>34.82</v>
      </c>
      <c r="F7818" s="380">
        <v>8.1174834595959613</v>
      </c>
      <c r="G7818" s="25">
        <v>52.67</v>
      </c>
      <c r="H7818" s="380">
        <v>7.6157859088539359</v>
      </c>
      <c r="I7818" s="25">
        <v>59.84</v>
      </c>
      <c r="J7818" s="380">
        <v>5.9113464813497689</v>
      </c>
    </row>
    <row r="7819" spans="1:10" x14ac:dyDescent="0.35">
      <c r="A7819" s="5">
        <v>7815</v>
      </c>
      <c r="B7819" s="5">
        <v>326</v>
      </c>
      <c r="C7819" s="5">
        <v>11</v>
      </c>
      <c r="D7819" s="380">
        <v>64.277777777777771</v>
      </c>
      <c r="E7819" s="25">
        <v>34.82</v>
      </c>
      <c r="F7819" s="380">
        <v>8.1174834595959595</v>
      </c>
      <c r="G7819" s="25">
        <v>52.67</v>
      </c>
      <c r="H7819" s="380">
        <v>7.766957391654616</v>
      </c>
      <c r="I7819" s="25">
        <v>62.27</v>
      </c>
      <c r="J7819" s="380">
        <v>5.1255135937249543</v>
      </c>
    </row>
    <row r="7820" spans="1:10" x14ac:dyDescent="0.35">
      <c r="A7820" s="5">
        <v>7816</v>
      </c>
      <c r="B7820" s="5">
        <v>326</v>
      </c>
      <c r="C7820" s="5">
        <v>11</v>
      </c>
      <c r="D7820" s="380">
        <v>66.111111111111114</v>
      </c>
      <c r="E7820" s="25">
        <v>34.82</v>
      </c>
      <c r="F7820" s="380">
        <v>8.8812222943330745</v>
      </c>
      <c r="G7820" s="25">
        <v>52.78</v>
      </c>
      <c r="H7820" s="380">
        <v>7.6112262343073143</v>
      </c>
      <c r="I7820" s="25">
        <v>62.27</v>
      </c>
      <c r="J7820" s="380">
        <v>5.4841187404579177</v>
      </c>
    </row>
    <row r="7821" spans="1:10" x14ac:dyDescent="0.35">
      <c r="A7821" s="5">
        <v>7817</v>
      </c>
      <c r="B7821" s="5">
        <v>326</v>
      </c>
      <c r="C7821" s="5">
        <v>11</v>
      </c>
      <c r="D7821" s="380">
        <v>66.75888888888889</v>
      </c>
      <c r="E7821" s="25">
        <v>34.82</v>
      </c>
      <c r="F7821" s="380">
        <v>22.740146906687588</v>
      </c>
      <c r="G7821" s="25">
        <v>56.29</v>
      </c>
      <c r="H7821" s="380">
        <v>9.6895399820458135</v>
      </c>
      <c r="I7821" s="25">
        <v>72.19</v>
      </c>
      <c r="J7821" s="380">
        <v>5.703132654104782</v>
      </c>
    </row>
    <row r="7822" spans="1:10" x14ac:dyDescent="0.35">
      <c r="A7822" s="5">
        <v>7818</v>
      </c>
      <c r="B7822" s="5">
        <v>326</v>
      </c>
      <c r="C7822" s="5">
        <v>11</v>
      </c>
      <c r="D7822" s="380">
        <v>70.492777777777789</v>
      </c>
      <c r="E7822" s="25">
        <v>36.94</v>
      </c>
      <c r="F7822" s="380">
        <v>23.486104960391085</v>
      </c>
      <c r="G7822" s="25">
        <v>62.12</v>
      </c>
      <c r="H7822" s="380">
        <v>10.125839968421035</v>
      </c>
      <c r="I7822" s="25">
        <v>86.6</v>
      </c>
      <c r="J7822" s="380">
        <v>6.0253508718325843</v>
      </c>
    </row>
    <row r="7823" spans="1:10" x14ac:dyDescent="0.35">
      <c r="A7823" s="5">
        <v>7819</v>
      </c>
      <c r="B7823" s="5">
        <v>326</v>
      </c>
      <c r="C7823" s="5">
        <v>11</v>
      </c>
      <c r="D7823" s="380">
        <v>66.706111111111099</v>
      </c>
      <c r="E7823" s="25">
        <v>35.869999999999997</v>
      </c>
      <c r="F7823" s="380">
        <v>23.253538851672278</v>
      </c>
      <c r="G7823" s="25">
        <v>62.12</v>
      </c>
      <c r="H7823" s="380">
        <v>10.145021960625284</v>
      </c>
      <c r="I7823" s="25">
        <v>603.30999999999995</v>
      </c>
      <c r="J7823" s="380">
        <v>6.1860279341763773</v>
      </c>
    </row>
    <row r="7824" spans="1:10" x14ac:dyDescent="0.35">
      <c r="A7824" s="5">
        <v>7820</v>
      </c>
      <c r="B7824" s="5">
        <v>326</v>
      </c>
      <c r="C7824" s="5">
        <v>11</v>
      </c>
      <c r="D7824" s="380">
        <v>63.376666666666665</v>
      </c>
      <c r="E7824" s="25">
        <v>34.82</v>
      </c>
      <c r="F7824" s="380">
        <v>22.191884267683161</v>
      </c>
      <c r="G7824" s="25">
        <v>56.29</v>
      </c>
      <c r="H7824" s="380">
        <v>9.950215113488559</v>
      </c>
      <c r="I7824" s="25">
        <v>75.459999999999994</v>
      </c>
      <c r="J7824" s="380">
        <v>6.1191146601884707</v>
      </c>
    </row>
    <row r="7825" spans="1:10" x14ac:dyDescent="0.35">
      <c r="A7825" s="5">
        <v>7821</v>
      </c>
      <c r="B7825" s="5">
        <v>326</v>
      </c>
      <c r="C7825" s="5">
        <v>11</v>
      </c>
      <c r="D7825" s="380">
        <v>55.936111111111117</v>
      </c>
      <c r="E7825" s="25">
        <v>34.82</v>
      </c>
      <c r="F7825" s="380">
        <v>22.035008872218533</v>
      </c>
      <c r="G7825" s="25">
        <v>52.57</v>
      </c>
      <c r="H7825" s="380">
        <v>10.419712644034126</v>
      </c>
      <c r="I7825" s="25">
        <v>68.05</v>
      </c>
      <c r="J7825" s="380">
        <v>6.083871375931003</v>
      </c>
    </row>
    <row r="7826" spans="1:10" x14ac:dyDescent="0.35">
      <c r="A7826" s="5">
        <v>7822</v>
      </c>
      <c r="B7826" s="5">
        <v>326</v>
      </c>
      <c r="C7826" s="5">
        <v>11</v>
      </c>
      <c r="D7826" s="380">
        <v>52.718333333333327</v>
      </c>
      <c r="E7826" s="25">
        <v>26.05</v>
      </c>
      <c r="F7826" s="380">
        <v>22.433449246492028</v>
      </c>
      <c r="G7826" s="25">
        <v>49.84</v>
      </c>
      <c r="H7826" s="380">
        <v>10.846701577094402</v>
      </c>
      <c r="I7826" s="25">
        <v>66.06</v>
      </c>
      <c r="J7826" s="380">
        <v>6.3912058792191786</v>
      </c>
    </row>
    <row r="7827" spans="1:10" x14ac:dyDescent="0.35">
      <c r="A7827" s="5">
        <v>7823</v>
      </c>
      <c r="B7827" s="5">
        <v>326</v>
      </c>
      <c r="C7827" s="5">
        <v>11</v>
      </c>
      <c r="D7827" s="380">
        <v>47.687222222222218</v>
      </c>
      <c r="E7827" s="25">
        <v>25.74</v>
      </c>
      <c r="F7827" s="380">
        <v>22.334055188087188</v>
      </c>
      <c r="G7827" s="25">
        <v>47.85</v>
      </c>
      <c r="H7827" s="380">
        <v>11.362244269224405</v>
      </c>
      <c r="I7827" s="25">
        <v>64.14</v>
      </c>
      <c r="J7827" s="380">
        <v>6.9282913841493947</v>
      </c>
    </row>
    <row r="7828" spans="1:10" x14ac:dyDescent="0.35">
      <c r="A7828" s="5">
        <v>7824</v>
      </c>
      <c r="B7828" s="5">
        <v>326</v>
      </c>
      <c r="C7828" s="5">
        <v>11</v>
      </c>
      <c r="D7828" s="380">
        <v>44.729444444444447</v>
      </c>
      <c r="E7828" s="25">
        <v>25.74</v>
      </c>
      <c r="F7828" s="380">
        <v>21.960637253781027</v>
      </c>
      <c r="G7828" s="25">
        <v>47.85</v>
      </c>
      <c r="H7828" s="380">
        <v>10.360688310569975</v>
      </c>
      <c r="I7828" s="25">
        <v>64.14</v>
      </c>
      <c r="J7828" s="380">
        <v>6.8040593424852993</v>
      </c>
    </row>
    <row r="7829" spans="1:10" x14ac:dyDescent="0.35">
      <c r="A7829" s="5">
        <v>7825</v>
      </c>
      <c r="B7829" s="5">
        <v>327</v>
      </c>
      <c r="C7829" s="5">
        <v>11</v>
      </c>
      <c r="D7829" s="380">
        <v>41.563333333333325</v>
      </c>
      <c r="E7829" s="25">
        <v>25.29</v>
      </c>
      <c r="F7829" s="380">
        <v>21.940215913652505</v>
      </c>
      <c r="G7829" s="25">
        <v>47.85</v>
      </c>
      <c r="H7829" s="380">
        <v>10.89081633462659</v>
      </c>
      <c r="I7829" s="25">
        <v>68.05</v>
      </c>
      <c r="J7829" s="380">
        <v>7.2551631834300689</v>
      </c>
    </row>
    <row r="7830" spans="1:10" x14ac:dyDescent="0.35">
      <c r="A7830" s="5">
        <v>7826</v>
      </c>
      <c r="B7830" s="5">
        <v>327</v>
      </c>
      <c r="C7830" s="5">
        <v>11</v>
      </c>
      <c r="D7830" s="380">
        <v>39.999444444444443</v>
      </c>
      <c r="E7830" s="25">
        <v>25.29</v>
      </c>
      <c r="F7830" s="380">
        <v>22.109177667845398</v>
      </c>
      <c r="G7830" s="25">
        <v>47.85</v>
      </c>
      <c r="H7830" s="380">
        <v>11.550049236910386</v>
      </c>
      <c r="I7830" s="25">
        <v>64.14</v>
      </c>
      <c r="J7830" s="380">
        <v>7.2390479900967293</v>
      </c>
    </row>
    <row r="7831" spans="1:10" x14ac:dyDescent="0.35">
      <c r="A7831" s="5">
        <v>7827</v>
      </c>
      <c r="B7831" s="5">
        <v>327</v>
      </c>
      <c r="C7831" s="5">
        <v>11</v>
      </c>
      <c r="D7831" s="380">
        <v>37.595555555555556</v>
      </c>
      <c r="E7831" s="25">
        <v>24.84</v>
      </c>
      <c r="F7831" s="380">
        <v>22.072964963070056</v>
      </c>
      <c r="G7831" s="25">
        <v>47.85</v>
      </c>
      <c r="H7831" s="380">
        <v>11.766975939777103</v>
      </c>
      <c r="I7831" s="25">
        <v>64.14</v>
      </c>
      <c r="J7831" s="380">
        <v>7.5928929105048661</v>
      </c>
    </row>
    <row r="7832" spans="1:10" x14ac:dyDescent="0.35">
      <c r="A7832" s="5">
        <v>7828</v>
      </c>
      <c r="B7832" s="5">
        <v>327</v>
      </c>
      <c r="C7832" s="5">
        <v>11</v>
      </c>
      <c r="D7832" s="380">
        <v>36.452777777777776</v>
      </c>
      <c r="E7832" s="25">
        <v>24.84</v>
      </c>
      <c r="F7832" s="380">
        <v>22.304678641590971</v>
      </c>
      <c r="G7832" s="25">
        <v>47.85</v>
      </c>
      <c r="H7832" s="380">
        <v>12.453095766804026</v>
      </c>
      <c r="I7832" s="25">
        <v>64.14</v>
      </c>
      <c r="J7832" s="380">
        <v>7.6904941487156551</v>
      </c>
    </row>
    <row r="7833" spans="1:10" x14ac:dyDescent="0.35">
      <c r="A7833" s="5">
        <v>7829</v>
      </c>
      <c r="B7833" s="5">
        <v>327</v>
      </c>
      <c r="C7833" s="5">
        <v>11</v>
      </c>
      <c r="D7833" s="380">
        <v>36.31388888888889</v>
      </c>
      <c r="E7833" s="25">
        <v>24.84</v>
      </c>
      <c r="F7833" s="380">
        <v>23.658631613010865</v>
      </c>
      <c r="G7833" s="25">
        <v>47.85</v>
      </c>
      <c r="H7833" s="380">
        <v>12.380232770126895</v>
      </c>
      <c r="I7833" s="25">
        <v>66.06</v>
      </c>
      <c r="J7833" s="380">
        <v>7.94080718913564</v>
      </c>
    </row>
    <row r="7834" spans="1:10" x14ac:dyDescent="0.35">
      <c r="A7834" s="5">
        <v>7830</v>
      </c>
      <c r="B7834" s="5">
        <v>327</v>
      </c>
      <c r="C7834" s="5">
        <v>11</v>
      </c>
      <c r="D7834" s="380">
        <v>38.751666666666665</v>
      </c>
      <c r="E7834" s="25">
        <v>25.74</v>
      </c>
      <c r="F7834" s="380">
        <v>24.773439825971341</v>
      </c>
      <c r="G7834" s="25">
        <v>49.75</v>
      </c>
      <c r="H7834" s="380">
        <v>12.426042809156957</v>
      </c>
      <c r="I7834" s="25">
        <v>72.19</v>
      </c>
      <c r="J7834" s="380">
        <v>7.6122168899439835</v>
      </c>
    </row>
    <row r="7835" spans="1:10" x14ac:dyDescent="0.35">
      <c r="A7835" s="5">
        <v>7831</v>
      </c>
      <c r="B7835" s="5">
        <v>327</v>
      </c>
      <c r="C7835" s="5">
        <v>11</v>
      </c>
      <c r="D7835" s="380">
        <v>44.623888888888885</v>
      </c>
      <c r="E7835" s="25">
        <v>34.82</v>
      </c>
      <c r="F7835" s="380">
        <v>23.647105839141215</v>
      </c>
      <c r="G7835" s="25">
        <v>57.04</v>
      </c>
      <c r="H7835" s="380">
        <v>11.938599122034685</v>
      </c>
      <c r="I7835" s="25">
        <v>603.30999999999995</v>
      </c>
      <c r="J7835" s="380">
        <v>7.5929130275818322</v>
      </c>
    </row>
    <row r="7836" spans="1:10" x14ac:dyDescent="0.35">
      <c r="A7836" s="5">
        <v>7832</v>
      </c>
      <c r="B7836" s="5">
        <v>327</v>
      </c>
      <c r="C7836" s="5">
        <v>11</v>
      </c>
      <c r="D7836" s="380">
        <v>48.783888888888889</v>
      </c>
      <c r="E7836" s="25">
        <v>36.94</v>
      </c>
      <c r="F7836" s="380">
        <v>23.239952595797821</v>
      </c>
      <c r="G7836" s="25">
        <v>66.34</v>
      </c>
      <c r="H7836" s="380">
        <v>12.385101313338458</v>
      </c>
      <c r="I7836" s="25">
        <v>869.03</v>
      </c>
      <c r="J7836" s="380">
        <v>7.5929130275818322</v>
      </c>
    </row>
    <row r="7837" spans="1:10" x14ac:dyDescent="0.35">
      <c r="A7837" s="5">
        <v>7833</v>
      </c>
      <c r="B7837" s="5">
        <v>327</v>
      </c>
      <c r="C7837" s="5">
        <v>11</v>
      </c>
      <c r="D7837" s="380">
        <v>51.933333333333337</v>
      </c>
      <c r="E7837" s="25">
        <v>36.94</v>
      </c>
      <c r="F7837" s="380">
        <v>24.269679261340791</v>
      </c>
      <c r="G7837" s="25">
        <v>66.34</v>
      </c>
      <c r="H7837" s="380">
        <v>11.920026925584922</v>
      </c>
      <c r="I7837" s="25">
        <v>869.03</v>
      </c>
      <c r="J7837" s="380">
        <v>7.5929130275818322</v>
      </c>
    </row>
    <row r="7838" spans="1:10" x14ac:dyDescent="0.35">
      <c r="A7838" s="5">
        <v>7834</v>
      </c>
      <c r="B7838" s="5">
        <v>327</v>
      </c>
      <c r="C7838" s="5">
        <v>11</v>
      </c>
      <c r="D7838" s="380">
        <v>50.324444444444445</v>
      </c>
      <c r="E7838" s="25">
        <v>36.94</v>
      </c>
      <c r="F7838" s="380">
        <v>23.997707178451595</v>
      </c>
      <c r="G7838" s="25">
        <v>66.34</v>
      </c>
      <c r="H7838" s="380">
        <v>11.185605440713571</v>
      </c>
      <c r="I7838" s="25">
        <v>869.03</v>
      </c>
      <c r="J7838" s="380">
        <v>6.7267708596644642</v>
      </c>
    </row>
    <row r="7839" spans="1:10" x14ac:dyDescent="0.35">
      <c r="A7839" s="5">
        <v>7835</v>
      </c>
      <c r="B7839" s="5">
        <v>327</v>
      </c>
      <c r="C7839" s="5">
        <v>11</v>
      </c>
      <c r="D7839" s="380">
        <v>48.453888888888898</v>
      </c>
      <c r="E7839" s="25">
        <v>36.94</v>
      </c>
      <c r="F7839" s="380">
        <v>20.335060844306955</v>
      </c>
      <c r="G7839" s="25">
        <v>66.34</v>
      </c>
      <c r="H7839" s="380">
        <v>4.799693804694658</v>
      </c>
      <c r="I7839" s="25">
        <v>869.03</v>
      </c>
      <c r="J7839" s="380">
        <v>4.3939608798886818</v>
      </c>
    </row>
    <row r="7840" spans="1:10" x14ac:dyDescent="0.35">
      <c r="A7840" s="5">
        <v>7836</v>
      </c>
      <c r="B7840" s="5">
        <v>327</v>
      </c>
      <c r="C7840" s="5">
        <v>11</v>
      </c>
      <c r="D7840" s="380">
        <v>46.232222222222227</v>
      </c>
      <c r="E7840" s="25">
        <v>36.94</v>
      </c>
      <c r="F7840" s="380">
        <v>22.250750618415008</v>
      </c>
      <c r="G7840" s="25">
        <v>64.2</v>
      </c>
      <c r="H7840" s="380">
        <v>9.7701202158294347</v>
      </c>
      <c r="I7840" s="25">
        <v>843.72</v>
      </c>
      <c r="J7840" s="380">
        <v>7.0929289565269347</v>
      </c>
    </row>
    <row r="7841" spans="1:10" x14ac:dyDescent="0.35">
      <c r="A7841" s="5">
        <v>7837</v>
      </c>
      <c r="B7841" s="5">
        <v>327</v>
      </c>
      <c r="C7841" s="5">
        <v>11</v>
      </c>
      <c r="D7841" s="380">
        <v>46.281111111111116</v>
      </c>
      <c r="E7841" s="25">
        <v>35.869999999999997</v>
      </c>
      <c r="F7841" s="380">
        <v>22.974515727347146</v>
      </c>
      <c r="G7841" s="25">
        <v>62.12</v>
      </c>
      <c r="H7841" s="380">
        <v>10.336821986222153</v>
      </c>
      <c r="I7841" s="25">
        <v>843.72</v>
      </c>
      <c r="J7841" s="380">
        <v>7.0602494396454079</v>
      </c>
    </row>
    <row r="7842" spans="1:10" x14ac:dyDescent="0.35">
      <c r="A7842" s="5">
        <v>7838</v>
      </c>
      <c r="B7842" s="5">
        <v>327</v>
      </c>
      <c r="C7842" s="5">
        <v>11</v>
      </c>
      <c r="D7842" s="380">
        <v>45.929444444444442</v>
      </c>
      <c r="E7842" s="25">
        <v>35.869999999999997</v>
      </c>
      <c r="F7842" s="380">
        <v>23.059595541698613</v>
      </c>
      <c r="G7842" s="25">
        <v>62.12</v>
      </c>
      <c r="H7842" s="380">
        <v>11.144613120339285</v>
      </c>
      <c r="I7842" s="25">
        <v>738.68</v>
      </c>
      <c r="J7842" s="380">
        <v>7.3991436085466518</v>
      </c>
    </row>
    <row r="7843" spans="1:10" x14ac:dyDescent="0.35">
      <c r="A7843" s="5">
        <v>7839</v>
      </c>
      <c r="B7843" s="5">
        <v>327</v>
      </c>
      <c r="C7843" s="5">
        <v>11</v>
      </c>
      <c r="D7843" s="380">
        <v>47.56055555555556</v>
      </c>
      <c r="E7843" s="25">
        <v>35.869999999999997</v>
      </c>
      <c r="F7843" s="380">
        <v>22.866940603876028</v>
      </c>
      <c r="G7843" s="25">
        <v>62.53</v>
      </c>
      <c r="H7843" s="380">
        <v>10.300029959589773</v>
      </c>
      <c r="I7843" s="25">
        <v>843.72</v>
      </c>
      <c r="J7843" s="380">
        <v>6.0934081638555213</v>
      </c>
    </row>
    <row r="7844" spans="1:10" x14ac:dyDescent="0.35">
      <c r="A7844" s="5">
        <v>7840</v>
      </c>
      <c r="B7844" s="5">
        <v>327</v>
      </c>
      <c r="C7844" s="5">
        <v>11</v>
      </c>
      <c r="D7844" s="380">
        <v>49.013333333333343</v>
      </c>
      <c r="E7844" s="25">
        <v>36.94</v>
      </c>
      <c r="F7844" s="380">
        <v>26.119996230770962</v>
      </c>
      <c r="G7844" s="25">
        <v>64.2</v>
      </c>
      <c r="H7844" s="380">
        <v>11.373594750358887</v>
      </c>
      <c r="I7844" s="25">
        <v>843.72</v>
      </c>
      <c r="J7844" s="380">
        <v>7.7636483369104772</v>
      </c>
    </row>
    <row r="7845" spans="1:10" x14ac:dyDescent="0.35">
      <c r="A7845" s="5">
        <v>7841</v>
      </c>
      <c r="B7845" s="5">
        <v>327</v>
      </c>
      <c r="C7845" s="5">
        <v>11</v>
      </c>
      <c r="D7845" s="380">
        <v>54.047222222222217</v>
      </c>
      <c r="E7845" s="25">
        <v>36.94</v>
      </c>
      <c r="F7845" s="380">
        <v>25.017205030266048</v>
      </c>
      <c r="G7845" s="25">
        <v>819.14</v>
      </c>
      <c r="H7845" s="380">
        <v>10.197000304236752</v>
      </c>
      <c r="I7845" s="25">
        <v>869.03</v>
      </c>
      <c r="J7845" s="380">
        <v>7.5362246803844402</v>
      </c>
    </row>
    <row r="7846" spans="1:10" x14ac:dyDescent="0.35">
      <c r="A7846" s="5">
        <v>7842</v>
      </c>
      <c r="B7846" s="5">
        <v>327</v>
      </c>
      <c r="C7846" s="5">
        <v>11</v>
      </c>
      <c r="D7846" s="380">
        <v>57.138888888888886</v>
      </c>
      <c r="E7846" s="25">
        <v>37.090000000000003</v>
      </c>
      <c r="F7846" s="380">
        <v>25.017205030266048</v>
      </c>
      <c r="G7846" s="25">
        <v>843.72</v>
      </c>
      <c r="H7846" s="380">
        <v>10.61929961847669</v>
      </c>
      <c r="I7846" s="25">
        <v>869.03</v>
      </c>
      <c r="J7846" s="380">
        <v>7.3329437325034172</v>
      </c>
    </row>
    <row r="7847" spans="1:10" x14ac:dyDescent="0.35">
      <c r="A7847" s="5">
        <v>7843</v>
      </c>
      <c r="B7847" s="5">
        <v>327</v>
      </c>
      <c r="C7847" s="5">
        <v>11</v>
      </c>
      <c r="D7847" s="380">
        <v>52.281111111111109</v>
      </c>
      <c r="E7847" s="25">
        <v>36.94</v>
      </c>
      <c r="F7847" s="380">
        <v>25.175383463124504</v>
      </c>
      <c r="G7847" s="25">
        <v>843.72</v>
      </c>
      <c r="H7847" s="380">
        <v>11.022246176143563</v>
      </c>
      <c r="I7847" s="25">
        <v>869.03</v>
      </c>
      <c r="J7847" s="380">
        <v>6.7217562470241647</v>
      </c>
    </row>
    <row r="7848" spans="1:10" x14ac:dyDescent="0.35">
      <c r="A7848" s="5">
        <v>7844</v>
      </c>
      <c r="B7848" s="5">
        <v>327</v>
      </c>
      <c r="C7848" s="5">
        <v>11</v>
      </c>
      <c r="D7848" s="380">
        <v>50.107222222222219</v>
      </c>
      <c r="E7848" s="25">
        <v>36.94</v>
      </c>
      <c r="F7848" s="380">
        <v>25.030922765472276</v>
      </c>
      <c r="G7848" s="25">
        <v>66.34</v>
      </c>
      <c r="H7848" s="380">
        <v>9.3858823022254096</v>
      </c>
      <c r="I7848" s="25">
        <v>869.03</v>
      </c>
      <c r="J7848" s="380">
        <v>6.1812505335695835</v>
      </c>
    </row>
    <row r="7849" spans="1:10" x14ac:dyDescent="0.35">
      <c r="A7849" s="5">
        <v>7845</v>
      </c>
      <c r="B7849" s="5">
        <v>327</v>
      </c>
      <c r="C7849" s="5">
        <v>11</v>
      </c>
      <c r="D7849" s="380">
        <v>47.546111111111109</v>
      </c>
      <c r="E7849" s="25">
        <v>35.07</v>
      </c>
      <c r="F7849" s="380">
        <v>23.648940894516283</v>
      </c>
      <c r="G7849" s="25">
        <v>62.12</v>
      </c>
      <c r="H7849" s="380">
        <v>9.2449066761683643</v>
      </c>
      <c r="I7849" s="25">
        <v>869.03</v>
      </c>
      <c r="J7849" s="380">
        <v>5.524563556153046</v>
      </c>
    </row>
    <row r="7850" spans="1:10" x14ac:dyDescent="0.35">
      <c r="A7850" s="5">
        <v>7846</v>
      </c>
      <c r="B7850" s="5">
        <v>327</v>
      </c>
      <c r="C7850" s="5">
        <v>11</v>
      </c>
      <c r="D7850" s="380">
        <v>44.8</v>
      </c>
      <c r="E7850" s="25">
        <v>28.12</v>
      </c>
      <c r="F7850" s="380">
        <v>19.065589116943737</v>
      </c>
      <c r="G7850" s="25">
        <v>55.38</v>
      </c>
      <c r="H7850" s="380">
        <v>6.1691072623241476</v>
      </c>
      <c r="I7850" s="25">
        <v>79.25</v>
      </c>
      <c r="J7850" s="380">
        <v>2.0865769490940629</v>
      </c>
    </row>
    <row r="7851" spans="1:10" x14ac:dyDescent="0.35">
      <c r="A7851" s="5">
        <v>7847</v>
      </c>
      <c r="B7851" s="5">
        <v>327</v>
      </c>
      <c r="C7851" s="5">
        <v>11</v>
      </c>
      <c r="D7851" s="380">
        <v>43.388888888888886</v>
      </c>
      <c r="E7851" s="25">
        <v>26.05</v>
      </c>
      <c r="F7851" s="380">
        <v>9.703223752903293</v>
      </c>
      <c r="G7851" s="25">
        <v>52.2</v>
      </c>
      <c r="H7851" s="380">
        <v>10.042166942961771</v>
      </c>
      <c r="I7851" s="25">
        <v>72.19</v>
      </c>
      <c r="J7851" s="380">
        <v>4.3664982222034014</v>
      </c>
    </row>
    <row r="7852" spans="1:10" x14ac:dyDescent="0.35">
      <c r="A7852" s="5">
        <v>7848</v>
      </c>
      <c r="B7852" s="5">
        <v>327</v>
      </c>
      <c r="C7852" s="5">
        <v>11</v>
      </c>
      <c r="D7852" s="380">
        <v>41.46</v>
      </c>
      <c r="E7852" s="25">
        <v>25.74</v>
      </c>
      <c r="F7852" s="380">
        <v>8.1971913806532193</v>
      </c>
      <c r="G7852" s="25">
        <v>48.88</v>
      </c>
      <c r="H7852" s="380">
        <v>9.0274162474188113</v>
      </c>
      <c r="I7852" s="25">
        <v>70.09</v>
      </c>
      <c r="J7852" s="380">
        <v>4.3449166924646256</v>
      </c>
    </row>
    <row r="7853" spans="1:10" x14ac:dyDescent="0.35">
      <c r="A7853" s="5">
        <v>7849</v>
      </c>
      <c r="B7853" s="5">
        <v>328</v>
      </c>
      <c r="C7853" s="5">
        <v>11</v>
      </c>
      <c r="D7853" s="380">
        <v>47.212222222222223</v>
      </c>
      <c r="E7853" s="25">
        <v>24.99</v>
      </c>
      <c r="F7853" s="380">
        <v>8.1174834595959595</v>
      </c>
      <c r="G7853" s="25">
        <v>44.24</v>
      </c>
      <c r="H7853" s="380">
        <v>6.6509421922604428</v>
      </c>
      <c r="I7853" s="25">
        <v>51.02</v>
      </c>
      <c r="J7853" s="380">
        <v>1.5842001966750325</v>
      </c>
    </row>
    <row r="7854" spans="1:10" x14ac:dyDescent="0.35">
      <c r="A7854" s="5">
        <v>7850</v>
      </c>
      <c r="B7854" s="5">
        <v>328</v>
      </c>
      <c r="C7854" s="5">
        <v>11</v>
      </c>
      <c r="D7854" s="380">
        <v>43.704444444444441</v>
      </c>
      <c r="E7854" s="25">
        <v>24.84</v>
      </c>
      <c r="F7854" s="380">
        <v>4.0757264470647225</v>
      </c>
      <c r="G7854" s="25">
        <v>43.56</v>
      </c>
      <c r="H7854" s="380">
        <v>6.3551518297146545</v>
      </c>
      <c r="I7854" s="25">
        <v>48.57</v>
      </c>
      <c r="J7854" s="380">
        <v>4.0499429393810118</v>
      </c>
    </row>
    <row r="7855" spans="1:10" x14ac:dyDescent="0.35">
      <c r="A7855" s="5">
        <v>7851</v>
      </c>
      <c r="B7855" s="5">
        <v>328</v>
      </c>
      <c r="C7855" s="5">
        <v>11</v>
      </c>
      <c r="D7855" s="380">
        <v>42.608333333333334</v>
      </c>
      <c r="E7855" s="25">
        <v>24.84</v>
      </c>
      <c r="F7855" s="380">
        <v>2.3206438619268588</v>
      </c>
      <c r="G7855" s="25">
        <v>43.56</v>
      </c>
      <c r="H7855" s="380">
        <v>5.2032776982887396</v>
      </c>
      <c r="I7855" s="25">
        <v>36.869999999999997</v>
      </c>
      <c r="J7855" s="380">
        <v>2.2506934710929758</v>
      </c>
    </row>
    <row r="7856" spans="1:10" x14ac:dyDescent="0.35">
      <c r="A7856" s="5">
        <v>7852</v>
      </c>
      <c r="B7856" s="5">
        <v>328</v>
      </c>
      <c r="C7856" s="5">
        <v>11</v>
      </c>
      <c r="D7856" s="380">
        <v>42.243333333333332</v>
      </c>
      <c r="E7856" s="25">
        <v>24.84</v>
      </c>
      <c r="F7856" s="380">
        <v>2.6078793014991546</v>
      </c>
      <c r="G7856" s="25">
        <v>43.56</v>
      </c>
      <c r="H7856" s="380">
        <v>4.3071668815890787</v>
      </c>
      <c r="I7856" s="25">
        <v>36.869999999999997</v>
      </c>
      <c r="J7856" s="380">
        <v>2.777777777777778E-2</v>
      </c>
    </row>
    <row r="7857" spans="1:10" x14ac:dyDescent="0.35">
      <c r="A7857" s="5">
        <v>7853</v>
      </c>
      <c r="B7857" s="5">
        <v>328</v>
      </c>
      <c r="C7857" s="5">
        <v>11</v>
      </c>
      <c r="D7857" s="380">
        <v>47.138888888888886</v>
      </c>
      <c r="E7857" s="25">
        <v>24.84</v>
      </c>
      <c r="F7857" s="380">
        <v>2.6078793014991546</v>
      </c>
      <c r="G7857" s="25">
        <v>43.56</v>
      </c>
      <c r="H7857" s="380">
        <v>4.3071668815890787</v>
      </c>
      <c r="I7857" s="25">
        <v>34.29</v>
      </c>
      <c r="J7857" s="380">
        <v>1.3080322137007971</v>
      </c>
    </row>
    <row r="7858" spans="1:10" x14ac:dyDescent="0.35">
      <c r="A7858" s="5">
        <v>7854</v>
      </c>
      <c r="B7858" s="5">
        <v>328</v>
      </c>
      <c r="C7858" s="5">
        <v>11</v>
      </c>
      <c r="D7858" s="380">
        <v>52.151111111111106</v>
      </c>
      <c r="E7858" s="25">
        <v>24.84</v>
      </c>
      <c r="F7858" s="380">
        <v>2.9471118292800615</v>
      </c>
      <c r="G7858" s="25">
        <v>43.56</v>
      </c>
      <c r="H7858" s="380">
        <v>4.2011050096489599</v>
      </c>
      <c r="I7858" s="25">
        <v>36.869999999999997</v>
      </c>
      <c r="J7858" s="380">
        <v>0.86626239501888436</v>
      </c>
    </row>
    <row r="7859" spans="1:10" x14ac:dyDescent="0.35">
      <c r="A7859" s="5">
        <v>7855</v>
      </c>
      <c r="B7859" s="5">
        <v>328</v>
      </c>
      <c r="C7859" s="5">
        <v>11</v>
      </c>
      <c r="D7859" s="380">
        <v>61.498888888888892</v>
      </c>
      <c r="E7859" s="25">
        <v>25.29</v>
      </c>
      <c r="F7859" s="380">
        <v>3.6827984858685769</v>
      </c>
      <c r="G7859" s="25">
        <v>43.99</v>
      </c>
      <c r="H7859" s="380">
        <v>3.7738274376680807</v>
      </c>
      <c r="I7859" s="25">
        <v>48.57</v>
      </c>
      <c r="J7859" s="380">
        <v>4.1824044591829574</v>
      </c>
    </row>
    <row r="7860" spans="1:10" x14ac:dyDescent="0.35">
      <c r="A7860" s="5">
        <v>7856</v>
      </c>
      <c r="B7860" s="5">
        <v>328</v>
      </c>
      <c r="C7860" s="5">
        <v>11</v>
      </c>
      <c r="D7860" s="380">
        <v>70.95</v>
      </c>
      <c r="E7860" s="25">
        <v>25.74</v>
      </c>
      <c r="F7860" s="380">
        <v>4.2228629574312828</v>
      </c>
      <c r="G7860" s="25">
        <v>46.98</v>
      </c>
      <c r="H7860" s="380">
        <v>3.6757519191886483</v>
      </c>
      <c r="I7860" s="25">
        <v>50.13</v>
      </c>
      <c r="J7860" s="380">
        <v>0.88050324599053298</v>
      </c>
    </row>
    <row r="7861" spans="1:10" x14ac:dyDescent="0.35">
      <c r="A7861" s="5">
        <v>7857</v>
      </c>
      <c r="B7861" s="5">
        <v>328</v>
      </c>
      <c r="C7861" s="5">
        <v>11</v>
      </c>
      <c r="D7861" s="380">
        <v>71.838888888888889</v>
      </c>
      <c r="E7861" s="25">
        <v>25.74</v>
      </c>
      <c r="F7861" s="380">
        <v>4.0201028879815253</v>
      </c>
      <c r="G7861" s="25">
        <v>47.46</v>
      </c>
      <c r="H7861" s="380">
        <v>1.6820630379504611</v>
      </c>
      <c r="I7861" s="25">
        <v>50.13</v>
      </c>
      <c r="J7861" s="380">
        <v>4.1732751386850317</v>
      </c>
    </row>
    <row r="7862" spans="1:10" x14ac:dyDescent="0.35">
      <c r="A7862" s="5">
        <v>7858</v>
      </c>
      <c r="B7862" s="5">
        <v>328</v>
      </c>
      <c r="C7862" s="5">
        <v>11</v>
      </c>
      <c r="D7862" s="380">
        <v>70.131666666666661</v>
      </c>
      <c r="E7862" s="25">
        <v>25.74</v>
      </c>
      <c r="F7862" s="380">
        <v>5.3922931374698218</v>
      </c>
      <c r="G7862" s="25">
        <v>46.11</v>
      </c>
      <c r="H7862" s="380">
        <v>4.4165332772139854</v>
      </c>
      <c r="I7862" s="25">
        <v>49.06</v>
      </c>
      <c r="J7862" s="380">
        <v>3.9291371199762151</v>
      </c>
    </row>
    <row r="7863" spans="1:10" x14ac:dyDescent="0.35">
      <c r="A7863" s="5">
        <v>7859</v>
      </c>
      <c r="B7863" s="5">
        <v>328</v>
      </c>
      <c r="C7863" s="5">
        <v>11</v>
      </c>
      <c r="D7863" s="380">
        <v>69.186111111111103</v>
      </c>
      <c r="E7863" s="25">
        <v>25.74</v>
      </c>
      <c r="F7863" s="380">
        <v>0.29467199666960858</v>
      </c>
      <c r="G7863" s="25">
        <v>44.74</v>
      </c>
      <c r="H7863" s="380">
        <v>4.847182166699449</v>
      </c>
      <c r="I7863" s="25">
        <v>48.86</v>
      </c>
      <c r="J7863" s="380">
        <v>3.8107135468996769</v>
      </c>
    </row>
    <row r="7864" spans="1:10" x14ac:dyDescent="0.35">
      <c r="A7864" s="5">
        <v>7860</v>
      </c>
      <c r="B7864" s="5">
        <v>328</v>
      </c>
      <c r="C7864" s="5">
        <v>11</v>
      </c>
      <c r="D7864" s="380">
        <v>67.533888888888882</v>
      </c>
      <c r="E7864" s="25">
        <v>25.74</v>
      </c>
      <c r="F7864" s="380">
        <v>0.76240866506357463</v>
      </c>
      <c r="G7864" s="25">
        <v>44.69</v>
      </c>
      <c r="H7864" s="380">
        <v>3.8417567979593157</v>
      </c>
      <c r="I7864" s="25">
        <v>48.86</v>
      </c>
      <c r="J7864" s="380">
        <v>4.2211746166887432</v>
      </c>
    </row>
    <row r="7865" spans="1:10" x14ac:dyDescent="0.35">
      <c r="A7865" s="5">
        <v>7861</v>
      </c>
      <c r="B7865" s="5">
        <v>328</v>
      </c>
      <c r="C7865" s="5">
        <v>11</v>
      </c>
      <c r="D7865" s="380">
        <v>62.465555555555547</v>
      </c>
      <c r="E7865" s="25">
        <v>24.99</v>
      </c>
      <c r="F7865" s="380">
        <v>1.1524521608304601</v>
      </c>
      <c r="G7865" s="25">
        <v>44.69</v>
      </c>
      <c r="H7865" s="380">
        <v>4.1732439583875891</v>
      </c>
      <c r="I7865" s="25">
        <v>48.57</v>
      </c>
      <c r="J7865" s="380">
        <v>3.3254073820031786</v>
      </c>
    </row>
    <row r="7866" spans="1:10" x14ac:dyDescent="0.35">
      <c r="A7866" s="5">
        <v>7862</v>
      </c>
      <c r="B7866" s="5">
        <v>328</v>
      </c>
      <c r="C7866" s="5">
        <v>11</v>
      </c>
      <c r="D7866" s="380">
        <v>61.696666666666665</v>
      </c>
      <c r="E7866" s="25">
        <v>24.99</v>
      </c>
      <c r="F7866" s="380">
        <v>1.8493765502003099</v>
      </c>
      <c r="G7866" s="25">
        <v>44.44</v>
      </c>
      <c r="H7866" s="380">
        <v>4.7709437242443435</v>
      </c>
      <c r="I7866" s="25">
        <v>48.57</v>
      </c>
      <c r="J7866" s="380">
        <v>3.7027223578647397</v>
      </c>
    </row>
    <row r="7867" spans="1:10" x14ac:dyDescent="0.35">
      <c r="A7867" s="5">
        <v>7863</v>
      </c>
      <c r="B7867" s="5">
        <v>328</v>
      </c>
      <c r="C7867" s="5">
        <v>11</v>
      </c>
      <c r="D7867" s="380">
        <v>61.733333333333334</v>
      </c>
      <c r="E7867" s="25">
        <v>24.99</v>
      </c>
      <c r="F7867" s="380">
        <v>1.691560801145914</v>
      </c>
      <c r="G7867" s="25">
        <v>44.44</v>
      </c>
      <c r="H7867" s="380">
        <v>4.7543582657238437</v>
      </c>
      <c r="I7867" s="25">
        <v>48.57</v>
      </c>
      <c r="J7867" s="380">
        <v>3.8697775072002099</v>
      </c>
    </row>
    <row r="7868" spans="1:10" x14ac:dyDescent="0.35">
      <c r="A7868" s="5">
        <v>7864</v>
      </c>
      <c r="B7868" s="5">
        <v>328</v>
      </c>
      <c r="C7868" s="5">
        <v>11</v>
      </c>
      <c r="D7868" s="380">
        <v>65.476111111111109</v>
      </c>
      <c r="E7868" s="25">
        <v>24.99</v>
      </c>
      <c r="F7868" s="380">
        <v>5.8298118038550379</v>
      </c>
      <c r="G7868" s="25">
        <v>44.69</v>
      </c>
      <c r="H7868" s="380">
        <v>5.2553824663133746</v>
      </c>
      <c r="I7868" s="25">
        <v>48.67</v>
      </c>
      <c r="J7868" s="380">
        <v>3.5945299463608968</v>
      </c>
    </row>
    <row r="7869" spans="1:10" x14ac:dyDescent="0.35">
      <c r="A7869" s="5">
        <v>7865</v>
      </c>
      <c r="B7869" s="5">
        <v>328</v>
      </c>
      <c r="C7869" s="5">
        <v>11</v>
      </c>
      <c r="D7869" s="380">
        <v>67.291666666666671</v>
      </c>
      <c r="E7869" s="25">
        <v>25.74</v>
      </c>
      <c r="F7869" s="380">
        <v>6.2010677362690556</v>
      </c>
      <c r="G7869" s="25">
        <v>46.11</v>
      </c>
      <c r="H7869" s="380">
        <v>5.0842139523232266</v>
      </c>
      <c r="I7869" s="25">
        <v>48.67</v>
      </c>
      <c r="J7869" s="380">
        <v>4.9893279793943774</v>
      </c>
    </row>
    <row r="7870" spans="1:10" x14ac:dyDescent="0.35">
      <c r="A7870" s="5">
        <v>7866</v>
      </c>
      <c r="B7870" s="5">
        <v>328</v>
      </c>
      <c r="C7870" s="5">
        <v>11</v>
      </c>
      <c r="D7870" s="380">
        <v>70.25611111111111</v>
      </c>
      <c r="E7870" s="25">
        <v>25.74</v>
      </c>
      <c r="F7870" s="380">
        <v>6.7757574054553658</v>
      </c>
      <c r="G7870" s="25">
        <v>49.28</v>
      </c>
      <c r="H7870" s="380">
        <v>4.9112344875125951</v>
      </c>
      <c r="I7870" s="25">
        <v>50.12</v>
      </c>
      <c r="J7870" s="380">
        <v>5.1624822259666869</v>
      </c>
    </row>
    <row r="7871" spans="1:10" x14ac:dyDescent="0.35">
      <c r="A7871" s="5">
        <v>7867</v>
      </c>
      <c r="B7871" s="5">
        <v>328</v>
      </c>
      <c r="C7871" s="5">
        <v>11</v>
      </c>
      <c r="D7871" s="380">
        <v>66.688888888888883</v>
      </c>
      <c r="E7871" s="25">
        <v>25.74</v>
      </c>
      <c r="F7871" s="380">
        <v>6.1803290618068356</v>
      </c>
      <c r="G7871" s="25">
        <v>51.24</v>
      </c>
      <c r="H7871" s="380">
        <v>5.0028585267614405</v>
      </c>
      <c r="I7871" s="25">
        <v>53.71</v>
      </c>
      <c r="J7871" s="380">
        <v>5.1552696621976253</v>
      </c>
    </row>
    <row r="7872" spans="1:10" x14ac:dyDescent="0.35">
      <c r="A7872" s="5">
        <v>7868</v>
      </c>
      <c r="B7872" s="5">
        <v>328</v>
      </c>
      <c r="C7872" s="5">
        <v>11</v>
      </c>
      <c r="D7872" s="380">
        <v>63.850000000000009</v>
      </c>
      <c r="E7872" s="25">
        <v>25.74</v>
      </c>
      <c r="F7872" s="380">
        <v>6.1451460190202827</v>
      </c>
      <c r="G7872" s="25">
        <v>48.3</v>
      </c>
      <c r="H7872" s="380">
        <v>5.3914848481974538</v>
      </c>
      <c r="I7872" s="25">
        <v>56.52</v>
      </c>
      <c r="J7872" s="380">
        <v>4.4348738134591459</v>
      </c>
    </row>
    <row r="7873" spans="1:10" x14ac:dyDescent="0.35">
      <c r="A7873" s="5">
        <v>7869</v>
      </c>
      <c r="B7873" s="5">
        <v>328</v>
      </c>
      <c r="C7873" s="5">
        <v>11</v>
      </c>
      <c r="D7873" s="380">
        <v>58.656111111111102</v>
      </c>
      <c r="E7873" s="25">
        <v>25.74</v>
      </c>
      <c r="F7873" s="380">
        <v>6.1451460190202827</v>
      </c>
      <c r="G7873" s="25">
        <v>46.03</v>
      </c>
      <c r="H7873" s="380">
        <v>5.3459624880430034</v>
      </c>
      <c r="I7873" s="25">
        <v>53.71</v>
      </c>
      <c r="J7873" s="380">
        <v>4.1855807443381323</v>
      </c>
    </row>
    <row r="7874" spans="1:10" x14ac:dyDescent="0.35">
      <c r="A7874" s="5">
        <v>7870</v>
      </c>
      <c r="B7874" s="5">
        <v>328</v>
      </c>
      <c r="C7874" s="5">
        <v>11</v>
      </c>
      <c r="D7874" s="380">
        <v>55.213888888888889</v>
      </c>
      <c r="E7874" s="25">
        <v>24.99</v>
      </c>
      <c r="F7874" s="380">
        <v>6.399173021680074</v>
      </c>
      <c r="G7874" s="25">
        <v>44.74</v>
      </c>
      <c r="H7874" s="380">
        <v>5.2024772973346094</v>
      </c>
      <c r="I7874" s="25">
        <v>51.62</v>
      </c>
      <c r="J7874" s="380">
        <v>4.4089432518199496</v>
      </c>
    </row>
    <row r="7875" spans="1:10" x14ac:dyDescent="0.35">
      <c r="A7875" s="5">
        <v>7871</v>
      </c>
      <c r="B7875" s="5">
        <v>328</v>
      </c>
      <c r="C7875" s="5">
        <v>11</v>
      </c>
      <c r="D7875" s="380">
        <v>53.293888888888887</v>
      </c>
      <c r="E7875" s="25">
        <v>24.99</v>
      </c>
      <c r="F7875" s="380">
        <v>6.8381750622851509</v>
      </c>
      <c r="G7875" s="25">
        <v>44.86</v>
      </c>
      <c r="H7875" s="380">
        <v>5.4081254277363255</v>
      </c>
      <c r="I7875" s="25">
        <v>50.12</v>
      </c>
      <c r="J7875" s="380">
        <v>4.6201329708151011</v>
      </c>
    </row>
    <row r="7876" spans="1:10" x14ac:dyDescent="0.35">
      <c r="A7876" s="5">
        <v>7872</v>
      </c>
      <c r="B7876" s="5">
        <v>328</v>
      </c>
      <c r="C7876" s="5">
        <v>11</v>
      </c>
      <c r="D7876" s="380">
        <v>48.274444444444441</v>
      </c>
      <c r="E7876" s="25">
        <v>24.99</v>
      </c>
      <c r="F7876" s="380">
        <v>6.6413445947731216</v>
      </c>
      <c r="G7876" s="25">
        <v>44.74</v>
      </c>
      <c r="H7876" s="380">
        <v>5.5418781449834924</v>
      </c>
      <c r="I7876" s="25">
        <v>49.06</v>
      </c>
      <c r="J7876" s="380">
        <v>4.748660393170554</v>
      </c>
    </row>
    <row r="7877" spans="1:10" x14ac:dyDescent="0.35">
      <c r="A7877" s="5">
        <v>7873</v>
      </c>
      <c r="B7877" s="5">
        <v>329</v>
      </c>
      <c r="C7877" s="5">
        <v>11</v>
      </c>
      <c r="D7877" s="380">
        <v>50.202777777777776</v>
      </c>
      <c r="E7877" s="25">
        <v>24.84</v>
      </c>
      <c r="F7877" s="380">
        <v>6.67129399569043</v>
      </c>
      <c r="G7877" s="25">
        <v>44.74</v>
      </c>
      <c r="H7877" s="380">
        <v>5.5556390433898883</v>
      </c>
      <c r="I7877" s="25">
        <v>51.62</v>
      </c>
      <c r="J7877" s="380">
        <v>4.673548297190913</v>
      </c>
    </row>
    <row r="7878" spans="1:10" x14ac:dyDescent="0.35">
      <c r="A7878" s="5">
        <v>7874</v>
      </c>
      <c r="B7878" s="5">
        <v>329</v>
      </c>
      <c r="C7878" s="5">
        <v>11</v>
      </c>
      <c r="D7878" s="380">
        <v>48.31722222222222</v>
      </c>
      <c r="E7878" s="25">
        <v>24.84</v>
      </c>
      <c r="F7878" s="380">
        <v>6.4586703268298358</v>
      </c>
      <c r="G7878" s="25">
        <v>43.56</v>
      </c>
      <c r="H7878" s="380">
        <v>5.6174990131779108</v>
      </c>
      <c r="I7878" s="25">
        <v>51.62</v>
      </c>
      <c r="J7878" s="380">
        <v>4.760078126901151</v>
      </c>
    </row>
    <row r="7879" spans="1:10" x14ac:dyDescent="0.35">
      <c r="A7879" s="5">
        <v>7875</v>
      </c>
      <c r="B7879" s="5">
        <v>329</v>
      </c>
      <c r="C7879" s="5">
        <v>11</v>
      </c>
      <c r="D7879" s="380">
        <v>45.698888888888888</v>
      </c>
      <c r="E7879" s="25">
        <v>24.84</v>
      </c>
      <c r="F7879" s="380">
        <v>6.5351491333401182</v>
      </c>
      <c r="G7879" s="25">
        <v>43.56</v>
      </c>
      <c r="H7879" s="380">
        <v>5.6664398628851442</v>
      </c>
      <c r="I7879" s="25">
        <v>50.12</v>
      </c>
      <c r="J7879" s="380">
        <v>4.7247031918497413</v>
      </c>
    </row>
    <row r="7880" spans="1:10" x14ac:dyDescent="0.35">
      <c r="A7880" s="5">
        <v>7876</v>
      </c>
      <c r="B7880" s="5">
        <v>329</v>
      </c>
      <c r="C7880" s="5">
        <v>11</v>
      </c>
      <c r="D7880" s="380">
        <v>44.002222222222215</v>
      </c>
      <c r="E7880" s="25">
        <v>24.84</v>
      </c>
      <c r="F7880" s="380">
        <v>6.6349879233722806</v>
      </c>
      <c r="G7880" s="25">
        <v>43.56</v>
      </c>
      <c r="H7880" s="380">
        <v>5.2860675134169472</v>
      </c>
      <c r="I7880" s="25">
        <v>50.12</v>
      </c>
      <c r="J7880" s="380">
        <v>4.6175875325833937</v>
      </c>
    </row>
    <row r="7881" spans="1:10" x14ac:dyDescent="0.35">
      <c r="A7881" s="5">
        <v>7877</v>
      </c>
      <c r="B7881" s="5">
        <v>329</v>
      </c>
      <c r="C7881" s="5">
        <v>11</v>
      </c>
      <c r="D7881" s="380">
        <v>45.36944444444444</v>
      </c>
      <c r="E7881" s="25">
        <v>24.84</v>
      </c>
      <c r="F7881" s="380">
        <v>6.6109347454272918</v>
      </c>
      <c r="G7881" s="25">
        <v>43.56</v>
      </c>
      <c r="H7881" s="380">
        <v>5.2303562892106896</v>
      </c>
      <c r="I7881" s="25">
        <v>52.93</v>
      </c>
      <c r="J7881" s="380">
        <v>4.6276888163740102</v>
      </c>
    </row>
    <row r="7882" spans="1:10" x14ac:dyDescent="0.35">
      <c r="A7882" s="5">
        <v>7878</v>
      </c>
      <c r="B7882" s="5">
        <v>329</v>
      </c>
      <c r="C7882" s="5">
        <v>11</v>
      </c>
      <c r="D7882" s="380">
        <v>49.679444444444442</v>
      </c>
      <c r="E7882" s="25">
        <v>24.84</v>
      </c>
      <c r="F7882" s="380">
        <v>7.0407154961131724</v>
      </c>
      <c r="G7882" s="25">
        <v>47.46</v>
      </c>
      <c r="H7882" s="380">
        <v>6.6252344652482984</v>
      </c>
      <c r="I7882" s="25">
        <v>54.87</v>
      </c>
      <c r="J7882" s="380">
        <v>4.1577785745124798</v>
      </c>
    </row>
    <row r="7883" spans="1:10" x14ac:dyDescent="0.35">
      <c r="A7883" s="5">
        <v>7879</v>
      </c>
      <c r="B7883" s="5">
        <v>329</v>
      </c>
      <c r="C7883" s="5">
        <v>11</v>
      </c>
      <c r="D7883" s="380">
        <v>56.147222222222219</v>
      </c>
      <c r="E7883" s="25">
        <v>25.74</v>
      </c>
      <c r="F7883" s="380">
        <v>7.0629065918088827</v>
      </c>
      <c r="G7883" s="25">
        <v>49.75</v>
      </c>
      <c r="H7883" s="380">
        <v>5.8361569447692974</v>
      </c>
      <c r="I7883" s="25">
        <v>65.400000000000006</v>
      </c>
      <c r="J7883" s="380">
        <v>3.0124869902838816</v>
      </c>
    </row>
    <row r="7884" spans="1:10" x14ac:dyDescent="0.35">
      <c r="A7884" s="5">
        <v>7880</v>
      </c>
      <c r="B7884" s="5">
        <v>329</v>
      </c>
      <c r="C7884" s="5">
        <v>11</v>
      </c>
      <c r="D7884" s="380">
        <v>65.102222222222224</v>
      </c>
      <c r="E7884" s="25">
        <v>28.12</v>
      </c>
      <c r="F7884" s="380">
        <v>7.1933246844347885</v>
      </c>
      <c r="G7884" s="25">
        <v>57.04</v>
      </c>
      <c r="H7884" s="380">
        <v>5.0558624751550987</v>
      </c>
      <c r="I7884" s="25">
        <v>72.19</v>
      </c>
      <c r="J7884" s="380">
        <v>3.1908932528791585</v>
      </c>
    </row>
    <row r="7885" spans="1:10" x14ac:dyDescent="0.35">
      <c r="A7885" s="5">
        <v>7881</v>
      </c>
      <c r="B7885" s="5">
        <v>329</v>
      </c>
      <c r="C7885" s="5">
        <v>11</v>
      </c>
      <c r="D7885" s="380">
        <v>69.392777777777781</v>
      </c>
      <c r="E7885" s="25">
        <v>32.119999999999997</v>
      </c>
      <c r="F7885" s="380">
        <v>7.268746353592948</v>
      </c>
      <c r="G7885" s="25">
        <v>62.12</v>
      </c>
      <c r="H7885" s="380">
        <v>4.4713728832030393</v>
      </c>
      <c r="I7885" s="25">
        <v>79.25</v>
      </c>
      <c r="J7885" s="380">
        <v>2.97491710909719</v>
      </c>
    </row>
    <row r="7886" spans="1:10" x14ac:dyDescent="0.35">
      <c r="A7886" s="5">
        <v>7882</v>
      </c>
      <c r="B7886" s="5">
        <v>329</v>
      </c>
      <c r="C7886" s="5">
        <v>11</v>
      </c>
      <c r="D7886" s="380">
        <v>68.085000000000008</v>
      </c>
      <c r="E7886" s="25">
        <v>32.119999999999997</v>
      </c>
      <c r="F7886" s="380">
        <v>7.268746353592948</v>
      </c>
      <c r="G7886" s="25">
        <v>62.12</v>
      </c>
      <c r="H7886" s="380">
        <v>5.5057522244306796</v>
      </c>
      <c r="I7886" s="25">
        <v>79.25</v>
      </c>
      <c r="J7886" s="380">
        <v>3.2432539733626724</v>
      </c>
    </row>
    <row r="7887" spans="1:10" x14ac:dyDescent="0.35">
      <c r="A7887" s="5">
        <v>7883</v>
      </c>
      <c r="B7887" s="5">
        <v>329</v>
      </c>
      <c r="C7887" s="5">
        <v>11</v>
      </c>
      <c r="D7887" s="380">
        <v>64.591666666666669</v>
      </c>
      <c r="E7887" s="25">
        <v>28.97</v>
      </c>
      <c r="F7887" s="380">
        <v>7.2315856799779894</v>
      </c>
      <c r="G7887" s="25">
        <v>62.12</v>
      </c>
      <c r="H7887" s="380">
        <v>4.302097499317405</v>
      </c>
      <c r="I7887" s="25">
        <v>76.94</v>
      </c>
      <c r="J7887" s="380">
        <v>2.1150910536318888</v>
      </c>
    </row>
    <row r="7888" spans="1:10" x14ac:dyDescent="0.35">
      <c r="A7888" s="5">
        <v>7884</v>
      </c>
      <c r="B7888" s="5">
        <v>329</v>
      </c>
      <c r="C7888" s="5">
        <v>11</v>
      </c>
      <c r="D7888" s="380">
        <v>60.366666666666674</v>
      </c>
      <c r="E7888" s="25">
        <v>28.12</v>
      </c>
      <c r="F7888" s="380">
        <v>4.2606085236806912</v>
      </c>
      <c r="G7888" s="25">
        <v>62.12</v>
      </c>
      <c r="H7888" s="380">
        <v>1.3893987854936094</v>
      </c>
      <c r="I7888" s="25">
        <v>72.19</v>
      </c>
      <c r="J7888" s="380">
        <v>5.8611079198898158E-2</v>
      </c>
    </row>
    <row r="7889" spans="1:10" x14ac:dyDescent="0.35">
      <c r="A7889" s="5">
        <v>7885</v>
      </c>
      <c r="B7889" s="5">
        <v>329</v>
      </c>
      <c r="C7889" s="5">
        <v>11</v>
      </c>
      <c r="D7889" s="380">
        <v>58.917222222222222</v>
      </c>
      <c r="E7889" s="25">
        <v>27.3</v>
      </c>
      <c r="F7889" s="380">
        <v>7.1976524196219653</v>
      </c>
      <c r="G7889" s="25">
        <v>58.75</v>
      </c>
      <c r="H7889" s="380">
        <v>6.2644142692389968</v>
      </c>
      <c r="I7889" s="25">
        <v>68.05</v>
      </c>
      <c r="J7889" s="380">
        <v>5.36050563730128</v>
      </c>
    </row>
    <row r="7890" spans="1:10" x14ac:dyDescent="0.35">
      <c r="A7890" s="5">
        <v>7886</v>
      </c>
      <c r="B7890" s="5">
        <v>329</v>
      </c>
      <c r="C7890" s="5">
        <v>11</v>
      </c>
      <c r="D7890" s="380">
        <v>61.393333333333331</v>
      </c>
      <c r="E7890" s="25">
        <v>27.3</v>
      </c>
      <c r="F7890" s="380">
        <v>6.7835366738200751</v>
      </c>
      <c r="G7890" s="25">
        <v>60.31</v>
      </c>
      <c r="H7890" s="380">
        <v>7.8699031947706395</v>
      </c>
      <c r="I7890" s="25">
        <v>67.36</v>
      </c>
      <c r="J7890" s="380">
        <v>4.8744590982595062</v>
      </c>
    </row>
    <row r="7891" spans="1:10" x14ac:dyDescent="0.35">
      <c r="A7891" s="5">
        <v>7887</v>
      </c>
      <c r="B7891" s="5">
        <v>329</v>
      </c>
      <c r="C7891" s="5">
        <v>11</v>
      </c>
      <c r="D7891" s="380">
        <v>64.714999999999989</v>
      </c>
      <c r="E7891" s="25">
        <v>28.12</v>
      </c>
      <c r="F7891" s="380">
        <v>7.3328362059225913</v>
      </c>
      <c r="G7891" s="25">
        <v>60.31</v>
      </c>
      <c r="H7891" s="380">
        <v>4.4713728832030393</v>
      </c>
      <c r="I7891" s="25">
        <v>68.05</v>
      </c>
      <c r="J7891" s="380">
        <v>4.8027007294675261</v>
      </c>
    </row>
    <row r="7892" spans="1:10" x14ac:dyDescent="0.35">
      <c r="A7892" s="5">
        <v>7888</v>
      </c>
      <c r="B7892" s="5">
        <v>329</v>
      </c>
      <c r="C7892" s="5">
        <v>11</v>
      </c>
      <c r="D7892" s="380">
        <v>67.046111111111117</v>
      </c>
      <c r="E7892" s="25">
        <v>32.119999999999997</v>
      </c>
      <c r="F7892" s="380">
        <v>15.93384563564636</v>
      </c>
      <c r="G7892" s="25">
        <v>62.12</v>
      </c>
      <c r="H7892" s="380">
        <v>6.3580087582954654</v>
      </c>
      <c r="I7892" s="25">
        <v>72.19</v>
      </c>
      <c r="J7892" s="380">
        <v>5.0774992564719472</v>
      </c>
    </row>
    <row r="7893" spans="1:10" x14ac:dyDescent="0.35">
      <c r="A7893" s="5">
        <v>7889</v>
      </c>
      <c r="B7893" s="5">
        <v>329</v>
      </c>
      <c r="C7893" s="5">
        <v>11</v>
      </c>
      <c r="D7893" s="380">
        <v>70.653333333333336</v>
      </c>
      <c r="E7893" s="25">
        <v>32.119999999999997</v>
      </c>
      <c r="F7893" s="380">
        <v>15.720080590822036</v>
      </c>
      <c r="G7893" s="25">
        <v>62.12</v>
      </c>
      <c r="H7893" s="380">
        <v>7.1790013727355886</v>
      </c>
      <c r="I7893" s="25">
        <v>83.03</v>
      </c>
      <c r="J7893" s="380">
        <v>4.9100692477603962</v>
      </c>
    </row>
    <row r="7894" spans="1:10" x14ac:dyDescent="0.35">
      <c r="A7894" s="5">
        <v>7890</v>
      </c>
      <c r="B7894" s="5">
        <v>329</v>
      </c>
      <c r="C7894" s="5">
        <v>11</v>
      </c>
      <c r="D7894" s="380">
        <v>74.192777777777778</v>
      </c>
      <c r="E7894" s="25">
        <v>36.94</v>
      </c>
      <c r="F7894" s="380">
        <v>16.143829808182119</v>
      </c>
      <c r="G7894" s="25">
        <v>62.12</v>
      </c>
      <c r="H7894" s="380">
        <v>7.9080037435085799</v>
      </c>
      <c r="I7894" s="25">
        <v>623.48</v>
      </c>
      <c r="J7894" s="380">
        <v>2.9780072000068096</v>
      </c>
    </row>
    <row r="7895" spans="1:10" x14ac:dyDescent="0.35">
      <c r="A7895" s="5">
        <v>7891</v>
      </c>
      <c r="B7895" s="5">
        <v>329</v>
      </c>
      <c r="C7895" s="5">
        <v>11</v>
      </c>
      <c r="D7895" s="380">
        <v>73.137777777777771</v>
      </c>
      <c r="E7895" s="25">
        <v>35.869999999999997</v>
      </c>
      <c r="F7895" s="380">
        <v>16.230756761365384</v>
      </c>
      <c r="G7895" s="25">
        <v>62.12</v>
      </c>
      <c r="H7895" s="380">
        <v>7.6431601354761334</v>
      </c>
      <c r="I7895" s="25">
        <v>623.48</v>
      </c>
      <c r="J7895" s="380">
        <v>4.7008718215025418</v>
      </c>
    </row>
    <row r="7896" spans="1:10" x14ac:dyDescent="0.35">
      <c r="A7896" s="5">
        <v>7892</v>
      </c>
      <c r="B7896" s="5">
        <v>329</v>
      </c>
      <c r="C7896" s="5">
        <v>11</v>
      </c>
      <c r="D7896" s="380">
        <v>71.355555555555554</v>
      </c>
      <c r="E7896" s="25">
        <v>34.82</v>
      </c>
      <c r="F7896" s="380">
        <v>16.197060565885486</v>
      </c>
      <c r="G7896" s="25">
        <v>62.12</v>
      </c>
      <c r="H7896" s="380">
        <v>8.2919147675776887</v>
      </c>
      <c r="I7896" s="25">
        <v>147.82</v>
      </c>
      <c r="J7896" s="380">
        <v>4.5688956868879886</v>
      </c>
    </row>
    <row r="7897" spans="1:10" x14ac:dyDescent="0.35">
      <c r="A7897" s="5">
        <v>7893</v>
      </c>
      <c r="B7897" s="5">
        <v>329</v>
      </c>
      <c r="C7897" s="5">
        <v>11</v>
      </c>
      <c r="D7897" s="380">
        <v>65.045555555555552</v>
      </c>
      <c r="E7897" s="25">
        <v>28.12</v>
      </c>
      <c r="F7897" s="380">
        <v>17.098978258152574</v>
      </c>
      <c r="G7897" s="25">
        <v>60.51</v>
      </c>
      <c r="H7897" s="380">
        <v>8.4157809352719823</v>
      </c>
      <c r="I7897" s="25">
        <v>72.19</v>
      </c>
      <c r="J7897" s="380">
        <v>3.5502249199892559</v>
      </c>
    </row>
    <row r="7898" spans="1:10" x14ac:dyDescent="0.35">
      <c r="A7898" s="5">
        <v>7894</v>
      </c>
      <c r="B7898" s="5">
        <v>329</v>
      </c>
      <c r="C7898" s="5">
        <v>11</v>
      </c>
      <c r="D7898" s="380">
        <v>62.928888888888892</v>
      </c>
      <c r="E7898" s="25">
        <v>28.12</v>
      </c>
      <c r="F7898" s="380">
        <v>14.888437242163167</v>
      </c>
      <c r="G7898" s="25">
        <v>52.67</v>
      </c>
      <c r="H7898" s="380">
        <v>8.6852168856653993</v>
      </c>
      <c r="I7898" s="25">
        <v>66.06</v>
      </c>
      <c r="J7898" s="380">
        <v>4.4231536678469157</v>
      </c>
    </row>
    <row r="7899" spans="1:10" x14ac:dyDescent="0.35">
      <c r="A7899" s="5">
        <v>7895</v>
      </c>
      <c r="B7899" s="5">
        <v>329</v>
      </c>
      <c r="C7899" s="5">
        <v>11</v>
      </c>
      <c r="D7899" s="380">
        <v>62.469444444444449</v>
      </c>
      <c r="E7899" s="25">
        <v>27.3</v>
      </c>
      <c r="F7899" s="380">
        <v>15.138423164323312</v>
      </c>
      <c r="G7899" s="25">
        <v>50.25</v>
      </c>
      <c r="H7899" s="380">
        <v>8.5590850206480127</v>
      </c>
      <c r="I7899" s="25">
        <v>66.06</v>
      </c>
      <c r="J7899" s="380">
        <v>4.3420197847539157</v>
      </c>
    </row>
    <row r="7900" spans="1:10" x14ac:dyDescent="0.35">
      <c r="A7900" s="5">
        <v>7896</v>
      </c>
      <c r="B7900" s="5">
        <v>329</v>
      </c>
      <c r="C7900" s="5">
        <v>11</v>
      </c>
      <c r="D7900" s="380">
        <v>58.452222222222211</v>
      </c>
      <c r="E7900" s="25">
        <v>25.74</v>
      </c>
      <c r="F7900" s="380">
        <v>15.747117501606242</v>
      </c>
      <c r="G7900" s="25">
        <v>50.25</v>
      </c>
      <c r="H7900" s="380">
        <v>8.5515642655474817</v>
      </c>
      <c r="I7900" s="25">
        <v>66.06</v>
      </c>
      <c r="J7900" s="380">
        <v>3.6369934071333638</v>
      </c>
    </row>
    <row r="7901" spans="1:10" x14ac:dyDescent="0.35">
      <c r="A7901" s="5">
        <v>7897</v>
      </c>
      <c r="B7901" s="5">
        <v>330</v>
      </c>
      <c r="C7901" s="5">
        <v>11</v>
      </c>
      <c r="D7901" s="380">
        <v>60.551666666666669</v>
      </c>
      <c r="E7901" s="25">
        <v>25.74</v>
      </c>
      <c r="F7901" s="380">
        <v>15.87820032588891</v>
      </c>
      <c r="G7901" s="25">
        <v>50.25</v>
      </c>
      <c r="H7901" s="380">
        <v>8.5424174003779623</v>
      </c>
      <c r="I7901" s="25">
        <v>66.06</v>
      </c>
      <c r="J7901" s="380">
        <v>4.422789995664095</v>
      </c>
    </row>
    <row r="7902" spans="1:10" x14ac:dyDescent="0.35">
      <c r="A7902" s="5">
        <v>7898</v>
      </c>
      <c r="B7902" s="5">
        <v>330</v>
      </c>
      <c r="C7902" s="5">
        <v>11</v>
      </c>
      <c r="D7902" s="380">
        <v>59.459999999999994</v>
      </c>
      <c r="E7902" s="25">
        <v>24.84</v>
      </c>
      <c r="F7902" s="380">
        <v>14.254040675010874</v>
      </c>
      <c r="G7902" s="25">
        <v>47.46</v>
      </c>
      <c r="H7902" s="380">
        <v>8.4135604198154557</v>
      </c>
      <c r="I7902" s="25">
        <v>63.5</v>
      </c>
      <c r="J7902" s="380">
        <v>4.0831218652156887</v>
      </c>
    </row>
    <row r="7903" spans="1:10" x14ac:dyDescent="0.35">
      <c r="A7903" s="5">
        <v>7899</v>
      </c>
      <c r="B7903" s="5">
        <v>330</v>
      </c>
      <c r="C7903" s="5">
        <v>11</v>
      </c>
      <c r="D7903" s="380">
        <v>57.934444444444452</v>
      </c>
      <c r="E7903" s="25">
        <v>24.84</v>
      </c>
      <c r="F7903" s="380">
        <v>15.145943422753174</v>
      </c>
      <c r="G7903" s="25">
        <v>47.46</v>
      </c>
      <c r="H7903" s="380">
        <v>8.4870042061386606</v>
      </c>
      <c r="I7903" s="25">
        <v>60.46</v>
      </c>
      <c r="J7903" s="380">
        <v>3.8215228111487121</v>
      </c>
    </row>
    <row r="7904" spans="1:10" x14ac:dyDescent="0.35">
      <c r="A7904" s="5">
        <v>7900</v>
      </c>
      <c r="B7904" s="5">
        <v>330</v>
      </c>
      <c r="C7904" s="5">
        <v>11</v>
      </c>
      <c r="D7904" s="380">
        <v>56.527222222222221</v>
      </c>
      <c r="E7904" s="25">
        <v>24.84</v>
      </c>
      <c r="F7904" s="380">
        <v>14.023414193614348</v>
      </c>
      <c r="G7904" s="25">
        <v>47.46</v>
      </c>
      <c r="H7904" s="380">
        <v>8.5731951273419629</v>
      </c>
      <c r="I7904" s="25">
        <v>60.46</v>
      </c>
      <c r="J7904" s="380">
        <v>5.3992686036635389</v>
      </c>
    </row>
    <row r="7905" spans="1:10" x14ac:dyDescent="0.35">
      <c r="A7905" s="5">
        <v>7901</v>
      </c>
      <c r="B7905" s="5">
        <v>330</v>
      </c>
      <c r="C7905" s="5">
        <v>11</v>
      </c>
      <c r="D7905" s="380">
        <v>57.239444444444437</v>
      </c>
      <c r="E7905" s="25">
        <v>24.84</v>
      </c>
      <c r="F7905" s="380">
        <v>13.783744927187591</v>
      </c>
      <c r="G7905" s="25">
        <v>47.85</v>
      </c>
      <c r="H7905" s="380">
        <v>8.5576173168080096</v>
      </c>
      <c r="I7905" s="25">
        <v>64.14</v>
      </c>
      <c r="J7905" s="380">
        <v>6.3917144607205438</v>
      </c>
    </row>
    <row r="7906" spans="1:10" x14ac:dyDescent="0.35">
      <c r="A7906" s="5">
        <v>7902</v>
      </c>
      <c r="B7906" s="5">
        <v>330</v>
      </c>
      <c r="C7906" s="5">
        <v>11</v>
      </c>
      <c r="D7906" s="380">
        <v>58.61</v>
      </c>
      <c r="E7906" s="25">
        <v>24.99</v>
      </c>
      <c r="F7906" s="380">
        <v>17.499709957535408</v>
      </c>
      <c r="G7906" s="25">
        <v>49.75</v>
      </c>
      <c r="H7906" s="380">
        <v>11.519685385690522</v>
      </c>
      <c r="I7906" s="25">
        <v>70.09</v>
      </c>
      <c r="J7906" s="380">
        <v>7.5935118264983235</v>
      </c>
    </row>
    <row r="7907" spans="1:10" x14ac:dyDescent="0.35">
      <c r="A7907" s="5">
        <v>7903</v>
      </c>
      <c r="B7907" s="5">
        <v>330</v>
      </c>
      <c r="C7907" s="5">
        <v>11</v>
      </c>
      <c r="D7907" s="380">
        <v>59.127777777777773</v>
      </c>
      <c r="E7907" s="25">
        <v>27.3</v>
      </c>
      <c r="F7907" s="380">
        <v>18.788728336211072</v>
      </c>
      <c r="G7907" s="25">
        <v>53.77</v>
      </c>
      <c r="H7907" s="380">
        <v>12.834871350883645</v>
      </c>
      <c r="I7907" s="25">
        <v>156.82</v>
      </c>
      <c r="J7907" s="380">
        <v>6.8446368706423186</v>
      </c>
    </row>
    <row r="7908" spans="1:10" x14ac:dyDescent="0.35">
      <c r="A7908" s="5">
        <v>7904</v>
      </c>
      <c r="B7908" s="5">
        <v>330</v>
      </c>
      <c r="C7908" s="5">
        <v>11</v>
      </c>
      <c r="D7908" s="380">
        <v>61.19222222222222</v>
      </c>
      <c r="E7908" s="25">
        <v>35.869999999999997</v>
      </c>
      <c r="F7908" s="380">
        <v>26.443792405980528</v>
      </c>
      <c r="G7908" s="25">
        <v>62.53</v>
      </c>
      <c r="H7908" s="380">
        <v>14.348024498381209</v>
      </c>
      <c r="I7908" s="25">
        <v>843.72</v>
      </c>
      <c r="J7908" s="380">
        <v>6.8446368706423186</v>
      </c>
    </row>
    <row r="7909" spans="1:10" x14ac:dyDescent="0.35">
      <c r="A7909" s="5">
        <v>7905</v>
      </c>
      <c r="B7909" s="5">
        <v>330</v>
      </c>
      <c r="C7909" s="5">
        <v>11</v>
      </c>
      <c r="D7909" s="380">
        <v>65.041111111111107</v>
      </c>
      <c r="E7909" s="25">
        <v>36.94</v>
      </c>
      <c r="F7909" s="380">
        <v>25.844886120802954</v>
      </c>
      <c r="G7909" s="25">
        <v>64.2</v>
      </c>
      <c r="H7909" s="380">
        <v>13.713891594542432</v>
      </c>
      <c r="I7909" s="25">
        <v>843.72</v>
      </c>
      <c r="J7909" s="380">
        <v>7.4332959039321587</v>
      </c>
    </row>
    <row r="7910" spans="1:10" x14ac:dyDescent="0.35">
      <c r="A7910" s="5">
        <v>7906</v>
      </c>
      <c r="B7910" s="5">
        <v>330</v>
      </c>
      <c r="C7910" s="5">
        <v>11</v>
      </c>
      <c r="D7910" s="380">
        <v>67.951666666666654</v>
      </c>
      <c r="E7910" s="25">
        <v>36.94</v>
      </c>
      <c r="F7910" s="380">
        <v>23.243779743444939</v>
      </c>
      <c r="G7910" s="25">
        <v>64.2</v>
      </c>
      <c r="H7910" s="380">
        <v>8.8360021825965589</v>
      </c>
      <c r="I7910" s="25">
        <v>843.72</v>
      </c>
      <c r="J7910" s="380">
        <v>4.3938706021109049</v>
      </c>
    </row>
    <row r="7911" spans="1:10" x14ac:dyDescent="0.35">
      <c r="A7911" s="5">
        <v>7907</v>
      </c>
      <c r="B7911" s="5">
        <v>330</v>
      </c>
      <c r="C7911" s="5">
        <v>11</v>
      </c>
      <c r="D7911" s="380">
        <v>66.126666666666665</v>
      </c>
      <c r="E7911" s="25">
        <v>36.94</v>
      </c>
      <c r="F7911" s="380">
        <v>21.361953601016165</v>
      </c>
      <c r="G7911" s="25">
        <v>64.2</v>
      </c>
      <c r="H7911" s="380">
        <v>12.155093455924472</v>
      </c>
      <c r="I7911" s="25">
        <v>843.72</v>
      </c>
      <c r="J7911" s="380">
        <v>4.3938706021109049</v>
      </c>
    </row>
    <row r="7912" spans="1:10" x14ac:dyDescent="0.35">
      <c r="A7912" s="5">
        <v>7908</v>
      </c>
      <c r="B7912" s="5">
        <v>330</v>
      </c>
      <c r="C7912" s="5">
        <v>11</v>
      </c>
      <c r="D7912" s="380">
        <v>64.776666666666671</v>
      </c>
      <c r="E7912" s="25">
        <v>36.94</v>
      </c>
      <c r="F7912" s="380">
        <v>23.467016880003385</v>
      </c>
      <c r="G7912" s="25">
        <v>64.2</v>
      </c>
      <c r="H7912" s="380">
        <v>4.799693804694658</v>
      </c>
      <c r="I7912" s="25">
        <v>843.72</v>
      </c>
      <c r="J7912" s="380">
        <v>5.0278313569979671</v>
      </c>
    </row>
    <row r="7913" spans="1:10" x14ac:dyDescent="0.35">
      <c r="A7913" s="5">
        <v>7909</v>
      </c>
      <c r="B7913" s="5">
        <v>330</v>
      </c>
      <c r="C7913" s="5">
        <v>11</v>
      </c>
      <c r="D7913" s="380">
        <v>60.821111111111108</v>
      </c>
      <c r="E7913" s="25">
        <v>36.01</v>
      </c>
      <c r="F7913" s="380">
        <v>23.659894898880719</v>
      </c>
      <c r="G7913" s="25">
        <v>64.2</v>
      </c>
      <c r="H7913" s="380">
        <v>12.324168305572336</v>
      </c>
      <c r="I7913" s="25">
        <v>843.72</v>
      </c>
      <c r="J7913" s="380">
        <v>6.1643376433097545</v>
      </c>
    </row>
    <row r="7914" spans="1:10" x14ac:dyDescent="0.35">
      <c r="A7914" s="5">
        <v>7910</v>
      </c>
      <c r="B7914" s="5">
        <v>330</v>
      </c>
      <c r="C7914" s="5">
        <v>11</v>
      </c>
      <c r="D7914" s="380">
        <v>57.786666666666662</v>
      </c>
      <c r="E7914" s="25">
        <v>36.01</v>
      </c>
      <c r="F7914" s="380">
        <v>24.311642914646477</v>
      </c>
      <c r="G7914" s="25">
        <v>64.2</v>
      </c>
      <c r="H7914" s="380">
        <v>12.170307726843443</v>
      </c>
      <c r="I7914" s="25">
        <v>843.72</v>
      </c>
      <c r="J7914" s="380">
        <v>6.245285592910256</v>
      </c>
    </row>
    <row r="7915" spans="1:10" x14ac:dyDescent="0.35">
      <c r="A7915" s="5">
        <v>7911</v>
      </c>
      <c r="B7915" s="5">
        <v>330</v>
      </c>
      <c r="C7915" s="5">
        <v>11</v>
      </c>
      <c r="D7915" s="380">
        <v>60.32555555555556</v>
      </c>
      <c r="E7915" s="25">
        <v>36.94</v>
      </c>
      <c r="F7915" s="380">
        <v>26.201837807427289</v>
      </c>
      <c r="G7915" s="25">
        <v>64.2</v>
      </c>
      <c r="H7915" s="380">
        <v>18.854909025074999</v>
      </c>
      <c r="I7915" s="25">
        <v>843.72</v>
      </c>
      <c r="J7915" s="380">
        <v>7.7832293230519278</v>
      </c>
    </row>
    <row r="7916" spans="1:10" x14ac:dyDescent="0.35">
      <c r="A7916" s="5">
        <v>7912</v>
      </c>
      <c r="B7916" s="5">
        <v>330</v>
      </c>
      <c r="C7916" s="5">
        <v>11</v>
      </c>
      <c r="D7916" s="380">
        <v>60.855555555555547</v>
      </c>
      <c r="E7916" s="25">
        <v>36.94</v>
      </c>
      <c r="F7916" s="380">
        <v>33.147248262243615</v>
      </c>
      <c r="G7916" s="25">
        <v>64.2</v>
      </c>
      <c r="H7916" s="380">
        <v>23.328917598598515</v>
      </c>
      <c r="I7916" s="25">
        <v>843.72</v>
      </c>
      <c r="J7916" s="380">
        <v>7.8316914517412597</v>
      </c>
    </row>
    <row r="7917" spans="1:10" x14ac:dyDescent="0.35">
      <c r="A7917" s="5">
        <v>7913</v>
      </c>
      <c r="B7917" s="5">
        <v>330</v>
      </c>
      <c r="C7917" s="5">
        <v>11</v>
      </c>
      <c r="D7917" s="380">
        <v>64.73333333333332</v>
      </c>
      <c r="E7917" s="25">
        <v>36.94</v>
      </c>
      <c r="F7917" s="380">
        <v>138.88888888888889</v>
      </c>
      <c r="G7917" s="25">
        <v>819.14</v>
      </c>
      <c r="H7917" s="380">
        <v>19.298055149172558</v>
      </c>
      <c r="I7917" s="25">
        <v>869.03</v>
      </c>
      <c r="J7917" s="380">
        <v>7.7457728555636223</v>
      </c>
    </row>
    <row r="7918" spans="1:10" x14ac:dyDescent="0.35">
      <c r="A7918" s="5">
        <v>7914</v>
      </c>
      <c r="B7918" s="5">
        <v>330</v>
      </c>
      <c r="C7918" s="5">
        <v>11</v>
      </c>
      <c r="D7918" s="380">
        <v>68.86</v>
      </c>
      <c r="E7918" s="25">
        <v>38.200000000000003</v>
      </c>
      <c r="F7918" s="380">
        <v>138.88888888888889</v>
      </c>
      <c r="G7918" s="25">
        <v>843.72</v>
      </c>
      <c r="H7918" s="380">
        <v>23.710739616329263</v>
      </c>
      <c r="I7918" s="25">
        <v>869.03</v>
      </c>
      <c r="J7918" s="380">
        <v>7.4945313343724322</v>
      </c>
    </row>
    <row r="7919" spans="1:10" x14ac:dyDescent="0.35">
      <c r="A7919" s="5">
        <v>7915</v>
      </c>
      <c r="B7919" s="5">
        <v>330</v>
      </c>
      <c r="C7919" s="5">
        <v>11</v>
      </c>
      <c r="D7919" s="380">
        <v>66.317222222222227</v>
      </c>
      <c r="E7919" s="25">
        <v>37.090000000000003</v>
      </c>
      <c r="F7919" s="380">
        <v>138.88888888888889</v>
      </c>
      <c r="G7919" s="25">
        <v>843.72</v>
      </c>
      <c r="H7919" s="380">
        <v>23.358083961502413</v>
      </c>
      <c r="I7919" s="25">
        <v>869.03</v>
      </c>
      <c r="J7919" s="380">
        <v>7.3536734422272234</v>
      </c>
    </row>
    <row r="7920" spans="1:10" x14ac:dyDescent="0.35">
      <c r="A7920" s="5">
        <v>7916</v>
      </c>
      <c r="B7920" s="5">
        <v>330</v>
      </c>
      <c r="C7920" s="5">
        <v>11</v>
      </c>
      <c r="D7920" s="380">
        <v>62.019444444444439</v>
      </c>
      <c r="E7920" s="25">
        <v>36.94</v>
      </c>
      <c r="F7920" s="380">
        <v>138.88888888888889</v>
      </c>
      <c r="G7920" s="25">
        <v>64.2</v>
      </c>
      <c r="H7920" s="380">
        <v>22.215200974636176</v>
      </c>
      <c r="I7920" s="25">
        <v>869.03</v>
      </c>
      <c r="J7920" s="380">
        <v>7.6814924990282822</v>
      </c>
    </row>
    <row r="7921" spans="1:10" x14ac:dyDescent="0.35">
      <c r="A7921" s="5">
        <v>7917</v>
      </c>
      <c r="B7921" s="5">
        <v>330</v>
      </c>
      <c r="C7921" s="5">
        <v>11</v>
      </c>
      <c r="D7921" s="380">
        <v>56.043333333333329</v>
      </c>
      <c r="E7921" s="25">
        <v>36.94</v>
      </c>
      <c r="F7921" s="380">
        <v>34.758277398771668</v>
      </c>
      <c r="G7921" s="25">
        <v>62.33</v>
      </c>
      <c r="H7921" s="380">
        <v>15.651924453131693</v>
      </c>
      <c r="I7921" s="25">
        <v>843.72</v>
      </c>
      <c r="J7921" s="380">
        <v>7.4964252109984217</v>
      </c>
    </row>
    <row r="7922" spans="1:10" x14ac:dyDescent="0.35">
      <c r="A7922" s="5">
        <v>7918</v>
      </c>
      <c r="B7922" s="5">
        <v>330</v>
      </c>
      <c r="C7922" s="5">
        <v>11</v>
      </c>
      <c r="D7922" s="380">
        <v>53.10499999999999</v>
      </c>
      <c r="E7922" s="25">
        <v>34.82</v>
      </c>
      <c r="F7922" s="380">
        <v>15.911364628038603</v>
      </c>
      <c r="G7922" s="25">
        <v>57.04</v>
      </c>
      <c r="H7922" s="380">
        <v>22.03193310694591</v>
      </c>
      <c r="I7922" s="25">
        <v>603.30999999999995</v>
      </c>
      <c r="J7922" s="380">
        <v>7.4571047437776024</v>
      </c>
    </row>
    <row r="7923" spans="1:10" x14ac:dyDescent="0.35">
      <c r="A7923" s="5">
        <v>7919</v>
      </c>
      <c r="B7923" s="5">
        <v>330</v>
      </c>
      <c r="C7923" s="5">
        <v>11</v>
      </c>
      <c r="D7923" s="380">
        <v>50.550000000000004</v>
      </c>
      <c r="E7923" s="25">
        <v>27.96</v>
      </c>
      <c r="F7923" s="380">
        <v>16.601560165168479</v>
      </c>
      <c r="G7923" s="25">
        <v>57.04</v>
      </c>
      <c r="H7923" s="380">
        <v>19.831663531893717</v>
      </c>
      <c r="I7923" s="25">
        <v>158.41</v>
      </c>
      <c r="J7923" s="380">
        <v>7.5850836245817383</v>
      </c>
    </row>
    <row r="7924" spans="1:10" x14ac:dyDescent="0.35">
      <c r="A7924" s="5">
        <v>7920</v>
      </c>
      <c r="B7924" s="5">
        <v>330</v>
      </c>
      <c r="C7924" s="5">
        <v>11</v>
      </c>
      <c r="D7924" s="380">
        <v>46.978888888888896</v>
      </c>
      <c r="E7924" s="25">
        <v>25.74</v>
      </c>
      <c r="F7924" s="380">
        <v>12.268874260248005</v>
      </c>
      <c r="G7924" s="25">
        <v>57.04</v>
      </c>
      <c r="H7924" s="380">
        <v>11.795055974455279</v>
      </c>
      <c r="I7924" s="25">
        <v>156.82</v>
      </c>
      <c r="J7924" s="380">
        <v>6.9548554264589333</v>
      </c>
    </row>
    <row r="7925" spans="1:10" x14ac:dyDescent="0.35">
      <c r="A7925" s="5">
        <v>7921</v>
      </c>
      <c r="B7925" s="5">
        <v>331</v>
      </c>
      <c r="C7925" s="5">
        <v>11</v>
      </c>
      <c r="D7925" s="380">
        <v>41.67444444444444</v>
      </c>
      <c r="E7925" s="25">
        <v>25.59</v>
      </c>
      <c r="F7925" s="380">
        <v>8.4847016907118213</v>
      </c>
      <c r="G7925" s="25">
        <v>47.41</v>
      </c>
      <c r="H7925" s="380">
        <v>5.4771792684394169</v>
      </c>
      <c r="I7925" s="25">
        <v>54.87</v>
      </c>
      <c r="J7925" s="380">
        <v>3.4426814979119627</v>
      </c>
    </row>
    <row r="7926" spans="1:10" x14ac:dyDescent="0.35">
      <c r="A7926" s="5">
        <v>7922</v>
      </c>
      <c r="B7926" s="5">
        <v>331</v>
      </c>
      <c r="C7926" s="5">
        <v>11</v>
      </c>
      <c r="D7926" s="380">
        <v>39.884444444444448</v>
      </c>
      <c r="E7926" s="25">
        <v>24.84</v>
      </c>
      <c r="F7926" s="380">
        <v>6.8520966457845711</v>
      </c>
      <c r="G7926" s="25">
        <v>43.56</v>
      </c>
      <c r="H7926" s="380">
        <v>5.0070994703937401</v>
      </c>
      <c r="I7926" s="25">
        <v>52.55</v>
      </c>
      <c r="J7926" s="380">
        <v>1.2955946955762625</v>
      </c>
    </row>
    <row r="7927" spans="1:10" x14ac:dyDescent="0.35">
      <c r="A7927" s="5">
        <v>7923</v>
      </c>
      <c r="B7927" s="5">
        <v>331</v>
      </c>
      <c r="C7927" s="5">
        <v>11</v>
      </c>
      <c r="D7927" s="380">
        <v>36.923888888888882</v>
      </c>
      <c r="E7927" s="25">
        <v>24.84</v>
      </c>
      <c r="F7927" s="380">
        <v>6.6146275637635013</v>
      </c>
      <c r="G7927" s="25">
        <v>43.47</v>
      </c>
      <c r="H7927" s="380">
        <v>4.2774730228933304</v>
      </c>
      <c r="I7927" s="25">
        <v>50.33</v>
      </c>
      <c r="J7927" s="380">
        <v>1.9218796917734833</v>
      </c>
    </row>
    <row r="7928" spans="1:10" x14ac:dyDescent="0.35">
      <c r="A7928" s="5">
        <v>7924</v>
      </c>
      <c r="B7928" s="5">
        <v>331</v>
      </c>
      <c r="C7928" s="5">
        <v>11</v>
      </c>
      <c r="D7928" s="380">
        <v>32.687777777777775</v>
      </c>
      <c r="E7928" s="25">
        <v>24.84</v>
      </c>
      <c r="F7928" s="380">
        <v>6.934392864445944</v>
      </c>
      <c r="G7928" s="25">
        <v>43.47</v>
      </c>
      <c r="H7928" s="380">
        <v>4.2270471446955442</v>
      </c>
      <c r="I7928" s="25">
        <v>46.85</v>
      </c>
      <c r="J7928" s="380">
        <v>2.3761798449119227</v>
      </c>
    </row>
    <row r="7929" spans="1:10" x14ac:dyDescent="0.35">
      <c r="A7929" s="5">
        <v>7925</v>
      </c>
      <c r="B7929" s="5">
        <v>331</v>
      </c>
      <c r="C7929" s="5">
        <v>11</v>
      </c>
      <c r="D7929" s="380">
        <v>32.592777777777776</v>
      </c>
      <c r="E7929" s="25">
        <v>24.84</v>
      </c>
      <c r="F7929" s="380">
        <v>6.7597348982537362</v>
      </c>
      <c r="G7929" s="25">
        <v>43.47</v>
      </c>
      <c r="H7929" s="380">
        <v>4.2270471446955442</v>
      </c>
      <c r="I7929" s="25">
        <v>43.15</v>
      </c>
      <c r="J7929" s="380">
        <v>1.7432220547879433</v>
      </c>
    </row>
    <row r="7930" spans="1:10" x14ac:dyDescent="0.35">
      <c r="A7930" s="5">
        <v>7926</v>
      </c>
      <c r="B7930" s="5">
        <v>331</v>
      </c>
      <c r="C7930" s="5">
        <v>11</v>
      </c>
      <c r="D7930" s="380">
        <v>34.497222222222227</v>
      </c>
      <c r="E7930" s="25">
        <v>24.84</v>
      </c>
      <c r="F7930" s="380">
        <v>6.2888303504559566</v>
      </c>
      <c r="G7930" s="25">
        <v>42.2</v>
      </c>
      <c r="H7930" s="380">
        <v>4.2407430908228365</v>
      </c>
      <c r="I7930" s="25">
        <v>41.47</v>
      </c>
      <c r="J7930" s="380">
        <v>2.3635323695947141</v>
      </c>
    </row>
    <row r="7931" spans="1:10" x14ac:dyDescent="0.35">
      <c r="A7931" s="5">
        <v>7927</v>
      </c>
      <c r="B7931" s="5">
        <v>331</v>
      </c>
      <c r="C7931" s="5">
        <v>11</v>
      </c>
      <c r="D7931" s="380">
        <v>38.925000000000004</v>
      </c>
      <c r="E7931" s="25">
        <v>24.84</v>
      </c>
      <c r="F7931" s="380">
        <v>6.0328957142733595</v>
      </c>
      <c r="G7931" s="25">
        <v>43.47</v>
      </c>
      <c r="H7931" s="380">
        <v>4.2973677542970687</v>
      </c>
      <c r="I7931" s="25">
        <v>41.47</v>
      </c>
      <c r="J7931" s="380">
        <v>0.51063553595540045</v>
      </c>
    </row>
    <row r="7932" spans="1:10" x14ac:dyDescent="0.35">
      <c r="A7932" s="5">
        <v>7928</v>
      </c>
      <c r="B7932" s="5">
        <v>331</v>
      </c>
      <c r="C7932" s="5">
        <v>11</v>
      </c>
      <c r="D7932" s="380">
        <v>39.450000000000003</v>
      </c>
      <c r="E7932" s="25">
        <v>24.99</v>
      </c>
      <c r="F7932" s="380">
        <v>6.3193929682083834</v>
      </c>
      <c r="G7932" s="25">
        <v>43.64</v>
      </c>
      <c r="H7932" s="380">
        <v>4.2974118073707617</v>
      </c>
      <c r="I7932" s="25">
        <v>46.69</v>
      </c>
      <c r="J7932" s="380">
        <v>3.9210532621798651</v>
      </c>
    </row>
    <row r="7933" spans="1:10" x14ac:dyDescent="0.35">
      <c r="A7933" s="5">
        <v>7929</v>
      </c>
      <c r="B7933" s="5">
        <v>331</v>
      </c>
      <c r="C7933" s="5">
        <v>11</v>
      </c>
      <c r="D7933" s="380">
        <v>41.820555555555558</v>
      </c>
      <c r="E7933" s="25">
        <v>24.99</v>
      </c>
      <c r="F7933" s="380">
        <v>7.113104370562783</v>
      </c>
      <c r="G7933" s="25">
        <v>46.03</v>
      </c>
      <c r="H7933" s="380">
        <v>4.5368986957116313</v>
      </c>
      <c r="I7933" s="25">
        <v>48.79</v>
      </c>
      <c r="J7933" s="380">
        <v>0.29348063947882203</v>
      </c>
    </row>
    <row r="7934" spans="1:10" x14ac:dyDescent="0.35">
      <c r="A7934" s="5">
        <v>7930</v>
      </c>
      <c r="B7934" s="5">
        <v>331</v>
      </c>
      <c r="C7934" s="5">
        <v>11</v>
      </c>
      <c r="D7934" s="380">
        <v>44.693888888888878</v>
      </c>
      <c r="E7934" s="25">
        <v>25.74</v>
      </c>
      <c r="F7934" s="380">
        <v>7.9260354385586034</v>
      </c>
      <c r="G7934" s="25">
        <v>46.03</v>
      </c>
      <c r="H7934" s="380">
        <v>4.2270471446955442</v>
      </c>
      <c r="I7934" s="25">
        <v>48.79</v>
      </c>
      <c r="J7934" s="380">
        <v>4.8367441966154567</v>
      </c>
    </row>
    <row r="7935" spans="1:10" x14ac:dyDescent="0.35">
      <c r="A7935" s="5">
        <v>7931</v>
      </c>
      <c r="B7935" s="5">
        <v>331</v>
      </c>
      <c r="C7935" s="5">
        <v>11</v>
      </c>
      <c r="D7935" s="380">
        <v>47.04722222222221</v>
      </c>
      <c r="E7935" s="25">
        <v>24.99</v>
      </c>
      <c r="F7935" s="380">
        <v>6.6543953149296087</v>
      </c>
      <c r="G7935" s="25">
        <v>46.03</v>
      </c>
      <c r="H7935" s="380">
        <v>4.7601993390717912</v>
      </c>
      <c r="I7935" s="25">
        <v>36.869999999999997</v>
      </c>
      <c r="J7935" s="380">
        <v>1.3214467590187933</v>
      </c>
    </row>
    <row r="7936" spans="1:10" x14ac:dyDescent="0.35">
      <c r="A7936" s="5">
        <v>7932</v>
      </c>
      <c r="B7936" s="5">
        <v>331</v>
      </c>
      <c r="C7936" s="5">
        <v>11</v>
      </c>
      <c r="D7936" s="380">
        <v>48.899444444444427</v>
      </c>
      <c r="E7936" s="25">
        <v>24.99</v>
      </c>
      <c r="F7936" s="380">
        <v>7.0001829793569046</v>
      </c>
      <c r="G7936" s="25">
        <v>44.77</v>
      </c>
      <c r="H7936" s="380">
        <v>5.1579077256840904</v>
      </c>
      <c r="I7936" s="25">
        <v>34.25</v>
      </c>
      <c r="J7936" s="380">
        <v>3.0288119688014605</v>
      </c>
    </row>
    <row r="7937" spans="1:10" x14ac:dyDescent="0.35">
      <c r="A7937" s="5">
        <v>7933</v>
      </c>
      <c r="B7937" s="5">
        <v>331</v>
      </c>
      <c r="C7937" s="5">
        <v>11</v>
      </c>
      <c r="D7937" s="380">
        <v>49.603888888888882</v>
      </c>
      <c r="E7937" s="25">
        <v>24.99</v>
      </c>
      <c r="F7937" s="380">
        <v>6.2126743410275349</v>
      </c>
      <c r="G7937" s="25">
        <v>43.91</v>
      </c>
      <c r="H7937" s="380">
        <v>5.2163641827268936</v>
      </c>
      <c r="I7937" s="25">
        <v>34.01</v>
      </c>
      <c r="J7937" s="380">
        <v>2.0371659010938306</v>
      </c>
    </row>
    <row r="7938" spans="1:10" x14ac:dyDescent="0.35">
      <c r="A7938" s="5">
        <v>7934</v>
      </c>
      <c r="B7938" s="5">
        <v>331</v>
      </c>
      <c r="C7938" s="5">
        <v>11</v>
      </c>
      <c r="D7938" s="380">
        <v>49.795555555555559</v>
      </c>
      <c r="E7938" s="25">
        <v>24.99</v>
      </c>
      <c r="F7938" s="380">
        <v>7.9585398565564711</v>
      </c>
      <c r="G7938" s="25">
        <v>43.56</v>
      </c>
      <c r="H7938" s="380">
        <v>5.1508530228338882</v>
      </c>
      <c r="I7938" s="25">
        <v>33.67</v>
      </c>
      <c r="J7938" s="380">
        <v>3.9297043135101268</v>
      </c>
    </row>
    <row r="7939" spans="1:10" x14ac:dyDescent="0.35">
      <c r="A7939" s="5">
        <v>7935</v>
      </c>
      <c r="B7939" s="5">
        <v>331</v>
      </c>
      <c r="C7939" s="5">
        <v>11</v>
      </c>
      <c r="D7939" s="380">
        <v>51.378888888888888</v>
      </c>
      <c r="E7939" s="25">
        <v>24.84</v>
      </c>
      <c r="F7939" s="380">
        <v>6.5019090188852458</v>
      </c>
      <c r="G7939" s="25">
        <v>43.56</v>
      </c>
      <c r="H7939" s="380">
        <v>4.7602302491152164</v>
      </c>
      <c r="I7939" s="25">
        <v>33.67</v>
      </c>
      <c r="J7939" s="380">
        <v>2.0684847269061915</v>
      </c>
    </row>
    <row r="7940" spans="1:10" x14ac:dyDescent="0.35">
      <c r="A7940" s="5">
        <v>7936</v>
      </c>
      <c r="B7940" s="5">
        <v>331</v>
      </c>
      <c r="C7940" s="5">
        <v>11</v>
      </c>
      <c r="D7940" s="380">
        <v>50.99444444444444</v>
      </c>
      <c r="E7940" s="25">
        <v>24.84</v>
      </c>
      <c r="F7940" s="380">
        <v>5.7016343255509883</v>
      </c>
      <c r="G7940" s="25">
        <v>43.91</v>
      </c>
      <c r="H7940" s="380">
        <v>4.5230409099501827</v>
      </c>
      <c r="I7940" s="25">
        <v>33.67</v>
      </c>
      <c r="J7940" s="380">
        <v>2.0649347811153929</v>
      </c>
    </row>
    <row r="7941" spans="1:10" x14ac:dyDescent="0.35">
      <c r="A7941" s="5">
        <v>7937</v>
      </c>
      <c r="B7941" s="5">
        <v>331</v>
      </c>
      <c r="C7941" s="5">
        <v>11</v>
      </c>
      <c r="D7941" s="380">
        <v>55.580555555555556</v>
      </c>
      <c r="E7941" s="25">
        <v>24.99</v>
      </c>
      <c r="F7941" s="380">
        <v>7.1630754536551509</v>
      </c>
      <c r="G7941" s="25">
        <v>44.74</v>
      </c>
      <c r="H7941" s="380">
        <v>4.2270471446955442</v>
      </c>
      <c r="I7941" s="25">
        <v>33.67</v>
      </c>
      <c r="J7941" s="380">
        <v>4.3588394369251553</v>
      </c>
    </row>
    <row r="7942" spans="1:10" x14ac:dyDescent="0.35">
      <c r="A7942" s="5">
        <v>7938</v>
      </c>
      <c r="B7942" s="5">
        <v>331</v>
      </c>
      <c r="C7942" s="5">
        <v>11</v>
      </c>
      <c r="D7942" s="380">
        <v>59.068333333333335</v>
      </c>
      <c r="E7942" s="25">
        <v>25.74</v>
      </c>
      <c r="F7942" s="380">
        <v>7.1630754536551509</v>
      </c>
      <c r="G7942" s="25">
        <v>46.03</v>
      </c>
      <c r="H7942" s="380">
        <v>7.6381694342879793</v>
      </c>
      <c r="I7942" s="25">
        <v>33.67</v>
      </c>
      <c r="J7942" s="380">
        <v>4.7158544643368847</v>
      </c>
    </row>
    <row r="7943" spans="1:10" x14ac:dyDescent="0.35">
      <c r="A7943" s="5">
        <v>7939</v>
      </c>
      <c r="B7943" s="5">
        <v>331</v>
      </c>
      <c r="C7943" s="5">
        <v>11</v>
      </c>
      <c r="D7943" s="380">
        <v>59.25888888888889</v>
      </c>
      <c r="E7943" s="25">
        <v>25.74</v>
      </c>
      <c r="F7943" s="380">
        <v>5.8722705023201849</v>
      </c>
      <c r="G7943" s="25">
        <v>45.78</v>
      </c>
      <c r="H7943" s="380">
        <v>7.5122170893471809</v>
      </c>
      <c r="I7943" s="25">
        <v>33.67</v>
      </c>
      <c r="J7943" s="380">
        <v>4.3107413527740697</v>
      </c>
    </row>
    <row r="7944" spans="1:10" x14ac:dyDescent="0.35">
      <c r="A7944" s="5">
        <v>7940</v>
      </c>
      <c r="B7944" s="5">
        <v>331</v>
      </c>
      <c r="C7944" s="5">
        <v>11</v>
      </c>
      <c r="D7944" s="380">
        <v>55.655000000000001</v>
      </c>
      <c r="E7944" s="25">
        <v>24.84</v>
      </c>
      <c r="F7944" s="380">
        <v>4.9134586304596821</v>
      </c>
      <c r="G7944" s="25">
        <v>43.56</v>
      </c>
      <c r="H7944" s="380">
        <v>7.4963974949887637</v>
      </c>
      <c r="I7944" s="25">
        <v>33.67</v>
      </c>
      <c r="J7944" s="380">
        <v>3.7100415606848038</v>
      </c>
    </row>
    <row r="7945" spans="1:10" x14ac:dyDescent="0.35">
      <c r="A7945" s="5">
        <v>7941</v>
      </c>
      <c r="B7945" s="5">
        <v>331</v>
      </c>
      <c r="C7945" s="5">
        <v>11</v>
      </c>
      <c r="D7945" s="380">
        <v>53.326666666666668</v>
      </c>
      <c r="E7945" s="25">
        <v>24.84</v>
      </c>
      <c r="F7945" s="380">
        <v>6.0458558476515138</v>
      </c>
      <c r="G7945" s="25">
        <v>43.47</v>
      </c>
      <c r="H7945" s="380">
        <v>4.767824153320106</v>
      </c>
      <c r="I7945" s="25">
        <v>33.67</v>
      </c>
      <c r="J7945" s="380">
        <v>4.4595156158890807</v>
      </c>
    </row>
    <row r="7946" spans="1:10" x14ac:dyDescent="0.35">
      <c r="A7946" s="5">
        <v>7942</v>
      </c>
      <c r="B7946" s="5">
        <v>331</v>
      </c>
      <c r="C7946" s="5">
        <v>11</v>
      </c>
      <c r="D7946" s="380">
        <v>49.827777777777776</v>
      </c>
      <c r="E7946" s="25">
        <v>24.84</v>
      </c>
      <c r="F7946" s="380">
        <v>4.8552663961280587</v>
      </c>
      <c r="G7946" s="25">
        <v>43.47</v>
      </c>
      <c r="H7946" s="380">
        <v>3.824115626181658</v>
      </c>
      <c r="I7946" s="25">
        <v>33.67</v>
      </c>
      <c r="J7946" s="380">
        <v>0.24615181790559959</v>
      </c>
    </row>
    <row r="7947" spans="1:10" x14ac:dyDescent="0.35">
      <c r="A7947" s="5">
        <v>7943</v>
      </c>
      <c r="B7947" s="5">
        <v>331</v>
      </c>
      <c r="C7947" s="5">
        <v>11</v>
      </c>
      <c r="D7947" s="380">
        <v>49.667222222222222</v>
      </c>
      <c r="E7947" s="25">
        <v>24.84</v>
      </c>
      <c r="F7947" s="380">
        <v>4.3515006284214843</v>
      </c>
      <c r="G7947" s="25">
        <v>41.39</v>
      </c>
      <c r="H7947" s="380">
        <v>3.6300160210753347</v>
      </c>
      <c r="I7947" s="25">
        <v>33.67</v>
      </c>
      <c r="J7947" s="380">
        <v>1.6619578460130504</v>
      </c>
    </row>
    <row r="7948" spans="1:10" x14ac:dyDescent="0.35">
      <c r="A7948" s="5">
        <v>7944</v>
      </c>
      <c r="B7948" s="5">
        <v>331</v>
      </c>
      <c r="C7948" s="5">
        <v>11</v>
      </c>
      <c r="D7948" s="380">
        <v>48.332222222222221</v>
      </c>
      <c r="E7948" s="25">
        <v>24.73</v>
      </c>
      <c r="F7948" s="380">
        <v>4.1296908789566471</v>
      </c>
      <c r="G7948" s="25">
        <v>33.090000000000003</v>
      </c>
      <c r="H7948" s="380">
        <v>1.7985060977439495</v>
      </c>
      <c r="I7948" s="25">
        <v>33.67</v>
      </c>
      <c r="J7948" s="380">
        <v>2.0925976871750964</v>
      </c>
    </row>
    <row r="7949" spans="1:10" x14ac:dyDescent="0.35">
      <c r="A7949" s="5">
        <v>7945</v>
      </c>
      <c r="B7949" s="5">
        <v>332</v>
      </c>
      <c r="C7949" s="5">
        <v>11</v>
      </c>
      <c r="D7949" s="380">
        <v>52.818888888888885</v>
      </c>
      <c r="E7949" s="25">
        <v>23.9</v>
      </c>
      <c r="F7949" s="380">
        <v>2.7501141128662416</v>
      </c>
      <c r="G7949" s="25">
        <v>30.03</v>
      </c>
      <c r="H7949" s="380">
        <v>0.23270945710076796</v>
      </c>
      <c r="I7949" s="25">
        <v>33.67</v>
      </c>
      <c r="J7949" s="380">
        <v>1.4978007262495419</v>
      </c>
    </row>
    <row r="7950" spans="1:10" x14ac:dyDescent="0.35">
      <c r="A7950" s="5">
        <v>7946</v>
      </c>
      <c r="B7950" s="5">
        <v>332</v>
      </c>
      <c r="C7950" s="5">
        <v>11</v>
      </c>
      <c r="D7950" s="380">
        <v>49.163888888888884</v>
      </c>
      <c r="E7950" s="25">
        <v>21.12</v>
      </c>
      <c r="F7950" s="380">
        <v>3.2381071185541126</v>
      </c>
      <c r="G7950" s="25">
        <v>30.03</v>
      </c>
      <c r="H7950" s="380">
        <v>1.906589528194125</v>
      </c>
      <c r="I7950" s="25">
        <v>33.67</v>
      </c>
      <c r="J7950" s="380">
        <v>1.4390642199179313</v>
      </c>
    </row>
    <row r="7951" spans="1:10" x14ac:dyDescent="0.35">
      <c r="A7951" s="5">
        <v>7947</v>
      </c>
      <c r="B7951" s="5">
        <v>332</v>
      </c>
      <c r="C7951" s="5">
        <v>11</v>
      </c>
      <c r="D7951" s="380">
        <v>49.715555555555561</v>
      </c>
      <c r="E7951" s="25">
        <v>17.12</v>
      </c>
      <c r="F7951" s="380">
        <v>3.3351180064250538</v>
      </c>
      <c r="G7951" s="25">
        <v>30.03</v>
      </c>
      <c r="H7951" s="380">
        <v>1.906589528194125</v>
      </c>
      <c r="I7951" s="25">
        <v>33.67</v>
      </c>
      <c r="J7951" s="380">
        <v>2.7800219688655377E-2</v>
      </c>
    </row>
    <row r="7952" spans="1:10" x14ac:dyDescent="0.35">
      <c r="A7952" s="5">
        <v>7948</v>
      </c>
      <c r="B7952" s="5">
        <v>332</v>
      </c>
      <c r="C7952" s="5">
        <v>11</v>
      </c>
      <c r="D7952" s="380">
        <v>48.519444444444439</v>
      </c>
      <c r="E7952" s="25">
        <v>16.3</v>
      </c>
      <c r="F7952" s="380">
        <v>2.8672342891039557</v>
      </c>
      <c r="G7952" s="25">
        <v>30.03</v>
      </c>
      <c r="H7952" s="380">
        <v>1.906589528194125</v>
      </c>
      <c r="I7952" s="25">
        <v>33.67</v>
      </c>
      <c r="J7952" s="380">
        <v>1.6482152596396655</v>
      </c>
    </row>
    <row r="7953" spans="1:10" x14ac:dyDescent="0.35">
      <c r="A7953" s="5">
        <v>7949</v>
      </c>
      <c r="B7953" s="5">
        <v>332</v>
      </c>
      <c r="C7953" s="5">
        <v>11</v>
      </c>
      <c r="D7953" s="380">
        <v>52.297222222222217</v>
      </c>
      <c r="E7953" s="25">
        <v>16.3</v>
      </c>
      <c r="F7953" s="380">
        <v>2.9996166950907508</v>
      </c>
      <c r="G7953" s="25">
        <v>30.03</v>
      </c>
      <c r="H7953" s="380">
        <v>1.906589528194125</v>
      </c>
      <c r="I7953" s="25">
        <v>33.67</v>
      </c>
      <c r="J7953" s="380">
        <v>0.76675024412349013</v>
      </c>
    </row>
    <row r="7954" spans="1:10" x14ac:dyDescent="0.35">
      <c r="A7954" s="5">
        <v>7950</v>
      </c>
      <c r="B7954" s="5">
        <v>332</v>
      </c>
      <c r="C7954" s="5">
        <v>11</v>
      </c>
      <c r="D7954" s="380">
        <v>54.173333333333339</v>
      </c>
      <c r="E7954" s="25">
        <v>16.78</v>
      </c>
      <c r="F7954" s="380">
        <v>2.4795094072111636</v>
      </c>
      <c r="G7954" s="25">
        <v>30.03</v>
      </c>
      <c r="H7954" s="380">
        <v>2.4011044524564795</v>
      </c>
      <c r="I7954" s="25">
        <v>33.67</v>
      </c>
      <c r="J7954" s="380">
        <v>3.5233406463136268</v>
      </c>
    </row>
    <row r="7955" spans="1:10" x14ac:dyDescent="0.35">
      <c r="A7955" s="5">
        <v>7951</v>
      </c>
      <c r="B7955" s="5">
        <v>332</v>
      </c>
      <c r="C7955" s="5">
        <v>11</v>
      </c>
      <c r="D7955" s="380">
        <v>63.849444444444444</v>
      </c>
      <c r="E7955" s="25">
        <v>21.02</v>
      </c>
      <c r="F7955" s="380">
        <v>2.2490821891885617</v>
      </c>
      <c r="G7955" s="25">
        <v>30.03</v>
      </c>
      <c r="H7955" s="380">
        <v>2.4644097064148842</v>
      </c>
      <c r="I7955" s="25">
        <v>33.67</v>
      </c>
      <c r="J7955" s="380">
        <v>3.7613056263857572</v>
      </c>
    </row>
    <row r="7956" spans="1:10" x14ac:dyDescent="0.35">
      <c r="A7956" s="5">
        <v>7952</v>
      </c>
      <c r="B7956" s="5">
        <v>332</v>
      </c>
      <c r="C7956" s="5">
        <v>11</v>
      </c>
      <c r="D7956" s="380">
        <v>76.851111111111123</v>
      </c>
      <c r="E7956" s="25">
        <v>23.73</v>
      </c>
      <c r="F7956" s="380">
        <v>0.85355180530078689</v>
      </c>
      <c r="G7956" s="25">
        <v>30.03</v>
      </c>
      <c r="H7956" s="380">
        <v>4.3745185093840865E-2</v>
      </c>
      <c r="I7956" s="25">
        <v>33.67</v>
      </c>
      <c r="J7956" s="380">
        <v>3.378401153192355</v>
      </c>
    </row>
    <row r="7957" spans="1:10" x14ac:dyDescent="0.35">
      <c r="A7957" s="5">
        <v>7953</v>
      </c>
      <c r="B7957" s="5">
        <v>332</v>
      </c>
      <c r="C7957" s="5">
        <v>11</v>
      </c>
      <c r="D7957" s="380">
        <v>78.246111111111119</v>
      </c>
      <c r="E7957" s="25">
        <v>24.84</v>
      </c>
      <c r="F7957" s="380">
        <v>0.14480167642852412</v>
      </c>
      <c r="G7957" s="25">
        <v>30.03</v>
      </c>
      <c r="H7957" s="380">
        <v>6.2462112657232373E-2</v>
      </c>
      <c r="I7957" s="25">
        <v>33.67</v>
      </c>
      <c r="J7957" s="380">
        <v>1.5232762047241655</v>
      </c>
    </row>
    <row r="7958" spans="1:10" x14ac:dyDescent="0.35">
      <c r="A7958" s="5">
        <v>7954</v>
      </c>
      <c r="B7958" s="5">
        <v>332</v>
      </c>
      <c r="C7958" s="5">
        <v>11</v>
      </c>
      <c r="D7958" s="380">
        <v>79.9861111111111</v>
      </c>
      <c r="E7958" s="25">
        <v>24.84</v>
      </c>
      <c r="F7958" s="380">
        <v>5.6833128684534335</v>
      </c>
      <c r="G7958" s="25">
        <v>31.49</v>
      </c>
      <c r="H7958" s="380">
        <v>2.4644097064148842</v>
      </c>
      <c r="I7958" s="25">
        <v>33.67</v>
      </c>
      <c r="J7958" s="380">
        <v>1.3605549470073204</v>
      </c>
    </row>
    <row r="7959" spans="1:10" x14ac:dyDescent="0.35">
      <c r="A7959" s="5">
        <v>7955</v>
      </c>
      <c r="B7959" s="5">
        <v>332</v>
      </c>
      <c r="C7959" s="5">
        <v>11</v>
      </c>
      <c r="D7959" s="380">
        <v>82.497777777777785</v>
      </c>
      <c r="E7959" s="25">
        <v>24.84</v>
      </c>
      <c r="F7959" s="380">
        <v>5.6255298910263241</v>
      </c>
      <c r="G7959" s="25">
        <v>32.14</v>
      </c>
      <c r="H7959" s="380">
        <v>2.4644097064148842</v>
      </c>
      <c r="I7959" s="25">
        <v>33.67</v>
      </c>
      <c r="J7959" s="380">
        <v>2.777777777777778E-2</v>
      </c>
    </row>
    <row r="7960" spans="1:10" x14ac:dyDescent="0.35">
      <c r="A7960" s="5">
        <v>7956</v>
      </c>
      <c r="B7960" s="5">
        <v>332</v>
      </c>
      <c r="C7960" s="5">
        <v>11</v>
      </c>
      <c r="D7960" s="380">
        <v>83.359444444444435</v>
      </c>
      <c r="E7960" s="25">
        <v>24.84</v>
      </c>
      <c r="F7960" s="380">
        <v>5.6255298910263241</v>
      </c>
      <c r="G7960" s="25">
        <v>34.799999999999997</v>
      </c>
      <c r="H7960" s="380">
        <v>2.4644097064148842</v>
      </c>
      <c r="I7960" s="25">
        <v>33.67</v>
      </c>
      <c r="J7960" s="380">
        <v>2.777777777777778E-2</v>
      </c>
    </row>
    <row r="7961" spans="1:10" x14ac:dyDescent="0.35">
      <c r="A7961" s="5">
        <v>7957</v>
      </c>
      <c r="B7961" s="5">
        <v>332</v>
      </c>
      <c r="C7961" s="5">
        <v>11</v>
      </c>
      <c r="D7961" s="380">
        <v>81.174999999999997</v>
      </c>
      <c r="E7961" s="25">
        <v>24.84</v>
      </c>
      <c r="F7961" s="380">
        <v>7.978273347971937E-2</v>
      </c>
      <c r="G7961" s="25">
        <v>34.799999999999997</v>
      </c>
      <c r="H7961" s="380">
        <v>2.4644097064148842</v>
      </c>
      <c r="I7961" s="25">
        <v>33.67</v>
      </c>
      <c r="J7961" s="380">
        <v>2.777777777777778E-2</v>
      </c>
    </row>
    <row r="7962" spans="1:10" x14ac:dyDescent="0.35">
      <c r="A7962" s="5">
        <v>7958</v>
      </c>
      <c r="B7962" s="5">
        <v>332</v>
      </c>
      <c r="C7962" s="5">
        <v>11</v>
      </c>
      <c r="D7962" s="380">
        <v>83.542222222222222</v>
      </c>
      <c r="E7962" s="25">
        <v>24.84</v>
      </c>
      <c r="F7962" s="380">
        <v>3.4677044104610295</v>
      </c>
      <c r="G7962" s="25">
        <v>30.91</v>
      </c>
      <c r="H7962" s="380">
        <v>2.4644097064148842</v>
      </c>
      <c r="I7962" s="25">
        <v>33.67</v>
      </c>
      <c r="J7962" s="380">
        <v>2.777777777777778E-2</v>
      </c>
    </row>
    <row r="7963" spans="1:10" x14ac:dyDescent="0.35">
      <c r="A7963" s="5">
        <v>7959</v>
      </c>
      <c r="B7963" s="5">
        <v>332</v>
      </c>
      <c r="C7963" s="5">
        <v>11</v>
      </c>
      <c r="D7963" s="380">
        <v>85.509444444444441</v>
      </c>
      <c r="E7963" s="25">
        <v>24.84</v>
      </c>
      <c r="F7963" s="380">
        <v>0.61854254816981913</v>
      </c>
      <c r="G7963" s="25">
        <v>30.33</v>
      </c>
      <c r="H7963" s="380">
        <v>2.4644097064148842</v>
      </c>
      <c r="I7963" s="25">
        <v>33.67</v>
      </c>
      <c r="J7963" s="380">
        <v>2.777777777777778E-2</v>
      </c>
    </row>
    <row r="7964" spans="1:10" x14ac:dyDescent="0.35">
      <c r="A7964" s="5">
        <v>7960</v>
      </c>
      <c r="B7964" s="5">
        <v>332</v>
      </c>
      <c r="C7964" s="5">
        <v>11</v>
      </c>
      <c r="D7964" s="380">
        <v>85.156111111111116</v>
      </c>
      <c r="E7964" s="25">
        <v>24.84</v>
      </c>
      <c r="F7964" s="380">
        <v>5.7500357579623511</v>
      </c>
      <c r="G7964" s="25">
        <v>32.43</v>
      </c>
      <c r="H7964" s="380">
        <v>2.4644097064148842</v>
      </c>
      <c r="I7964" s="25">
        <v>33.67</v>
      </c>
      <c r="J7964" s="380">
        <v>2.777777777777778E-2</v>
      </c>
    </row>
    <row r="7965" spans="1:10" x14ac:dyDescent="0.35">
      <c r="A7965" s="5">
        <v>7961</v>
      </c>
      <c r="B7965" s="5">
        <v>332</v>
      </c>
      <c r="C7965" s="5">
        <v>11</v>
      </c>
      <c r="D7965" s="380">
        <v>108.38777777777779</v>
      </c>
      <c r="E7965" s="25">
        <v>24.84</v>
      </c>
      <c r="F7965" s="380">
        <v>8.1174834595959595</v>
      </c>
      <c r="G7965" s="25">
        <v>39.770000000000003</v>
      </c>
      <c r="H7965" s="380">
        <v>0.14480167642852412</v>
      </c>
      <c r="I7965" s="25">
        <v>33.67</v>
      </c>
      <c r="J7965" s="380">
        <v>0.20299687233942379</v>
      </c>
    </row>
    <row r="7966" spans="1:10" x14ac:dyDescent="0.35">
      <c r="A7966" s="5">
        <v>7962</v>
      </c>
      <c r="B7966" s="5">
        <v>332</v>
      </c>
      <c r="C7966" s="5">
        <v>11</v>
      </c>
      <c r="D7966" s="380">
        <v>125.80333333333333</v>
      </c>
      <c r="E7966" s="25">
        <v>24.84</v>
      </c>
      <c r="F7966" s="380">
        <v>8.1174834595959595</v>
      </c>
      <c r="G7966" s="25">
        <v>43.47</v>
      </c>
      <c r="H7966" s="380">
        <v>0.14480167642852412</v>
      </c>
      <c r="I7966" s="25">
        <v>33.67</v>
      </c>
      <c r="J7966" s="380">
        <v>2.777777777777778E-2</v>
      </c>
    </row>
    <row r="7967" spans="1:10" x14ac:dyDescent="0.35">
      <c r="A7967" s="5">
        <v>7963</v>
      </c>
      <c r="B7967" s="5">
        <v>332</v>
      </c>
      <c r="C7967" s="5">
        <v>11</v>
      </c>
      <c r="D7967" s="380">
        <v>103.92888888888889</v>
      </c>
      <c r="E7967" s="25">
        <v>24.84</v>
      </c>
      <c r="F7967" s="380">
        <v>8.1174834595959595</v>
      </c>
      <c r="G7967" s="25">
        <v>42.17</v>
      </c>
      <c r="H7967" s="380">
        <v>0.14480167642852412</v>
      </c>
      <c r="I7967" s="25">
        <v>33.67</v>
      </c>
      <c r="J7967" s="380">
        <v>0.10188450537588768</v>
      </c>
    </row>
    <row r="7968" spans="1:10" x14ac:dyDescent="0.35">
      <c r="A7968" s="5">
        <v>7964</v>
      </c>
      <c r="B7968" s="5">
        <v>332</v>
      </c>
      <c r="C7968" s="5">
        <v>11</v>
      </c>
      <c r="D7968" s="380">
        <v>85.121666666666655</v>
      </c>
      <c r="E7968" s="25">
        <v>24.84</v>
      </c>
      <c r="F7968" s="380">
        <v>8.1174834595959595</v>
      </c>
      <c r="G7968" s="25">
        <v>39.75</v>
      </c>
      <c r="H7968" s="380">
        <v>0.14480167642852412</v>
      </c>
      <c r="I7968" s="25">
        <v>33.67</v>
      </c>
      <c r="J7968" s="380">
        <v>0.10131410348393396</v>
      </c>
    </row>
    <row r="7969" spans="1:10" x14ac:dyDescent="0.35">
      <c r="A7969" s="5">
        <v>7965</v>
      </c>
      <c r="B7969" s="5">
        <v>332</v>
      </c>
      <c r="C7969" s="5">
        <v>11</v>
      </c>
      <c r="D7969" s="380">
        <v>74.323333333333323</v>
      </c>
      <c r="E7969" s="25">
        <v>24.62</v>
      </c>
      <c r="F7969" s="380">
        <v>8.1174834595959595</v>
      </c>
      <c r="G7969" s="25">
        <v>31.26</v>
      </c>
      <c r="H7969" s="380">
        <v>0.14480167642852412</v>
      </c>
      <c r="I7969" s="25">
        <v>33.67</v>
      </c>
      <c r="J7969" s="380">
        <v>0.10274697600902838</v>
      </c>
    </row>
    <row r="7970" spans="1:10" x14ac:dyDescent="0.35">
      <c r="A7970" s="5">
        <v>7966</v>
      </c>
      <c r="B7970" s="5">
        <v>332</v>
      </c>
      <c r="C7970" s="5">
        <v>11</v>
      </c>
      <c r="D7970" s="380">
        <v>67.61999999999999</v>
      </c>
      <c r="E7970" s="25">
        <v>23.9</v>
      </c>
      <c r="F7970" s="380">
        <v>3.4109813863094773</v>
      </c>
      <c r="G7970" s="25">
        <v>30.03</v>
      </c>
      <c r="H7970" s="380">
        <v>2.4644097064148842</v>
      </c>
      <c r="I7970" s="25">
        <v>33.67</v>
      </c>
      <c r="J7970" s="380">
        <v>0.14807922414585678</v>
      </c>
    </row>
    <row r="7971" spans="1:10" x14ac:dyDescent="0.35">
      <c r="A7971" s="5">
        <v>7967</v>
      </c>
      <c r="B7971" s="5">
        <v>332</v>
      </c>
      <c r="C7971" s="5">
        <v>11</v>
      </c>
      <c r="D7971" s="380">
        <v>63.163888888888891</v>
      </c>
      <c r="E7971" s="25">
        <v>24.26</v>
      </c>
      <c r="F7971" s="380">
        <v>6.2261829135217793E-2</v>
      </c>
      <c r="G7971" s="25">
        <v>30.03</v>
      </c>
      <c r="H7971" s="380">
        <v>2.4644097064148842</v>
      </c>
      <c r="I7971" s="25">
        <v>33.67</v>
      </c>
      <c r="J7971" s="380">
        <v>9.2217494332741706E-2</v>
      </c>
    </row>
    <row r="7972" spans="1:10" x14ac:dyDescent="0.35">
      <c r="A7972" s="5">
        <v>7968</v>
      </c>
      <c r="B7972" s="5">
        <v>332</v>
      </c>
      <c r="C7972" s="5">
        <v>11</v>
      </c>
      <c r="D7972" s="380">
        <v>60.315555555555548</v>
      </c>
      <c r="E7972" s="25">
        <v>23.59</v>
      </c>
      <c r="F7972" s="380">
        <v>3.2984688817194554</v>
      </c>
      <c r="G7972" s="25">
        <v>30.03</v>
      </c>
      <c r="H7972" s="380">
        <v>2.4011044524564795</v>
      </c>
      <c r="I7972" s="25">
        <v>33.67</v>
      </c>
      <c r="J7972" s="380">
        <v>9.221749433274172E-2</v>
      </c>
    </row>
    <row r="7973" spans="1:10" x14ac:dyDescent="0.35">
      <c r="A7973" s="5">
        <v>7969</v>
      </c>
      <c r="B7973" s="5">
        <v>333</v>
      </c>
      <c r="C7973" s="5">
        <v>11</v>
      </c>
      <c r="D7973" s="380">
        <v>66.551666666666648</v>
      </c>
      <c r="E7973" s="25">
        <v>16.760000000000002</v>
      </c>
      <c r="F7973" s="380">
        <v>3.2984688817194554</v>
      </c>
      <c r="G7973" s="25">
        <v>30.03</v>
      </c>
      <c r="H7973" s="380">
        <v>2.4011044524564795</v>
      </c>
      <c r="I7973" s="25">
        <v>33.67</v>
      </c>
      <c r="J7973" s="380">
        <v>9.2217494332741706E-2</v>
      </c>
    </row>
    <row r="7974" spans="1:10" x14ac:dyDescent="0.35">
      <c r="A7974" s="5">
        <v>7970</v>
      </c>
      <c r="B7974" s="5">
        <v>333</v>
      </c>
      <c r="C7974" s="5">
        <v>11</v>
      </c>
      <c r="D7974" s="380">
        <v>64.846111111111114</v>
      </c>
      <c r="E7974" s="25">
        <v>15.37</v>
      </c>
      <c r="F7974" s="380">
        <v>3.2984688817194554</v>
      </c>
      <c r="G7974" s="25">
        <v>30.03</v>
      </c>
      <c r="H7974" s="380">
        <v>2.2638237393473677</v>
      </c>
      <c r="I7974" s="25">
        <v>33.67</v>
      </c>
      <c r="J7974" s="380">
        <v>2.8277465877357716E-2</v>
      </c>
    </row>
    <row r="7975" spans="1:10" x14ac:dyDescent="0.35">
      <c r="A7975" s="5">
        <v>7971</v>
      </c>
      <c r="B7975" s="5">
        <v>333</v>
      </c>
      <c r="C7975" s="5">
        <v>11</v>
      </c>
      <c r="D7975" s="380">
        <v>64.013888888888886</v>
      </c>
      <c r="E7975" s="25">
        <v>15.37</v>
      </c>
      <c r="F7975" s="380">
        <v>3.2984688817194554</v>
      </c>
      <c r="G7975" s="25">
        <v>30.03</v>
      </c>
      <c r="H7975" s="380">
        <v>1.906589528194125</v>
      </c>
      <c r="I7975" s="25">
        <v>33.380000000000003</v>
      </c>
      <c r="J7975" s="380">
        <v>2.777777777777778E-2</v>
      </c>
    </row>
    <row r="7976" spans="1:10" x14ac:dyDescent="0.35">
      <c r="A7976" s="5">
        <v>7972</v>
      </c>
      <c r="B7976" s="5">
        <v>333</v>
      </c>
      <c r="C7976" s="5">
        <v>11</v>
      </c>
      <c r="D7976" s="380">
        <v>62.882777777777783</v>
      </c>
      <c r="E7976" s="25">
        <v>14.53</v>
      </c>
      <c r="F7976" s="380">
        <v>3.2984688817194554</v>
      </c>
      <c r="G7976" s="25">
        <v>30.03</v>
      </c>
      <c r="H7976" s="380">
        <v>1.906589528194125</v>
      </c>
      <c r="I7976" s="25">
        <v>33.380000000000003</v>
      </c>
      <c r="J7976" s="380">
        <v>2.777777777777778E-2</v>
      </c>
    </row>
    <row r="7977" spans="1:10" x14ac:dyDescent="0.35">
      <c r="A7977" s="5">
        <v>7973</v>
      </c>
      <c r="B7977" s="5">
        <v>333</v>
      </c>
      <c r="C7977" s="5">
        <v>11</v>
      </c>
      <c r="D7977" s="380">
        <v>62.778888888888886</v>
      </c>
      <c r="E7977" s="25">
        <v>14.53</v>
      </c>
      <c r="F7977" s="380">
        <v>3.2984688817194554</v>
      </c>
      <c r="G7977" s="25">
        <v>30.03</v>
      </c>
      <c r="H7977" s="380">
        <v>1.906589528194125</v>
      </c>
      <c r="I7977" s="25">
        <v>33.380000000000003</v>
      </c>
      <c r="J7977" s="380">
        <v>2.777777777777778E-2</v>
      </c>
    </row>
    <row r="7978" spans="1:10" x14ac:dyDescent="0.35">
      <c r="A7978" s="5">
        <v>7974</v>
      </c>
      <c r="B7978" s="5">
        <v>333</v>
      </c>
      <c r="C7978" s="5">
        <v>11</v>
      </c>
      <c r="D7978" s="380">
        <v>67.390555555555551</v>
      </c>
      <c r="E7978" s="25">
        <v>21.12</v>
      </c>
      <c r="F7978" s="380">
        <v>3.2984688817194554</v>
      </c>
      <c r="G7978" s="25">
        <v>30.03</v>
      </c>
      <c r="H7978" s="380">
        <v>2.4011044524564795</v>
      </c>
      <c r="I7978" s="25">
        <v>33.67</v>
      </c>
      <c r="J7978" s="380">
        <v>2.8277465877357716E-2</v>
      </c>
    </row>
    <row r="7979" spans="1:10" x14ac:dyDescent="0.35">
      <c r="A7979" s="5">
        <v>7975</v>
      </c>
      <c r="B7979" s="5">
        <v>333</v>
      </c>
      <c r="C7979" s="5">
        <v>11</v>
      </c>
      <c r="D7979" s="380">
        <v>77.37833333333333</v>
      </c>
      <c r="E7979" s="25">
        <v>24.84</v>
      </c>
      <c r="F7979" s="380">
        <v>3.5756434952257288</v>
      </c>
      <c r="G7979" s="25">
        <v>30.91</v>
      </c>
      <c r="H7979" s="380">
        <v>2.4644097064148842</v>
      </c>
      <c r="I7979" s="25">
        <v>33.67</v>
      </c>
      <c r="J7979" s="380">
        <v>3.7486230370806929E-2</v>
      </c>
    </row>
    <row r="7980" spans="1:10" x14ac:dyDescent="0.35">
      <c r="A7980" s="5">
        <v>7976</v>
      </c>
      <c r="B7980" s="5">
        <v>333</v>
      </c>
      <c r="C7980" s="5">
        <v>11</v>
      </c>
      <c r="D7980" s="380">
        <v>104.06833333333333</v>
      </c>
      <c r="E7980" s="25">
        <v>25.29</v>
      </c>
      <c r="F7980" s="380">
        <v>9.2224508880897491E-2</v>
      </c>
      <c r="G7980" s="25">
        <v>43.47</v>
      </c>
      <c r="H7980" s="380">
        <v>2.4644097064148842</v>
      </c>
      <c r="I7980" s="25">
        <v>33.67</v>
      </c>
      <c r="J7980" s="380">
        <v>3.7486230370806929E-2</v>
      </c>
    </row>
    <row r="7981" spans="1:10" x14ac:dyDescent="0.35">
      <c r="A7981" s="5">
        <v>7977</v>
      </c>
      <c r="B7981" s="5">
        <v>333</v>
      </c>
      <c r="C7981" s="5">
        <v>11</v>
      </c>
      <c r="D7981" s="380">
        <v>111.65111111111111</v>
      </c>
      <c r="E7981" s="25">
        <v>25.74</v>
      </c>
      <c r="F7981" s="380">
        <v>0.58478867086025876</v>
      </c>
      <c r="G7981" s="25">
        <v>43.47</v>
      </c>
      <c r="H7981" s="380">
        <v>2.4644097064148842</v>
      </c>
      <c r="I7981" s="25">
        <v>34.07</v>
      </c>
      <c r="J7981" s="380">
        <v>2.8277465877357716E-2</v>
      </c>
    </row>
    <row r="7982" spans="1:10" x14ac:dyDescent="0.35">
      <c r="A7982" s="5">
        <v>7978</v>
      </c>
      <c r="B7982" s="5">
        <v>333</v>
      </c>
      <c r="C7982" s="5">
        <v>11</v>
      </c>
      <c r="D7982" s="380">
        <v>110.87222222222222</v>
      </c>
      <c r="E7982" s="25">
        <v>25.74</v>
      </c>
      <c r="F7982" s="380">
        <v>0.16600397351866578</v>
      </c>
      <c r="G7982" s="25">
        <v>43.47</v>
      </c>
      <c r="H7982" s="380">
        <v>2.4644097064148842</v>
      </c>
      <c r="I7982" s="25">
        <v>34.07</v>
      </c>
      <c r="J7982" s="380">
        <v>2.8277465877357716E-2</v>
      </c>
    </row>
    <row r="7983" spans="1:10" x14ac:dyDescent="0.35">
      <c r="A7983" s="5">
        <v>7979</v>
      </c>
      <c r="B7983" s="5">
        <v>333</v>
      </c>
      <c r="C7983" s="5">
        <v>11</v>
      </c>
      <c r="D7983" s="380">
        <v>110.36166666666666</v>
      </c>
      <c r="E7983" s="25">
        <v>25.29</v>
      </c>
      <c r="F7983" s="380">
        <v>6.3183445896472637E-2</v>
      </c>
      <c r="G7983" s="25">
        <v>43.47</v>
      </c>
      <c r="H7983" s="380">
        <v>2.4644097064148842</v>
      </c>
      <c r="I7983" s="25">
        <v>33.67</v>
      </c>
      <c r="J7983" s="380">
        <v>2.777777777777778E-2</v>
      </c>
    </row>
    <row r="7984" spans="1:10" x14ac:dyDescent="0.35">
      <c r="A7984" s="5">
        <v>7980</v>
      </c>
      <c r="B7984" s="5">
        <v>333</v>
      </c>
      <c r="C7984" s="5">
        <v>11</v>
      </c>
      <c r="D7984" s="380">
        <v>108.11944444444444</v>
      </c>
      <c r="E7984" s="25">
        <v>24.99</v>
      </c>
      <c r="F7984" s="380">
        <v>5.8029820619435721E-2</v>
      </c>
      <c r="G7984" s="25">
        <v>43.47</v>
      </c>
      <c r="H7984" s="380">
        <v>2.4644097064148842</v>
      </c>
      <c r="I7984" s="25">
        <v>33.67</v>
      </c>
      <c r="J7984" s="380">
        <v>2.777777777777778E-2</v>
      </c>
    </row>
    <row r="7985" spans="1:10" x14ac:dyDescent="0.35">
      <c r="A7985" s="5">
        <v>7981</v>
      </c>
      <c r="B7985" s="5">
        <v>333</v>
      </c>
      <c r="C7985" s="5">
        <v>11</v>
      </c>
      <c r="D7985" s="380">
        <v>104.96777777777778</v>
      </c>
      <c r="E7985" s="25">
        <v>24.84</v>
      </c>
      <c r="F7985" s="380">
        <v>5.8029820619435721E-2</v>
      </c>
      <c r="G7985" s="25">
        <v>43.39</v>
      </c>
      <c r="H7985" s="380">
        <v>2.4644097064148842</v>
      </c>
      <c r="I7985" s="25">
        <v>33.67</v>
      </c>
      <c r="J7985" s="380">
        <v>2.777777777777778E-2</v>
      </c>
    </row>
    <row r="7986" spans="1:10" x14ac:dyDescent="0.35">
      <c r="A7986" s="5">
        <v>7982</v>
      </c>
      <c r="B7986" s="5">
        <v>333</v>
      </c>
      <c r="C7986" s="5">
        <v>11</v>
      </c>
      <c r="D7986" s="380">
        <v>107.20111111111112</v>
      </c>
      <c r="E7986" s="25">
        <v>24.84</v>
      </c>
      <c r="F7986" s="380">
        <v>2.777777777777778E-2</v>
      </c>
      <c r="G7986" s="25">
        <v>43.39</v>
      </c>
      <c r="H7986" s="380">
        <v>2.4644097064148842</v>
      </c>
      <c r="I7986" s="25">
        <v>33.67</v>
      </c>
      <c r="J7986" s="380">
        <v>2.777777777777778E-2</v>
      </c>
    </row>
    <row r="7987" spans="1:10" x14ac:dyDescent="0.35">
      <c r="A7987" s="5">
        <v>7983</v>
      </c>
      <c r="B7987" s="5">
        <v>333</v>
      </c>
      <c r="C7987" s="5">
        <v>11</v>
      </c>
      <c r="D7987" s="380">
        <v>111.10333333333334</v>
      </c>
      <c r="E7987" s="25">
        <v>24.84</v>
      </c>
      <c r="F7987" s="380">
        <v>0.21136578900407305</v>
      </c>
      <c r="G7987" s="25">
        <v>43.39</v>
      </c>
      <c r="H7987" s="380">
        <v>2.4644097064148842</v>
      </c>
      <c r="I7987" s="25">
        <v>33.67</v>
      </c>
      <c r="J7987" s="380">
        <v>2.777777777777778E-2</v>
      </c>
    </row>
    <row r="7988" spans="1:10" x14ac:dyDescent="0.35">
      <c r="A7988" s="5">
        <v>7984</v>
      </c>
      <c r="B7988" s="5">
        <v>333</v>
      </c>
      <c r="C7988" s="5">
        <v>11</v>
      </c>
      <c r="D7988" s="380">
        <v>112.16944444444444</v>
      </c>
      <c r="E7988" s="25">
        <v>24.84</v>
      </c>
      <c r="F7988" s="380">
        <v>0.16600397351866578</v>
      </c>
      <c r="G7988" s="25">
        <v>43.39</v>
      </c>
      <c r="H7988" s="380">
        <v>8.7302980472233727E-2</v>
      </c>
      <c r="I7988" s="25">
        <v>33.67</v>
      </c>
      <c r="J7988" s="380">
        <v>2.777777777777778E-2</v>
      </c>
    </row>
    <row r="7989" spans="1:10" x14ac:dyDescent="0.35">
      <c r="A7989" s="5">
        <v>7985</v>
      </c>
      <c r="B7989" s="5">
        <v>333</v>
      </c>
      <c r="C7989" s="5">
        <v>11</v>
      </c>
      <c r="D7989" s="380">
        <v>130.13444444444445</v>
      </c>
      <c r="E7989" s="25">
        <v>24.99</v>
      </c>
      <c r="F7989" s="380">
        <v>0.35201709722722224</v>
      </c>
      <c r="G7989" s="25">
        <v>43.47</v>
      </c>
      <c r="H7989" s="380">
        <v>7.3499421111006047E-2</v>
      </c>
      <c r="I7989" s="25">
        <v>33.67</v>
      </c>
      <c r="J7989" s="380">
        <v>4.9926388869228074E-2</v>
      </c>
    </row>
    <row r="7990" spans="1:10" x14ac:dyDescent="0.35">
      <c r="A7990" s="5">
        <v>7986</v>
      </c>
      <c r="B7990" s="5">
        <v>333</v>
      </c>
      <c r="C7990" s="5">
        <v>11</v>
      </c>
      <c r="D7990" s="380">
        <v>138.88888888888889</v>
      </c>
      <c r="E7990" s="25">
        <v>25.74</v>
      </c>
      <c r="F7990" s="380">
        <v>5.5530415698698921</v>
      </c>
      <c r="G7990" s="25">
        <v>44.77</v>
      </c>
      <c r="H7990" s="380">
        <v>0.14480167642852412</v>
      </c>
      <c r="I7990" s="25">
        <v>33.67</v>
      </c>
      <c r="J7990" s="380">
        <v>0.10891902768112385</v>
      </c>
    </row>
    <row r="7991" spans="1:10" x14ac:dyDescent="0.35">
      <c r="A7991" s="5">
        <v>7987</v>
      </c>
      <c r="B7991" s="5">
        <v>333</v>
      </c>
      <c r="C7991" s="5">
        <v>11</v>
      </c>
      <c r="D7991" s="380">
        <v>124.91333333333333</v>
      </c>
      <c r="E7991" s="25">
        <v>25.74</v>
      </c>
      <c r="F7991" s="380">
        <v>1.534835964828386</v>
      </c>
      <c r="G7991" s="25">
        <v>43.56</v>
      </c>
      <c r="H7991" s="380">
        <v>0.14480167642852412</v>
      </c>
      <c r="I7991" s="25">
        <v>33.67</v>
      </c>
      <c r="J7991" s="380">
        <v>9.207403805722443E-2</v>
      </c>
    </row>
    <row r="7992" spans="1:10" x14ac:dyDescent="0.35">
      <c r="A7992" s="5">
        <v>7988</v>
      </c>
      <c r="B7992" s="5">
        <v>333</v>
      </c>
      <c r="C7992" s="5">
        <v>11</v>
      </c>
      <c r="D7992" s="380">
        <v>112.05277777777778</v>
      </c>
      <c r="E7992" s="25">
        <v>25.29</v>
      </c>
      <c r="F7992" s="380">
        <v>0.54693689891575059</v>
      </c>
      <c r="G7992" s="25">
        <v>43.47</v>
      </c>
      <c r="H7992" s="380">
        <v>0.11512303310025672</v>
      </c>
      <c r="I7992" s="25">
        <v>33.67</v>
      </c>
      <c r="J7992" s="380">
        <v>7.9622299356524845E-2</v>
      </c>
    </row>
    <row r="7993" spans="1:10" x14ac:dyDescent="0.35">
      <c r="A7993" s="5">
        <v>7989</v>
      </c>
      <c r="B7993" s="5">
        <v>333</v>
      </c>
      <c r="C7993" s="5">
        <v>11</v>
      </c>
      <c r="D7993" s="380">
        <v>98.280555555555566</v>
      </c>
      <c r="E7993" s="25">
        <v>24.84</v>
      </c>
      <c r="F7993" s="380">
        <v>0.16600397351866575</v>
      </c>
      <c r="G7993" s="25">
        <v>42.35</v>
      </c>
      <c r="H7993" s="380">
        <v>2.4644097064148842</v>
      </c>
      <c r="I7993" s="25">
        <v>33.67</v>
      </c>
      <c r="J7993" s="380">
        <v>0.13907101225538854</v>
      </c>
    </row>
    <row r="7994" spans="1:10" x14ac:dyDescent="0.35">
      <c r="A7994" s="5">
        <v>7990</v>
      </c>
      <c r="B7994" s="5">
        <v>333</v>
      </c>
      <c r="C7994" s="5">
        <v>11</v>
      </c>
      <c r="D7994" s="380">
        <v>85.180555555555543</v>
      </c>
      <c r="E7994" s="25">
        <v>24.84</v>
      </c>
      <c r="F7994" s="380">
        <v>3.5756434952257288</v>
      </c>
      <c r="G7994" s="25">
        <v>32.6</v>
      </c>
      <c r="H7994" s="380">
        <v>2.4011044524564795</v>
      </c>
      <c r="I7994" s="25">
        <v>33.67</v>
      </c>
      <c r="J7994" s="380">
        <v>0.12851387276077259</v>
      </c>
    </row>
    <row r="7995" spans="1:10" x14ac:dyDescent="0.35">
      <c r="A7995" s="5">
        <v>7991</v>
      </c>
      <c r="B7995" s="5">
        <v>333</v>
      </c>
      <c r="C7995" s="5">
        <v>11</v>
      </c>
      <c r="D7995" s="380">
        <v>76.8</v>
      </c>
      <c r="E7995" s="25">
        <v>24.84</v>
      </c>
      <c r="F7995" s="380">
        <v>3.5756434952257288</v>
      </c>
      <c r="G7995" s="25">
        <v>30.91</v>
      </c>
      <c r="H7995" s="380">
        <v>2.4011044524564795</v>
      </c>
      <c r="I7995" s="25">
        <v>33.67</v>
      </c>
      <c r="J7995" s="380">
        <v>0.12851387276077259</v>
      </c>
    </row>
    <row r="7996" spans="1:10" x14ac:dyDescent="0.35">
      <c r="A7996" s="5">
        <v>7992</v>
      </c>
      <c r="B7996" s="5">
        <v>333</v>
      </c>
      <c r="C7996" s="5">
        <v>11</v>
      </c>
      <c r="D7996" s="380">
        <v>74.341111111111104</v>
      </c>
      <c r="E7996" s="25">
        <v>24.84</v>
      </c>
      <c r="F7996" s="380">
        <v>3.2984688817194554</v>
      </c>
      <c r="G7996" s="25">
        <v>30.91</v>
      </c>
      <c r="H7996" s="380">
        <v>2.4011044524564795</v>
      </c>
      <c r="I7996" s="25">
        <v>33.67</v>
      </c>
      <c r="J7996" s="380">
        <v>0.12851387276077259</v>
      </c>
    </row>
    <row r="7997" spans="1:10" x14ac:dyDescent="0.35">
      <c r="A7997" s="5">
        <v>7993</v>
      </c>
      <c r="B7997" s="5">
        <v>334</v>
      </c>
      <c r="C7997" s="5">
        <v>11</v>
      </c>
      <c r="D7997" s="380">
        <v>79.37166666666667</v>
      </c>
      <c r="E7997" s="25">
        <v>24.73</v>
      </c>
      <c r="F7997" s="380">
        <v>3.2984688817194554</v>
      </c>
      <c r="G7997" s="25">
        <v>30.23</v>
      </c>
      <c r="H7997" s="380">
        <v>2.4011044524564795</v>
      </c>
      <c r="I7997" s="25">
        <v>33.67</v>
      </c>
      <c r="J7997" s="380">
        <v>9.2217494332741706E-2</v>
      </c>
    </row>
    <row r="7998" spans="1:10" x14ac:dyDescent="0.35">
      <c r="A7998" s="5">
        <v>7994</v>
      </c>
      <c r="B7998" s="5">
        <v>334</v>
      </c>
      <c r="C7998" s="5">
        <v>11</v>
      </c>
      <c r="D7998" s="380">
        <v>77.358333333333334</v>
      </c>
      <c r="E7998" s="25">
        <v>24.73</v>
      </c>
      <c r="F7998" s="380">
        <v>3.2984688817194554</v>
      </c>
      <c r="G7998" s="25">
        <v>30.23</v>
      </c>
      <c r="H7998" s="380">
        <v>2.4644097064148842</v>
      </c>
      <c r="I7998" s="25">
        <v>33.67</v>
      </c>
      <c r="J7998" s="380">
        <v>9.2217494332741706E-2</v>
      </c>
    </row>
    <row r="7999" spans="1:10" x14ac:dyDescent="0.35">
      <c r="A7999" s="5">
        <v>7995</v>
      </c>
      <c r="B7999" s="5">
        <v>334</v>
      </c>
      <c r="C7999" s="5">
        <v>11</v>
      </c>
      <c r="D7999" s="380">
        <v>75.384999999999991</v>
      </c>
      <c r="E7999" s="25">
        <v>24.73</v>
      </c>
      <c r="F7999" s="380">
        <v>3.2984688817194554</v>
      </c>
      <c r="G7999" s="25">
        <v>30.23</v>
      </c>
      <c r="H7999" s="380">
        <v>2.4644097064148842</v>
      </c>
      <c r="I7999" s="25">
        <v>33.67</v>
      </c>
      <c r="J7999" s="380">
        <v>9.2217494332741706E-2</v>
      </c>
    </row>
    <row r="8000" spans="1:10" x14ac:dyDescent="0.35">
      <c r="A8000" s="5">
        <v>7996</v>
      </c>
      <c r="B8000" s="5">
        <v>334</v>
      </c>
      <c r="C8000" s="5">
        <v>11</v>
      </c>
      <c r="D8000" s="380">
        <v>74.529444444444437</v>
      </c>
      <c r="E8000" s="25">
        <v>24.73</v>
      </c>
      <c r="F8000" s="380">
        <v>3.2984688817194554</v>
      </c>
      <c r="G8000" s="25">
        <v>30.23</v>
      </c>
      <c r="H8000" s="380">
        <v>2.4644097064148842</v>
      </c>
      <c r="I8000" s="25">
        <v>33.67</v>
      </c>
      <c r="J8000" s="380">
        <v>9.2217494332741706E-2</v>
      </c>
    </row>
    <row r="8001" spans="1:10" x14ac:dyDescent="0.35">
      <c r="A8001" s="5">
        <v>7997</v>
      </c>
      <c r="B8001" s="5">
        <v>334</v>
      </c>
      <c r="C8001" s="5">
        <v>11</v>
      </c>
      <c r="D8001" s="380">
        <v>77.286666666666676</v>
      </c>
      <c r="E8001" s="25">
        <v>24.84</v>
      </c>
      <c r="F8001" s="380">
        <v>3.2984688817194554</v>
      </c>
      <c r="G8001" s="25">
        <v>30.91</v>
      </c>
      <c r="H8001" s="380">
        <v>2.4644097064148842</v>
      </c>
      <c r="I8001" s="25">
        <v>33.67</v>
      </c>
      <c r="J8001" s="380">
        <v>9.2217494332741706E-2</v>
      </c>
    </row>
    <row r="8002" spans="1:10" x14ac:dyDescent="0.35">
      <c r="A8002" s="5">
        <v>7998</v>
      </c>
      <c r="B8002" s="5">
        <v>334</v>
      </c>
      <c r="C8002" s="5">
        <v>11</v>
      </c>
      <c r="D8002" s="380">
        <v>81.051666666666648</v>
      </c>
      <c r="E8002" s="25">
        <v>24.84</v>
      </c>
      <c r="F8002" s="380">
        <v>3.5756434952257288</v>
      </c>
      <c r="G8002" s="25">
        <v>37.979999999999997</v>
      </c>
      <c r="H8002" s="380">
        <v>2.4644097064148842</v>
      </c>
      <c r="I8002" s="25">
        <v>33.94</v>
      </c>
      <c r="J8002" s="380">
        <v>0.12851387276077259</v>
      </c>
    </row>
    <row r="8003" spans="1:10" x14ac:dyDescent="0.35">
      <c r="A8003" s="5">
        <v>7999</v>
      </c>
      <c r="B8003" s="5">
        <v>334</v>
      </c>
      <c r="C8003" s="5">
        <v>11</v>
      </c>
      <c r="D8003" s="380">
        <v>92.474999999999994</v>
      </c>
      <c r="E8003" s="25">
        <v>25.74</v>
      </c>
      <c r="F8003" s="380">
        <v>3.714477901822574</v>
      </c>
      <c r="G8003" s="25">
        <v>44.69</v>
      </c>
      <c r="H8003" s="380">
        <v>2.4644097064148842</v>
      </c>
      <c r="I8003" s="25">
        <v>48.86</v>
      </c>
      <c r="J8003" s="380">
        <v>0.1932106170058982</v>
      </c>
    </row>
    <row r="8004" spans="1:10" x14ac:dyDescent="0.35">
      <c r="A8004" s="5">
        <v>8000</v>
      </c>
      <c r="B8004" s="5">
        <v>334</v>
      </c>
      <c r="C8004" s="5">
        <v>11</v>
      </c>
      <c r="D8004" s="380">
        <v>112.71</v>
      </c>
      <c r="E8004" s="25">
        <v>25.74</v>
      </c>
      <c r="F8004" s="380">
        <v>0.44824027527798549</v>
      </c>
      <c r="G8004" s="25">
        <v>52.67</v>
      </c>
      <c r="H8004" s="380">
        <v>2.5591660835446142</v>
      </c>
      <c r="I8004" s="25">
        <v>50.13</v>
      </c>
      <c r="J8004" s="380">
        <v>0.14480167642852412</v>
      </c>
    </row>
    <row r="8005" spans="1:10" x14ac:dyDescent="0.35">
      <c r="A8005" s="5">
        <v>8001</v>
      </c>
      <c r="B8005" s="5">
        <v>334</v>
      </c>
      <c r="C8005" s="5">
        <v>11</v>
      </c>
      <c r="D8005" s="380">
        <v>115.16611111111112</v>
      </c>
      <c r="E8005" s="25">
        <v>29.4</v>
      </c>
      <c r="F8005" s="380">
        <v>1.7863454056820771</v>
      </c>
      <c r="G8005" s="25">
        <v>54.15</v>
      </c>
      <c r="H8005" s="380">
        <v>0.14480167642852412</v>
      </c>
      <c r="I8005" s="25">
        <v>55.32</v>
      </c>
      <c r="J8005" s="380">
        <v>0.14480167642852412</v>
      </c>
    </row>
    <row r="8006" spans="1:10" x14ac:dyDescent="0.35">
      <c r="A8006" s="5">
        <v>8002</v>
      </c>
      <c r="B8006" s="5">
        <v>334</v>
      </c>
      <c r="C8006" s="5">
        <v>11</v>
      </c>
      <c r="D8006" s="380">
        <v>119.31722222222223</v>
      </c>
      <c r="E8006" s="25">
        <v>34.82</v>
      </c>
      <c r="F8006" s="380">
        <v>1.9412485396620622</v>
      </c>
      <c r="G8006" s="25">
        <v>54.15</v>
      </c>
      <c r="H8006" s="380">
        <v>2.6071707553555532</v>
      </c>
      <c r="I8006" s="25">
        <v>55.32</v>
      </c>
      <c r="J8006" s="380">
        <v>0.14480167642852412</v>
      </c>
    </row>
    <row r="8007" spans="1:10" x14ac:dyDescent="0.35">
      <c r="A8007" s="5">
        <v>8003</v>
      </c>
      <c r="B8007" s="5">
        <v>334</v>
      </c>
      <c r="C8007" s="5">
        <v>11</v>
      </c>
      <c r="D8007" s="380">
        <v>119.14555555555555</v>
      </c>
      <c r="E8007" s="25">
        <v>29.4</v>
      </c>
      <c r="F8007" s="380">
        <v>1.9225475753230532</v>
      </c>
      <c r="G8007" s="25">
        <v>52.67</v>
      </c>
      <c r="H8007" s="380">
        <v>2.5994616321979187</v>
      </c>
      <c r="I8007" s="25">
        <v>53.71</v>
      </c>
      <c r="J8007" s="380">
        <v>0.1237335042858677</v>
      </c>
    </row>
    <row r="8008" spans="1:10" x14ac:dyDescent="0.35">
      <c r="A8008" s="5">
        <v>8004</v>
      </c>
      <c r="B8008" s="5">
        <v>334</v>
      </c>
      <c r="C8008" s="5">
        <v>11</v>
      </c>
      <c r="D8008" s="380">
        <v>114.44944444444442</v>
      </c>
      <c r="E8008" s="25">
        <v>29.4</v>
      </c>
      <c r="F8008" s="380">
        <v>3.008582087963017</v>
      </c>
      <c r="G8008" s="25">
        <v>47.85</v>
      </c>
      <c r="H8008" s="380">
        <v>2.4644097064148842</v>
      </c>
      <c r="I8008" s="25">
        <v>50.13</v>
      </c>
      <c r="J8008" s="380">
        <v>2.777777777777778E-2</v>
      </c>
    </row>
    <row r="8009" spans="1:10" x14ac:dyDescent="0.35">
      <c r="A8009" s="5">
        <v>8005</v>
      </c>
      <c r="B8009" s="5">
        <v>334</v>
      </c>
      <c r="C8009" s="5">
        <v>11</v>
      </c>
      <c r="D8009" s="380">
        <v>108.91055555555555</v>
      </c>
      <c r="E8009" s="25">
        <v>25.74</v>
      </c>
      <c r="F8009" s="380">
        <v>3.0530283258886</v>
      </c>
      <c r="G8009" s="25">
        <v>46.11</v>
      </c>
      <c r="H8009" s="380">
        <v>2.4644097064148842</v>
      </c>
      <c r="I8009" s="25">
        <v>48.86</v>
      </c>
      <c r="J8009" s="380">
        <v>2.777777777777778E-2</v>
      </c>
    </row>
    <row r="8010" spans="1:10" x14ac:dyDescent="0.35">
      <c r="A8010" s="5">
        <v>8006</v>
      </c>
      <c r="B8010" s="5">
        <v>334</v>
      </c>
      <c r="C8010" s="5">
        <v>11</v>
      </c>
      <c r="D8010" s="380">
        <v>109.55666666666666</v>
      </c>
      <c r="E8010" s="25">
        <v>25.74</v>
      </c>
      <c r="F8010" s="380">
        <v>3.4546209012134415</v>
      </c>
      <c r="G8010" s="25">
        <v>44.77</v>
      </c>
      <c r="H8010" s="380">
        <v>2.4644097064148842</v>
      </c>
      <c r="I8010" s="25">
        <v>36.65</v>
      </c>
      <c r="J8010" s="380">
        <v>2.777777777777778E-2</v>
      </c>
    </row>
    <row r="8011" spans="1:10" x14ac:dyDescent="0.35">
      <c r="A8011" s="5">
        <v>8007</v>
      </c>
      <c r="B8011" s="5">
        <v>334</v>
      </c>
      <c r="C8011" s="5">
        <v>11</v>
      </c>
      <c r="D8011" s="380">
        <v>111.67388888888887</v>
      </c>
      <c r="E8011" s="25">
        <v>25.29</v>
      </c>
      <c r="F8011" s="380">
        <v>3.3190048721927927</v>
      </c>
      <c r="G8011" s="25">
        <v>44.77</v>
      </c>
      <c r="H8011" s="380">
        <v>2.4644097064148842</v>
      </c>
      <c r="I8011" s="25">
        <v>34.07</v>
      </c>
      <c r="J8011" s="380">
        <v>2.777777777777778E-2</v>
      </c>
    </row>
    <row r="8012" spans="1:10" x14ac:dyDescent="0.35">
      <c r="A8012" s="5">
        <v>8008</v>
      </c>
      <c r="B8012" s="5">
        <v>334</v>
      </c>
      <c r="C8012" s="5">
        <v>11</v>
      </c>
      <c r="D8012" s="380">
        <v>110.98722222222221</v>
      </c>
      <c r="E8012" s="25">
        <v>25.59</v>
      </c>
      <c r="F8012" s="380">
        <v>4.0341761252383446</v>
      </c>
      <c r="G8012" s="25">
        <v>44.77</v>
      </c>
      <c r="H8012" s="380">
        <v>0.47222222222222221</v>
      </c>
      <c r="I8012" s="25">
        <v>34.25</v>
      </c>
      <c r="J8012" s="380">
        <v>0.11396918790488003</v>
      </c>
    </row>
    <row r="8013" spans="1:10" x14ac:dyDescent="0.35">
      <c r="A8013" s="5">
        <v>8009</v>
      </c>
      <c r="B8013" s="5">
        <v>334</v>
      </c>
      <c r="C8013" s="5">
        <v>11</v>
      </c>
      <c r="D8013" s="380">
        <v>118.75333333333333</v>
      </c>
      <c r="E8013" s="25">
        <v>25.74</v>
      </c>
      <c r="F8013" s="380">
        <v>8.1174834595959577</v>
      </c>
      <c r="G8013" s="25">
        <v>48.88</v>
      </c>
      <c r="H8013" s="380">
        <v>0.98676268115835197</v>
      </c>
      <c r="I8013" s="25">
        <v>34.54</v>
      </c>
      <c r="J8013" s="380">
        <v>3.7811507515828655</v>
      </c>
    </row>
    <row r="8014" spans="1:10" x14ac:dyDescent="0.35">
      <c r="A8014" s="5">
        <v>8010</v>
      </c>
      <c r="B8014" s="5">
        <v>334</v>
      </c>
      <c r="C8014" s="5">
        <v>11</v>
      </c>
      <c r="D8014" s="380">
        <v>122.73388888888888</v>
      </c>
      <c r="E8014" s="25">
        <v>25.74</v>
      </c>
      <c r="F8014" s="380">
        <v>8.1174834595959595</v>
      </c>
      <c r="G8014" s="25">
        <v>52.67</v>
      </c>
      <c r="H8014" s="380">
        <v>0.94586457789430334</v>
      </c>
      <c r="I8014" s="25">
        <v>43.16</v>
      </c>
      <c r="J8014" s="380">
        <v>3.0866699240527042</v>
      </c>
    </row>
    <row r="8015" spans="1:10" x14ac:dyDescent="0.35">
      <c r="A8015" s="5">
        <v>8011</v>
      </c>
      <c r="B8015" s="5">
        <v>334</v>
      </c>
      <c r="C8015" s="5">
        <v>11</v>
      </c>
      <c r="D8015" s="380">
        <v>117.7511111111111</v>
      </c>
      <c r="E8015" s="25">
        <v>25.74</v>
      </c>
      <c r="F8015" s="380">
        <v>8.1174834595959595</v>
      </c>
      <c r="G8015" s="25">
        <v>52.67</v>
      </c>
      <c r="H8015" s="380">
        <v>0.93916247413918252</v>
      </c>
      <c r="I8015" s="25">
        <v>46.06</v>
      </c>
      <c r="J8015" s="380">
        <v>2.2966969719878221</v>
      </c>
    </row>
    <row r="8016" spans="1:10" x14ac:dyDescent="0.35">
      <c r="A8016" s="5">
        <v>8012</v>
      </c>
      <c r="B8016" s="5">
        <v>334</v>
      </c>
      <c r="C8016" s="5">
        <v>11</v>
      </c>
      <c r="D8016" s="380">
        <v>109.70055555555554</v>
      </c>
      <c r="E8016" s="25">
        <v>25.74</v>
      </c>
      <c r="F8016" s="380">
        <v>8.1174834595959595</v>
      </c>
      <c r="G8016" s="25">
        <v>51.14</v>
      </c>
      <c r="H8016" s="380">
        <v>1.0213329715657489</v>
      </c>
      <c r="I8016" s="25">
        <v>46.06</v>
      </c>
      <c r="J8016" s="380">
        <v>4.9998071359828673</v>
      </c>
    </row>
    <row r="8017" spans="1:10" x14ac:dyDescent="0.35">
      <c r="A8017" s="5">
        <v>8013</v>
      </c>
      <c r="B8017" s="5">
        <v>334</v>
      </c>
      <c r="C8017" s="5">
        <v>11</v>
      </c>
      <c r="D8017" s="380">
        <v>96.056666666666658</v>
      </c>
      <c r="E8017" s="25">
        <v>25.74</v>
      </c>
      <c r="F8017" s="380">
        <v>8.1174834595959595</v>
      </c>
      <c r="G8017" s="25">
        <v>48.39</v>
      </c>
      <c r="H8017" s="380">
        <v>1.0201726072065036</v>
      </c>
      <c r="I8017" s="25">
        <v>36.68</v>
      </c>
      <c r="J8017" s="380">
        <v>3.6854751146686477</v>
      </c>
    </row>
    <row r="8018" spans="1:10" x14ac:dyDescent="0.35">
      <c r="A8018" s="5">
        <v>8014</v>
      </c>
      <c r="B8018" s="5">
        <v>334</v>
      </c>
      <c r="C8018" s="5">
        <v>11</v>
      </c>
      <c r="D8018" s="380">
        <v>83.606666666666655</v>
      </c>
      <c r="E8018" s="25">
        <v>24.99</v>
      </c>
      <c r="F8018" s="380">
        <v>2.3615723163119013</v>
      </c>
      <c r="G8018" s="25">
        <v>43.56</v>
      </c>
      <c r="H8018" s="380">
        <v>0.47222222222222221</v>
      </c>
      <c r="I8018" s="25">
        <v>34.54</v>
      </c>
      <c r="J8018" s="380">
        <v>2.2775372968122207</v>
      </c>
    </row>
    <row r="8019" spans="1:10" x14ac:dyDescent="0.35">
      <c r="A8019" s="5">
        <v>8015</v>
      </c>
      <c r="B8019" s="5">
        <v>334</v>
      </c>
      <c r="C8019" s="5">
        <v>11</v>
      </c>
      <c r="D8019" s="380">
        <v>77.156666666666666</v>
      </c>
      <c r="E8019" s="25">
        <v>24.99</v>
      </c>
      <c r="F8019" s="380">
        <v>2.1411554239870734</v>
      </c>
      <c r="G8019" s="25">
        <v>43.56</v>
      </c>
      <c r="H8019" s="380">
        <v>0.61243139001428337</v>
      </c>
      <c r="I8019" s="25">
        <v>33.94</v>
      </c>
      <c r="J8019" s="380">
        <v>1.7144264166629803</v>
      </c>
    </row>
    <row r="8020" spans="1:10" x14ac:dyDescent="0.35">
      <c r="A8020" s="5">
        <v>8016</v>
      </c>
      <c r="B8020" s="5">
        <v>334</v>
      </c>
      <c r="C8020" s="5">
        <v>11</v>
      </c>
      <c r="D8020" s="380">
        <v>72.364999999999995</v>
      </c>
      <c r="E8020" s="25">
        <v>24.99</v>
      </c>
      <c r="F8020" s="380">
        <v>2.7902079146945069</v>
      </c>
      <c r="G8020" s="25">
        <v>43.56</v>
      </c>
      <c r="H8020" s="380">
        <v>1.3685460321087224</v>
      </c>
      <c r="I8020" s="25">
        <v>33.94</v>
      </c>
      <c r="J8020" s="380">
        <v>5.1089836926616714</v>
      </c>
    </row>
    <row r="8021" spans="1:10" x14ac:dyDescent="0.35">
      <c r="A8021" s="5">
        <v>8017</v>
      </c>
      <c r="B8021" s="5">
        <v>335</v>
      </c>
      <c r="C8021" s="5">
        <v>12</v>
      </c>
      <c r="D8021" s="380">
        <v>73.002777777777794</v>
      </c>
      <c r="E8021" s="25">
        <v>24.99</v>
      </c>
      <c r="F8021" s="380">
        <v>1.9845585141927047</v>
      </c>
      <c r="G8021" s="25">
        <v>44.69</v>
      </c>
      <c r="H8021" s="380">
        <v>1.2224524577336495</v>
      </c>
      <c r="I8021" s="25">
        <v>34.54</v>
      </c>
      <c r="J8021" s="380">
        <v>5.6520794983729319</v>
      </c>
    </row>
    <row r="8022" spans="1:10" x14ac:dyDescent="0.35">
      <c r="A8022" s="5">
        <v>8018</v>
      </c>
      <c r="B8022" s="5">
        <v>335</v>
      </c>
      <c r="C8022" s="5">
        <v>12</v>
      </c>
      <c r="D8022" s="380">
        <v>72.522777777777776</v>
      </c>
      <c r="E8022" s="25">
        <v>24.99</v>
      </c>
      <c r="F8022" s="380">
        <v>1.5546809188052158</v>
      </c>
      <c r="G8022" s="25">
        <v>46.03</v>
      </c>
      <c r="H8022" s="380">
        <v>1.189532935566459</v>
      </c>
      <c r="I8022" s="25">
        <v>53.71</v>
      </c>
      <c r="J8022" s="380">
        <v>5.4445048865538785</v>
      </c>
    </row>
    <row r="8023" spans="1:10" x14ac:dyDescent="0.35">
      <c r="A8023" s="5">
        <v>8019</v>
      </c>
      <c r="B8023" s="5">
        <v>335</v>
      </c>
      <c r="C8023" s="5">
        <v>12</v>
      </c>
      <c r="D8023" s="380">
        <v>71.36722222222221</v>
      </c>
      <c r="E8023" s="25">
        <v>24.99</v>
      </c>
      <c r="F8023" s="380">
        <v>1.6634438869895072</v>
      </c>
      <c r="G8023" s="25">
        <v>44.77</v>
      </c>
      <c r="H8023" s="380">
        <v>1.0926002713424561</v>
      </c>
      <c r="I8023" s="25">
        <v>62.27</v>
      </c>
      <c r="J8023" s="380">
        <v>4.4476967397207288</v>
      </c>
    </row>
    <row r="8024" spans="1:10" x14ac:dyDescent="0.35">
      <c r="A8024" s="5">
        <v>8020</v>
      </c>
      <c r="B8024" s="5">
        <v>335</v>
      </c>
      <c r="C8024" s="5">
        <v>12</v>
      </c>
      <c r="D8024" s="380">
        <v>70.025555555555556</v>
      </c>
      <c r="E8024" s="25">
        <v>24.99</v>
      </c>
      <c r="F8024" s="380">
        <v>1.8591667914452203</v>
      </c>
      <c r="G8024" s="25">
        <v>44.77</v>
      </c>
      <c r="H8024" s="380">
        <v>0.88813303420871081</v>
      </c>
      <c r="I8024" s="25">
        <v>63.5</v>
      </c>
      <c r="J8024" s="380">
        <v>4.5520468192918768</v>
      </c>
    </row>
    <row r="8025" spans="1:10" x14ac:dyDescent="0.35">
      <c r="A8025" s="5">
        <v>8021</v>
      </c>
      <c r="B8025" s="5">
        <v>335</v>
      </c>
      <c r="C8025" s="5">
        <v>12</v>
      </c>
      <c r="D8025" s="380">
        <v>70.032777777777781</v>
      </c>
      <c r="E8025" s="25">
        <v>24.99</v>
      </c>
      <c r="F8025" s="380">
        <v>1.6837696446182802</v>
      </c>
      <c r="G8025" s="25">
        <v>46.03</v>
      </c>
      <c r="H8025" s="380">
        <v>1.4037174129210062</v>
      </c>
      <c r="I8025" s="25">
        <v>64.14</v>
      </c>
      <c r="J8025" s="380">
        <v>6.3518660807137186</v>
      </c>
    </row>
    <row r="8026" spans="1:10" x14ac:dyDescent="0.35">
      <c r="A8026" s="5">
        <v>8022</v>
      </c>
      <c r="B8026" s="5">
        <v>335</v>
      </c>
      <c r="C8026" s="5">
        <v>12</v>
      </c>
      <c r="D8026" s="380">
        <v>73.469444444444449</v>
      </c>
      <c r="E8026" s="25">
        <v>25.74</v>
      </c>
      <c r="F8026" s="380">
        <v>2.2523539754204349</v>
      </c>
      <c r="G8026" s="25">
        <v>46.11</v>
      </c>
      <c r="H8026" s="380">
        <v>1.111696270385399</v>
      </c>
      <c r="I8026" s="25">
        <v>66.06</v>
      </c>
      <c r="J8026" s="380">
        <v>6.0558328811314537</v>
      </c>
    </row>
    <row r="8027" spans="1:10" x14ac:dyDescent="0.35">
      <c r="A8027" s="5">
        <v>8023</v>
      </c>
      <c r="B8027" s="5">
        <v>335</v>
      </c>
      <c r="C8027" s="5">
        <v>12</v>
      </c>
      <c r="D8027" s="380">
        <v>86.316111111111113</v>
      </c>
      <c r="E8027" s="25">
        <v>25.74</v>
      </c>
      <c r="F8027" s="380">
        <v>2.7508197951637032</v>
      </c>
      <c r="G8027" s="25">
        <v>52.67</v>
      </c>
      <c r="H8027" s="380">
        <v>2.2483846937949155</v>
      </c>
      <c r="I8027" s="25">
        <v>123.22</v>
      </c>
      <c r="J8027" s="380">
        <v>4.9386235577626545</v>
      </c>
    </row>
    <row r="8028" spans="1:10" x14ac:dyDescent="0.35">
      <c r="A8028" s="5">
        <v>8024</v>
      </c>
      <c r="B8028" s="5">
        <v>335</v>
      </c>
      <c r="C8028" s="5">
        <v>12</v>
      </c>
      <c r="D8028" s="380">
        <v>104.37333333333332</v>
      </c>
      <c r="E8028" s="25">
        <v>35.869999999999997</v>
      </c>
      <c r="F8028" s="380">
        <v>6.1451460190202827</v>
      </c>
      <c r="G8028" s="25">
        <v>61.97</v>
      </c>
      <c r="H8028" s="380">
        <v>3.8992461756414287</v>
      </c>
      <c r="I8028" s="25">
        <v>639.58000000000004</v>
      </c>
      <c r="J8028" s="380">
        <v>3.7589170134623102</v>
      </c>
    </row>
    <row r="8029" spans="1:10" x14ac:dyDescent="0.35">
      <c r="A8029" s="5">
        <v>8025</v>
      </c>
      <c r="B8029" s="5">
        <v>335</v>
      </c>
      <c r="C8029" s="5">
        <v>12</v>
      </c>
      <c r="D8029" s="380">
        <v>109.705</v>
      </c>
      <c r="E8029" s="25">
        <v>36.01</v>
      </c>
      <c r="F8029" s="380">
        <v>6.1803290618068356</v>
      </c>
      <c r="G8029" s="25">
        <v>61.97</v>
      </c>
      <c r="H8029" s="380">
        <v>4.0364050008721177</v>
      </c>
      <c r="I8029" s="25">
        <v>843.72</v>
      </c>
      <c r="J8029" s="380">
        <v>3.6193283293888041</v>
      </c>
    </row>
    <row r="8030" spans="1:10" x14ac:dyDescent="0.35">
      <c r="A8030" s="5">
        <v>8026</v>
      </c>
      <c r="B8030" s="5">
        <v>335</v>
      </c>
      <c r="C8030" s="5">
        <v>12</v>
      </c>
      <c r="D8030" s="380">
        <v>110.48499999999999</v>
      </c>
      <c r="E8030" s="25">
        <v>33.81</v>
      </c>
      <c r="F8030" s="380">
        <v>6.1803290618068356</v>
      </c>
      <c r="G8030" s="25">
        <v>61.97</v>
      </c>
      <c r="H8030" s="380">
        <v>4.0480107057803254</v>
      </c>
      <c r="I8030" s="25">
        <v>603.30999999999995</v>
      </c>
      <c r="J8030" s="380">
        <v>5.0608640364078807</v>
      </c>
    </row>
    <row r="8031" spans="1:10" x14ac:dyDescent="0.35">
      <c r="A8031" s="5">
        <v>8027</v>
      </c>
      <c r="B8031" s="5">
        <v>335</v>
      </c>
      <c r="C8031" s="5">
        <v>12</v>
      </c>
      <c r="D8031" s="380">
        <v>105.48222222222222</v>
      </c>
      <c r="E8031" s="25">
        <v>30.28</v>
      </c>
      <c r="F8031" s="380">
        <v>6.1803290618068356</v>
      </c>
      <c r="G8031" s="25">
        <v>55.88</v>
      </c>
      <c r="H8031" s="380">
        <v>4.1944084884484516</v>
      </c>
      <c r="I8031" s="25">
        <v>66.06</v>
      </c>
      <c r="J8031" s="380">
        <v>4.9278369202009253</v>
      </c>
    </row>
    <row r="8032" spans="1:10" x14ac:dyDescent="0.35">
      <c r="A8032" s="5">
        <v>8028</v>
      </c>
      <c r="B8032" s="5">
        <v>335</v>
      </c>
      <c r="C8032" s="5">
        <v>12</v>
      </c>
      <c r="D8032" s="380">
        <v>103.71111111111111</v>
      </c>
      <c r="E8032" s="25">
        <v>28.74</v>
      </c>
      <c r="F8032" s="380">
        <v>6.1803290618068356</v>
      </c>
      <c r="G8032" s="25">
        <v>53.2</v>
      </c>
      <c r="H8032" s="380">
        <v>3.9814242448093844</v>
      </c>
      <c r="I8032" s="25">
        <v>61.65</v>
      </c>
      <c r="J8032" s="380">
        <v>4.8647057391733517</v>
      </c>
    </row>
    <row r="8033" spans="1:10" x14ac:dyDescent="0.35">
      <c r="A8033" s="5">
        <v>8029</v>
      </c>
      <c r="B8033" s="5">
        <v>335</v>
      </c>
      <c r="C8033" s="5">
        <v>12</v>
      </c>
      <c r="D8033" s="380">
        <v>104.18388888888889</v>
      </c>
      <c r="E8033" s="25">
        <v>25.74</v>
      </c>
      <c r="F8033" s="380">
        <v>6.1451460190202827</v>
      </c>
      <c r="G8033" s="25">
        <v>52.67</v>
      </c>
      <c r="H8033" s="380">
        <v>3.1724788171323963</v>
      </c>
      <c r="I8033" s="25">
        <v>56.52</v>
      </c>
      <c r="J8033" s="380">
        <v>4.2227277559509684</v>
      </c>
    </row>
    <row r="8034" spans="1:10" x14ac:dyDescent="0.35">
      <c r="A8034" s="5">
        <v>8030</v>
      </c>
      <c r="B8034" s="5">
        <v>335</v>
      </c>
      <c r="C8034" s="5">
        <v>12</v>
      </c>
      <c r="D8034" s="380">
        <v>105.60388888888889</v>
      </c>
      <c r="E8034" s="25">
        <v>25.74</v>
      </c>
      <c r="F8034" s="380">
        <v>6.1451460190202827</v>
      </c>
      <c r="G8034" s="25">
        <v>52.67</v>
      </c>
      <c r="H8034" s="380">
        <v>3.9185048158428573</v>
      </c>
      <c r="I8034" s="25">
        <v>56.52</v>
      </c>
      <c r="J8034" s="380">
        <v>4.7663453311164989</v>
      </c>
    </row>
    <row r="8035" spans="1:10" x14ac:dyDescent="0.35">
      <c r="A8035" s="5">
        <v>8031</v>
      </c>
      <c r="B8035" s="5">
        <v>335</v>
      </c>
      <c r="C8035" s="5">
        <v>12</v>
      </c>
      <c r="D8035" s="380">
        <v>108.52055555555555</v>
      </c>
      <c r="E8035" s="25">
        <v>26.51</v>
      </c>
      <c r="F8035" s="380">
        <v>6.1451460190202827</v>
      </c>
      <c r="G8035" s="25">
        <v>52.67</v>
      </c>
      <c r="H8035" s="380">
        <v>3.6491373239562823</v>
      </c>
      <c r="I8035" s="25">
        <v>62.27</v>
      </c>
      <c r="J8035" s="380">
        <v>4.6175875325833937</v>
      </c>
    </row>
    <row r="8036" spans="1:10" x14ac:dyDescent="0.35">
      <c r="A8036" s="5">
        <v>8032</v>
      </c>
      <c r="B8036" s="5">
        <v>335</v>
      </c>
      <c r="C8036" s="5">
        <v>12</v>
      </c>
      <c r="D8036" s="380">
        <v>111.96666666666665</v>
      </c>
      <c r="E8036" s="25">
        <v>26.51</v>
      </c>
      <c r="F8036" s="380">
        <v>7.1284698709388916</v>
      </c>
      <c r="G8036" s="25">
        <v>52.67</v>
      </c>
      <c r="H8036" s="380">
        <v>3.842693317111503</v>
      </c>
      <c r="I8036" s="25">
        <v>62.27</v>
      </c>
      <c r="J8036" s="380">
        <v>4.4717906130430878</v>
      </c>
    </row>
    <row r="8037" spans="1:10" x14ac:dyDescent="0.35">
      <c r="A8037" s="5">
        <v>8033</v>
      </c>
      <c r="B8037" s="5">
        <v>335</v>
      </c>
      <c r="C8037" s="5">
        <v>12</v>
      </c>
      <c r="D8037" s="380">
        <v>116.09166666666667</v>
      </c>
      <c r="E8037" s="25">
        <v>26.51</v>
      </c>
      <c r="F8037" s="380">
        <v>6.9470393193243671</v>
      </c>
      <c r="G8037" s="25">
        <v>58.34</v>
      </c>
      <c r="H8037" s="380">
        <v>3.6340656756386434</v>
      </c>
      <c r="I8037" s="25">
        <v>64.14</v>
      </c>
      <c r="J8037" s="380">
        <v>2.4666181121332609</v>
      </c>
    </row>
    <row r="8038" spans="1:10" x14ac:dyDescent="0.35">
      <c r="A8038" s="5">
        <v>8034</v>
      </c>
      <c r="B8038" s="5">
        <v>335</v>
      </c>
      <c r="C8038" s="5">
        <v>12</v>
      </c>
      <c r="D8038" s="380">
        <v>122.07944444444443</v>
      </c>
      <c r="E8038" s="25">
        <v>30.28</v>
      </c>
      <c r="F8038" s="380">
        <v>6.8266642618745275</v>
      </c>
      <c r="G8038" s="25">
        <v>62.12</v>
      </c>
      <c r="H8038" s="380">
        <v>3.6600709379240821</v>
      </c>
      <c r="I8038" s="25">
        <v>66.06</v>
      </c>
      <c r="J8038" s="380">
        <v>4.1776528508053383</v>
      </c>
    </row>
    <row r="8039" spans="1:10" x14ac:dyDescent="0.35">
      <c r="A8039" s="5">
        <v>8035</v>
      </c>
      <c r="B8039" s="5">
        <v>335</v>
      </c>
      <c r="C8039" s="5">
        <v>12</v>
      </c>
      <c r="D8039" s="380">
        <v>113.48777777777778</v>
      </c>
      <c r="E8039" s="25">
        <v>31.84</v>
      </c>
      <c r="F8039" s="380">
        <v>6.8127118952574639</v>
      </c>
      <c r="G8039" s="25">
        <v>63.78</v>
      </c>
      <c r="H8039" s="380">
        <v>3.122000615233266</v>
      </c>
      <c r="I8039" s="25">
        <v>64.14</v>
      </c>
      <c r="J8039" s="380">
        <v>0.39001759522088697</v>
      </c>
    </row>
    <row r="8040" spans="1:10" x14ac:dyDescent="0.35">
      <c r="A8040" s="5">
        <v>8036</v>
      </c>
      <c r="B8040" s="5">
        <v>335</v>
      </c>
      <c r="C8040" s="5">
        <v>12</v>
      </c>
      <c r="D8040" s="380">
        <v>109.44055555555555</v>
      </c>
      <c r="E8040" s="25">
        <v>30.28</v>
      </c>
      <c r="F8040" s="380">
        <v>6.2311309448970427</v>
      </c>
      <c r="G8040" s="25">
        <v>62.12</v>
      </c>
      <c r="H8040" s="380">
        <v>2.9440848675512932</v>
      </c>
      <c r="I8040" s="25">
        <v>64.14</v>
      </c>
      <c r="J8040" s="380">
        <v>3.4330330142848191</v>
      </c>
    </row>
    <row r="8041" spans="1:10" x14ac:dyDescent="0.35">
      <c r="A8041" s="5">
        <v>8037</v>
      </c>
      <c r="B8041" s="5">
        <v>335</v>
      </c>
      <c r="C8041" s="5">
        <v>12</v>
      </c>
      <c r="D8041" s="380">
        <v>103.85833333333332</v>
      </c>
      <c r="E8041" s="25">
        <v>27.3</v>
      </c>
      <c r="F8041" s="380">
        <v>5.084036914558876</v>
      </c>
      <c r="G8041" s="25">
        <v>55.78</v>
      </c>
      <c r="H8041" s="380">
        <v>2.1197967714854724</v>
      </c>
      <c r="I8041" s="25">
        <v>54.87</v>
      </c>
      <c r="J8041" s="380">
        <v>2.1237430666947179</v>
      </c>
    </row>
    <row r="8042" spans="1:10" x14ac:dyDescent="0.35">
      <c r="A8042" s="5">
        <v>8038</v>
      </c>
      <c r="B8042" s="5">
        <v>335</v>
      </c>
      <c r="C8042" s="5">
        <v>12</v>
      </c>
      <c r="D8042" s="380">
        <v>92.955555555555549</v>
      </c>
      <c r="E8042" s="25">
        <v>25.74</v>
      </c>
      <c r="F8042" s="380">
        <v>5.089998895196068</v>
      </c>
      <c r="G8042" s="25">
        <v>52.14</v>
      </c>
      <c r="H8042" s="380">
        <v>2.201072178185381</v>
      </c>
      <c r="I8042" s="25">
        <v>49.53</v>
      </c>
      <c r="J8042" s="380">
        <v>4.1765774340579824</v>
      </c>
    </row>
    <row r="8043" spans="1:10" x14ac:dyDescent="0.35">
      <c r="A8043" s="5">
        <v>8039</v>
      </c>
      <c r="B8043" s="5">
        <v>335</v>
      </c>
      <c r="C8043" s="5">
        <v>12</v>
      </c>
      <c r="D8043" s="380">
        <v>85.822777777777773</v>
      </c>
      <c r="E8043" s="25">
        <v>25.74</v>
      </c>
      <c r="F8043" s="380">
        <v>4.7044746978235175</v>
      </c>
      <c r="G8043" s="25">
        <v>50.15</v>
      </c>
      <c r="H8043" s="380">
        <v>2.3139183752689996</v>
      </c>
      <c r="I8043" s="25">
        <v>48.86</v>
      </c>
      <c r="J8043" s="380">
        <v>1.2478241656617965</v>
      </c>
    </row>
    <row r="8044" spans="1:10" x14ac:dyDescent="0.35">
      <c r="A8044" s="5">
        <v>8040</v>
      </c>
      <c r="B8044" s="5">
        <v>335</v>
      </c>
      <c r="C8044" s="5">
        <v>12</v>
      </c>
      <c r="D8044" s="380">
        <v>84.708888888888893</v>
      </c>
      <c r="E8044" s="25">
        <v>25.59</v>
      </c>
      <c r="F8044" s="380">
        <v>4.7351986847643097</v>
      </c>
      <c r="G8044" s="25">
        <v>49.65</v>
      </c>
      <c r="H8044" s="380">
        <v>2.250219181009371</v>
      </c>
      <c r="I8044" s="25">
        <v>48.86</v>
      </c>
      <c r="J8044" s="380">
        <v>1.8049189031870301</v>
      </c>
    </row>
    <row r="8045" spans="1:10" x14ac:dyDescent="0.35">
      <c r="A8045" s="5">
        <v>8041</v>
      </c>
      <c r="B8045" s="5">
        <v>336</v>
      </c>
      <c r="C8045" s="5">
        <v>12</v>
      </c>
      <c r="D8045" s="380">
        <v>85.807222222222222</v>
      </c>
      <c r="E8045" s="25">
        <v>25.59</v>
      </c>
      <c r="F8045" s="380">
        <v>4.2907058346015416</v>
      </c>
      <c r="G8045" s="25">
        <v>46.75</v>
      </c>
      <c r="H8045" s="380">
        <v>2.7207192865179595</v>
      </c>
      <c r="I8045" s="25">
        <v>48.86</v>
      </c>
      <c r="J8045" s="380">
        <v>8.0353091689188097E-2</v>
      </c>
    </row>
    <row r="8046" spans="1:10" x14ac:dyDescent="0.35">
      <c r="A8046" s="5">
        <v>8042</v>
      </c>
      <c r="B8046" s="5">
        <v>336</v>
      </c>
      <c r="C8046" s="5">
        <v>12</v>
      </c>
      <c r="D8046" s="380">
        <v>83.679999999999993</v>
      </c>
      <c r="E8046" s="25">
        <v>25.59</v>
      </c>
      <c r="F8046" s="380">
        <v>4.0296947824566933</v>
      </c>
      <c r="G8046" s="25">
        <v>44.86</v>
      </c>
      <c r="H8046" s="380">
        <v>4.1027456868294072</v>
      </c>
      <c r="I8046" s="25">
        <v>48.86</v>
      </c>
      <c r="J8046" s="380">
        <v>1.4308959794830027</v>
      </c>
    </row>
    <row r="8047" spans="1:10" x14ac:dyDescent="0.35">
      <c r="A8047" s="5">
        <v>8043</v>
      </c>
      <c r="B8047" s="5">
        <v>336</v>
      </c>
      <c r="C8047" s="5">
        <v>12</v>
      </c>
      <c r="D8047" s="380">
        <v>83.48555555555555</v>
      </c>
      <c r="E8047" s="25">
        <v>25.59</v>
      </c>
      <c r="F8047" s="380">
        <v>4.0296947824566933</v>
      </c>
      <c r="G8047" s="25">
        <v>44.69</v>
      </c>
      <c r="H8047" s="380">
        <v>4.1938957359447304</v>
      </c>
      <c r="I8047" s="25">
        <v>48.86</v>
      </c>
      <c r="J8047" s="380">
        <v>3.9175764375643731</v>
      </c>
    </row>
    <row r="8048" spans="1:10" x14ac:dyDescent="0.35">
      <c r="A8048" s="5">
        <v>8044</v>
      </c>
      <c r="B8048" s="5">
        <v>336</v>
      </c>
      <c r="C8048" s="5">
        <v>12</v>
      </c>
      <c r="D8048" s="380">
        <v>82.87277777777777</v>
      </c>
      <c r="E8048" s="25">
        <v>25.29</v>
      </c>
      <c r="F8048" s="380">
        <v>4.73552162972174</v>
      </c>
      <c r="G8048" s="25">
        <v>43.56</v>
      </c>
      <c r="H8048" s="380">
        <v>2.5033381935466825</v>
      </c>
      <c r="I8048" s="25">
        <v>48.86</v>
      </c>
      <c r="J8048" s="380">
        <v>1.8402040978088055</v>
      </c>
    </row>
    <row r="8049" spans="1:10" x14ac:dyDescent="0.35">
      <c r="A8049" s="5">
        <v>8045</v>
      </c>
      <c r="B8049" s="5">
        <v>336</v>
      </c>
      <c r="C8049" s="5">
        <v>12</v>
      </c>
      <c r="D8049" s="380">
        <v>85.772777777777776</v>
      </c>
      <c r="E8049" s="25">
        <v>25.59</v>
      </c>
      <c r="F8049" s="380">
        <v>4.6537175648193854</v>
      </c>
      <c r="G8049" s="25">
        <v>43.56</v>
      </c>
      <c r="H8049" s="380">
        <v>1.7427645172635684</v>
      </c>
      <c r="I8049" s="25">
        <v>48.86</v>
      </c>
      <c r="J8049" s="380">
        <v>3.7181653975771929</v>
      </c>
    </row>
    <row r="8050" spans="1:10" x14ac:dyDescent="0.35">
      <c r="A8050" s="5">
        <v>8046</v>
      </c>
      <c r="B8050" s="5">
        <v>336</v>
      </c>
      <c r="C8050" s="5">
        <v>12</v>
      </c>
      <c r="D8050" s="380">
        <v>88.041111111111107</v>
      </c>
      <c r="E8050" s="25">
        <v>25.59</v>
      </c>
      <c r="F8050" s="380">
        <v>4.3631196337731106</v>
      </c>
      <c r="G8050" s="25">
        <v>49.65</v>
      </c>
      <c r="H8050" s="380">
        <v>2.1625718369534486</v>
      </c>
      <c r="I8050" s="25">
        <v>48.86</v>
      </c>
      <c r="J8050" s="380">
        <v>2.9703944257592449</v>
      </c>
    </row>
    <row r="8051" spans="1:10" x14ac:dyDescent="0.35">
      <c r="A8051" s="5">
        <v>8047</v>
      </c>
      <c r="B8051" s="5">
        <v>336</v>
      </c>
      <c r="C8051" s="5">
        <v>12</v>
      </c>
      <c r="D8051" s="380">
        <v>97.391111111111115</v>
      </c>
      <c r="E8051" s="25">
        <v>26.05</v>
      </c>
      <c r="F8051" s="380">
        <v>5.2341093237095508</v>
      </c>
      <c r="G8051" s="25">
        <v>52.67</v>
      </c>
      <c r="H8051" s="380">
        <v>2.643010590986651</v>
      </c>
      <c r="I8051" s="25">
        <v>49.63</v>
      </c>
      <c r="J8051" s="380">
        <v>0.29733356811496675</v>
      </c>
    </row>
    <row r="8052" spans="1:10" x14ac:dyDescent="0.35">
      <c r="A8052" s="5">
        <v>8048</v>
      </c>
      <c r="B8052" s="5">
        <v>336</v>
      </c>
      <c r="C8052" s="5">
        <v>12</v>
      </c>
      <c r="D8052" s="380">
        <v>110.39777777777776</v>
      </c>
      <c r="E8052" s="25">
        <v>35.869999999999997</v>
      </c>
      <c r="F8052" s="380">
        <v>5.677023586057433</v>
      </c>
      <c r="G8052" s="25">
        <v>62.12</v>
      </c>
      <c r="H8052" s="380">
        <v>3.5962488163320216</v>
      </c>
      <c r="I8052" s="25">
        <v>54.87</v>
      </c>
      <c r="J8052" s="380">
        <v>2.9486494916770489</v>
      </c>
    </row>
    <row r="8053" spans="1:10" x14ac:dyDescent="0.35">
      <c r="A8053" s="5">
        <v>8049</v>
      </c>
      <c r="B8053" s="5">
        <v>336</v>
      </c>
      <c r="C8053" s="5">
        <v>12</v>
      </c>
      <c r="D8053" s="380">
        <v>113.81166666666667</v>
      </c>
      <c r="E8053" s="25">
        <v>35.869999999999997</v>
      </c>
      <c r="F8053" s="380">
        <v>8.1174834595959613</v>
      </c>
      <c r="G8053" s="25">
        <v>62.12</v>
      </c>
      <c r="H8053" s="380">
        <v>4.4385826935835473</v>
      </c>
      <c r="I8053" s="25">
        <v>54.87</v>
      </c>
      <c r="J8053" s="380">
        <v>3.4863710850147149</v>
      </c>
    </row>
    <row r="8054" spans="1:10" x14ac:dyDescent="0.35">
      <c r="A8054" s="5">
        <v>8050</v>
      </c>
      <c r="B8054" s="5">
        <v>336</v>
      </c>
      <c r="C8054" s="5">
        <v>12</v>
      </c>
      <c r="D8054" s="380">
        <v>111.36499999999999</v>
      </c>
      <c r="E8054" s="25">
        <v>35.869999999999997</v>
      </c>
      <c r="F8054" s="380">
        <v>8.1174834595959595</v>
      </c>
      <c r="G8054" s="25">
        <v>62.12</v>
      </c>
      <c r="H8054" s="380">
        <v>4.799693804694658</v>
      </c>
      <c r="I8054" s="25">
        <v>53.71</v>
      </c>
      <c r="J8054" s="380">
        <v>6.5340432993482906</v>
      </c>
    </row>
    <row r="8055" spans="1:10" x14ac:dyDescent="0.35">
      <c r="A8055" s="5">
        <v>8051</v>
      </c>
      <c r="B8055" s="5">
        <v>336</v>
      </c>
      <c r="C8055" s="5">
        <v>12</v>
      </c>
      <c r="D8055" s="380">
        <v>110.11499999999999</v>
      </c>
      <c r="E8055" s="25">
        <v>30.91</v>
      </c>
      <c r="F8055" s="380">
        <v>8.1174834595959595</v>
      </c>
      <c r="G8055" s="25">
        <v>60.51</v>
      </c>
      <c r="H8055" s="380">
        <v>4.2825007580048426</v>
      </c>
      <c r="I8055" s="25">
        <v>50.13</v>
      </c>
      <c r="J8055" s="380">
        <v>4.6742882962254884</v>
      </c>
    </row>
    <row r="8056" spans="1:10" x14ac:dyDescent="0.35">
      <c r="A8056" s="5">
        <v>8052</v>
      </c>
      <c r="B8056" s="5">
        <v>336</v>
      </c>
      <c r="C8056" s="5">
        <v>12</v>
      </c>
      <c r="D8056" s="380">
        <v>106.99666666666666</v>
      </c>
      <c r="E8056" s="25">
        <v>28.12</v>
      </c>
      <c r="F8056" s="380">
        <v>8.1174834595959595</v>
      </c>
      <c r="G8056" s="25">
        <v>57.04</v>
      </c>
      <c r="H8056" s="380">
        <v>4.2825007580048435</v>
      </c>
      <c r="I8056" s="25">
        <v>50.13</v>
      </c>
      <c r="J8056" s="380">
        <v>5.6716805232983782</v>
      </c>
    </row>
    <row r="8057" spans="1:10" x14ac:dyDescent="0.35">
      <c r="A8057" s="5">
        <v>8053</v>
      </c>
      <c r="B8057" s="5">
        <v>336</v>
      </c>
      <c r="C8057" s="5">
        <v>12</v>
      </c>
      <c r="D8057" s="380">
        <v>104.99555555555557</v>
      </c>
      <c r="E8057" s="25">
        <v>26.79</v>
      </c>
      <c r="F8057" s="380">
        <v>7.0994630581807936</v>
      </c>
      <c r="G8057" s="25">
        <v>55.88</v>
      </c>
      <c r="H8057" s="380">
        <v>4.2825007580048435</v>
      </c>
      <c r="I8057" s="25">
        <v>49.63</v>
      </c>
      <c r="J8057" s="380">
        <v>6.0141149342088687</v>
      </c>
    </row>
    <row r="8058" spans="1:10" x14ac:dyDescent="0.35">
      <c r="A8058" s="5">
        <v>8054</v>
      </c>
      <c r="B8058" s="5">
        <v>336</v>
      </c>
      <c r="C8058" s="5">
        <v>12</v>
      </c>
      <c r="D8058" s="380">
        <v>100.03722222222223</v>
      </c>
      <c r="E8058" s="25">
        <v>26.51</v>
      </c>
      <c r="F8058" s="380">
        <v>7.6642904061643229</v>
      </c>
      <c r="G8058" s="25">
        <v>55.88</v>
      </c>
      <c r="H8058" s="380">
        <v>4.2825007580048435</v>
      </c>
      <c r="I8058" s="25">
        <v>49.63</v>
      </c>
      <c r="J8058" s="380">
        <v>5.7846248857757754</v>
      </c>
    </row>
    <row r="8059" spans="1:10" x14ac:dyDescent="0.35">
      <c r="A8059" s="5">
        <v>8055</v>
      </c>
      <c r="B8059" s="5">
        <v>336</v>
      </c>
      <c r="C8059" s="5">
        <v>12</v>
      </c>
      <c r="D8059" s="380">
        <v>92.471111111111114</v>
      </c>
      <c r="E8059" s="25">
        <v>27.3</v>
      </c>
      <c r="F8059" s="380">
        <v>8.1953154047205139</v>
      </c>
      <c r="G8059" s="25">
        <v>57.04</v>
      </c>
      <c r="H8059" s="380">
        <v>4.2825007580048435</v>
      </c>
      <c r="I8059" s="25">
        <v>49.63</v>
      </c>
      <c r="J8059" s="380">
        <v>6.2893927877410132</v>
      </c>
    </row>
    <row r="8060" spans="1:10" x14ac:dyDescent="0.35">
      <c r="A8060" s="5">
        <v>8056</v>
      </c>
      <c r="B8060" s="5">
        <v>336</v>
      </c>
      <c r="C8060" s="5">
        <v>12</v>
      </c>
      <c r="D8060" s="380">
        <v>88.116111111111096</v>
      </c>
      <c r="E8060" s="25">
        <v>27.3</v>
      </c>
      <c r="F8060" s="380">
        <v>8.8645310669774204</v>
      </c>
      <c r="G8060" s="25">
        <v>57.45</v>
      </c>
      <c r="H8060" s="380">
        <v>6.8679018783987589</v>
      </c>
      <c r="I8060" s="25">
        <v>50.13</v>
      </c>
      <c r="J8060" s="380">
        <v>5.6716805232983782</v>
      </c>
    </row>
    <row r="8061" spans="1:10" x14ac:dyDescent="0.35">
      <c r="A8061" s="5">
        <v>8057</v>
      </c>
      <c r="B8061" s="5">
        <v>336</v>
      </c>
      <c r="C8061" s="5">
        <v>12</v>
      </c>
      <c r="D8061" s="380">
        <v>89.668333333333308</v>
      </c>
      <c r="E8061" s="25">
        <v>28.12</v>
      </c>
      <c r="F8061" s="380">
        <v>8.9780609591380678</v>
      </c>
      <c r="G8061" s="25">
        <v>62.33</v>
      </c>
      <c r="H8061" s="380">
        <v>6.9036860014504935</v>
      </c>
      <c r="I8061" s="25">
        <v>56.52</v>
      </c>
      <c r="J8061" s="380">
        <v>6.6685572832684823</v>
      </c>
    </row>
    <row r="8062" spans="1:10" x14ac:dyDescent="0.35">
      <c r="A8062" s="5">
        <v>8058</v>
      </c>
      <c r="B8062" s="5">
        <v>336</v>
      </c>
      <c r="C8062" s="5">
        <v>12</v>
      </c>
      <c r="D8062" s="380">
        <v>100.69055555555555</v>
      </c>
      <c r="E8062" s="25">
        <v>34.82</v>
      </c>
      <c r="F8062" s="380">
        <v>8.9616186443922672</v>
      </c>
      <c r="G8062" s="25">
        <v>843.72</v>
      </c>
      <c r="H8062" s="380">
        <v>6.8567534151006768</v>
      </c>
      <c r="I8062" s="25">
        <v>62.27</v>
      </c>
      <c r="J8062" s="380">
        <v>6.6471927781229736</v>
      </c>
    </row>
    <row r="8063" spans="1:10" x14ac:dyDescent="0.35">
      <c r="A8063" s="5">
        <v>8059</v>
      </c>
      <c r="B8063" s="5">
        <v>336</v>
      </c>
      <c r="C8063" s="5">
        <v>12</v>
      </c>
      <c r="D8063" s="380">
        <v>94.888333333333321</v>
      </c>
      <c r="E8063" s="25">
        <v>37.090000000000003</v>
      </c>
      <c r="F8063" s="380">
        <v>8.9798957110739366</v>
      </c>
      <c r="G8063" s="25">
        <v>843.72</v>
      </c>
      <c r="H8063" s="380">
        <v>6.470353843687513</v>
      </c>
      <c r="I8063" s="25">
        <v>60.46</v>
      </c>
      <c r="J8063" s="380">
        <v>6.6471927781229763</v>
      </c>
    </row>
    <row r="8064" spans="1:10" x14ac:dyDescent="0.35">
      <c r="A8064" s="5">
        <v>8060</v>
      </c>
      <c r="B8064" s="5">
        <v>336</v>
      </c>
      <c r="C8064" s="5">
        <v>12</v>
      </c>
      <c r="D8064" s="380">
        <v>88.757777777777775</v>
      </c>
      <c r="E8064" s="25">
        <v>31.19</v>
      </c>
      <c r="F8064" s="380">
        <v>8.9061093435890015</v>
      </c>
      <c r="G8064" s="25">
        <v>843.72</v>
      </c>
      <c r="H8064" s="380">
        <v>6.9102980770518023</v>
      </c>
      <c r="I8064" s="25">
        <v>56.52</v>
      </c>
      <c r="J8064" s="380">
        <v>3.893311602949562</v>
      </c>
    </row>
    <row r="8065" spans="1:10" x14ac:dyDescent="0.35">
      <c r="A8065" s="5">
        <v>8061</v>
      </c>
      <c r="B8065" s="5">
        <v>336</v>
      </c>
      <c r="C8065" s="5">
        <v>12</v>
      </c>
      <c r="D8065" s="380">
        <v>75.81</v>
      </c>
      <c r="E8065" s="25">
        <v>27.3</v>
      </c>
      <c r="F8065" s="380">
        <v>8.4033181099272074</v>
      </c>
      <c r="G8065" s="25">
        <v>61.67</v>
      </c>
      <c r="H8065" s="380">
        <v>6.7828585627272817</v>
      </c>
      <c r="I8065" s="25">
        <v>50.84</v>
      </c>
      <c r="J8065" s="380">
        <v>1.2330370207646117</v>
      </c>
    </row>
    <row r="8066" spans="1:10" x14ac:dyDescent="0.35">
      <c r="A8066" s="5">
        <v>8062</v>
      </c>
      <c r="B8066" s="5">
        <v>336</v>
      </c>
      <c r="C8066" s="5">
        <v>12</v>
      </c>
      <c r="D8066" s="380">
        <v>78.49166666666666</v>
      </c>
      <c r="E8066" s="25">
        <v>26.51</v>
      </c>
      <c r="F8066" s="380">
        <v>8.1174834595959577</v>
      </c>
      <c r="G8066" s="25">
        <v>53.77</v>
      </c>
      <c r="H8066" s="380">
        <v>6.3642251059338504</v>
      </c>
      <c r="I8066" s="25">
        <v>50.13</v>
      </c>
      <c r="J8066" s="380">
        <v>6.497810680823183</v>
      </c>
    </row>
    <row r="8067" spans="1:10" x14ac:dyDescent="0.35">
      <c r="A8067" s="5">
        <v>8063</v>
      </c>
      <c r="B8067" s="5">
        <v>336</v>
      </c>
      <c r="C8067" s="5">
        <v>12</v>
      </c>
      <c r="D8067" s="380">
        <v>76.458888888888879</v>
      </c>
      <c r="E8067" s="25">
        <v>26.51</v>
      </c>
      <c r="F8067" s="380">
        <v>8.1174834595959595</v>
      </c>
      <c r="G8067" s="25">
        <v>52.67</v>
      </c>
      <c r="H8067" s="380">
        <v>5.9981134077865343</v>
      </c>
      <c r="I8067" s="25">
        <v>50.13</v>
      </c>
      <c r="J8067" s="380">
        <v>4.4870400449118879</v>
      </c>
    </row>
    <row r="8068" spans="1:10" x14ac:dyDescent="0.35">
      <c r="A8068" s="5">
        <v>8064</v>
      </c>
      <c r="B8068" s="5">
        <v>336</v>
      </c>
      <c r="C8068" s="5">
        <v>12</v>
      </c>
      <c r="D8068" s="380">
        <v>72.279999999999987</v>
      </c>
      <c r="E8068" s="25">
        <v>25.74</v>
      </c>
      <c r="F8068" s="380">
        <v>8.1174834595959595</v>
      </c>
      <c r="G8068" s="25">
        <v>50.35</v>
      </c>
      <c r="H8068" s="380">
        <v>5.4141255951604466</v>
      </c>
      <c r="I8068" s="25">
        <v>50.13</v>
      </c>
      <c r="J8068" s="380">
        <v>1.9177818232856942</v>
      </c>
    </row>
    <row r="8069" spans="1:10" x14ac:dyDescent="0.35">
      <c r="A8069" s="5">
        <v>8065</v>
      </c>
      <c r="B8069" s="5">
        <v>337</v>
      </c>
      <c r="C8069" s="5">
        <v>12</v>
      </c>
      <c r="D8069" s="380">
        <v>71.503333333333345</v>
      </c>
      <c r="E8069" s="25">
        <v>25.74</v>
      </c>
      <c r="F8069" s="380">
        <v>8.1174834595959595</v>
      </c>
      <c r="G8069" s="25">
        <v>48.39</v>
      </c>
      <c r="H8069" s="380">
        <v>6.1742504618901553</v>
      </c>
      <c r="I8069" s="25">
        <v>48.86</v>
      </c>
      <c r="J8069" s="380">
        <v>4.4928670700368629</v>
      </c>
    </row>
    <row r="8070" spans="1:10" x14ac:dyDescent="0.35">
      <c r="A8070" s="5">
        <v>8066</v>
      </c>
      <c r="B8070" s="5">
        <v>337</v>
      </c>
      <c r="C8070" s="5">
        <v>12</v>
      </c>
      <c r="D8070" s="380">
        <v>69.738888888888894</v>
      </c>
      <c r="E8070" s="25">
        <v>25.74</v>
      </c>
      <c r="F8070" s="380">
        <v>8.1174834595959613</v>
      </c>
      <c r="G8070" s="25">
        <v>46.75</v>
      </c>
      <c r="H8070" s="380">
        <v>6.302186769800052</v>
      </c>
      <c r="I8070" s="25">
        <v>48.86</v>
      </c>
      <c r="J8070" s="380">
        <v>4.4928670700368629</v>
      </c>
    </row>
    <row r="8071" spans="1:10" x14ac:dyDescent="0.35">
      <c r="A8071" s="5">
        <v>8067</v>
      </c>
      <c r="B8071" s="5">
        <v>337</v>
      </c>
      <c r="C8071" s="5">
        <v>12</v>
      </c>
      <c r="D8071" s="380">
        <v>68.173333333333346</v>
      </c>
      <c r="E8071" s="25">
        <v>25.74</v>
      </c>
      <c r="F8071" s="380">
        <v>8.1174834595959577</v>
      </c>
      <c r="G8071" s="25">
        <v>44.69</v>
      </c>
      <c r="H8071" s="380">
        <v>6.4258866089662305</v>
      </c>
      <c r="I8071" s="25">
        <v>48.86</v>
      </c>
      <c r="J8071" s="380">
        <v>3.924432523212467</v>
      </c>
    </row>
    <row r="8072" spans="1:10" x14ac:dyDescent="0.35">
      <c r="A8072" s="5">
        <v>8068</v>
      </c>
      <c r="B8072" s="5">
        <v>337</v>
      </c>
      <c r="C8072" s="5">
        <v>12</v>
      </c>
      <c r="D8072" s="380">
        <v>65.507222222222225</v>
      </c>
      <c r="E8072" s="25">
        <v>25.74</v>
      </c>
      <c r="F8072" s="380">
        <v>8.1971913806532193</v>
      </c>
      <c r="G8072" s="25">
        <v>44.69</v>
      </c>
      <c r="H8072" s="380">
        <v>6.6741752662990939</v>
      </c>
      <c r="I8072" s="25">
        <v>48.86</v>
      </c>
      <c r="J8072" s="380">
        <v>4.2845165595465469</v>
      </c>
    </row>
    <row r="8073" spans="1:10" x14ac:dyDescent="0.35">
      <c r="A8073" s="5">
        <v>8069</v>
      </c>
      <c r="B8073" s="5">
        <v>337</v>
      </c>
      <c r="C8073" s="5">
        <v>12</v>
      </c>
      <c r="D8073" s="380">
        <v>64.624444444444435</v>
      </c>
      <c r="E8073" s="25">
        <v>25.74</v>
      </c>
      <c r="F8073" s="380">
        <v>8.9216544157114743</v>
      </c>
      <c r="G8073" s="25">
        <v>46.75</v>
      </c>
      <c r="H8073" s="380">
        <v>6.4517095773490443</v>
      </c>
      <c r="I8073" s="25">
        <v>48.86</v>
      </c>
      <c r="J8073" s="380">
        <v>3.4978257662105063</v>
      </c>
    </row>
    <row r="8074" spans="1:10" x14ac:dyDescent="0.35">
      <c r="A8074" s="5">
        <v>8070</v>
      </c>
      <c r="B8074" s="5">
        <v>337</v>
      </c>
      <c r="C8074" s="5">
        <v>12</v>
      </c>
      <c r="D8074" s="380">
        <v>67.214999999999989</v>
      </c>
      <c r="E8074" s="25">
        <v>25.74</v>
      </c>
      <c r="F8074" s="380">
        <v>9.9046119417278753</v>
      </c>
      <c r="G8074" s="25">
        <v>48.88</v>
      </c>
      <c r="H8074" s="380">
        <v>6.3179429952146737</v>
      </c>
      <c r="I8074" s="25">
        <v>48.86</v>
      </c>
      <c r="J8074" s="380">
        <v>0.14658328760494996</v>
      </c>
    </row>
    <row r="8075" spans="1:10" x14ac:dyDescent="0.35">
      <c r="A8075" s="5">
        <v>8071</v>
      </c>
      <c r="B8075" s="5">
        <v>337</v>
      </c>
      <c r="C8075" s="5">
        <v>12</v>
      </c>
      <c r="D8075" s="380">
        <v>69.837222222222223</v>
      </c>
      <c r="E8075" s="25">
        <v>26.79</v>
      </c>
      <c r="F8075" s="380">
        <v>13.777540490473744</v>
      </c>
      <c r="G8075" s="25">
        <v>54.25</v>
      </c>
      <c r="H8075" s="380">
        <v>6.4372635820730935</v>
      </c>
      <c r="I8075" s="25">
        <v>50.13</v>
      </c>
      <c r="J8075" s="380">
        <v>1.9880397503471581</v>
      </c>
    </row>
    <row r="8076" spans="1:10" x14ac:dyDescent="0.35">
      <c r="A8076" s="5">
        <v>8072</v>
      </c>
      <c r="B8076" s="5">
        <v>337</v>
      </c>
      <c r="C8076" s="5">
        <v>12</v>
      </c>
      <c r="D8076" s="380">
        <v>70.713333333333338</v>
      </c>
      <c r="E8076" s="25">
        <v>35.869999999999997</v>
      </c>
      <c r="F8076" s="380">
        <v>14.22404889349052</v>
      </c>
      <c r="G8076" s="25">
        <v>62.33</v>
      </c>
      <c r="H8076" s="380">
        <v>6.6998833111576968</v>
      </c>
      <c r="I8076" s="25">
        <v>56.52</v>
      </c>
      <c r="J8076" s="380">
        <v>0.27777777777777779</v>
      </c>
    </row>
    <row r="8077" spans="1:10" x14ac:dyDescent="0.35">
      <c r="A8077" s="5">
        <v>8073</v>
      </c>
      <c r="B8077" s="5">
        <v>337</v>
      </c>
      <c r="C8077" s="5">
        <v>12</v>
      </c>
      <c r="D8077" s="380">
        <v>70.511111111111106</v>
      </c>
      <c r="E8077" s="25">
        <v>35.869999999999997</v>
      </c>
      <c r="F8077" s="380">
        <v>15.825481145738582</v>
      </c>
      <c r="G8077" s="25">
        <v>843.72</v>
      </c>
      <c r="H8077" s="380">
        <v>7.8146990469140558</v>
      </c>
      <c r="I8077" s="25">
        <v>64.14</v>
      </c>
      <c r="J8077" s="380">
        <v>0.27777777777777779</v>
      </c>
    </row>
    <row r="8078" spans="1:10" x14ac:dyDescent="0.35">
      <c r="A8078" s="5">
        <v>8074</v>
      </c>
      <c r="B8078" s="5">
        <v>337</v>
      </c>
      <c r="C8078" s="5">
        <v>12</v>
      </c>
      <c r="D8078" s="380">
        <v>74.14</v>
      </c>
      <c r="E8078" s="25">
        <v>35.869999999999997</v>
      </c>
      <c r="F8078" s="380">
        <v>14.99769854124432</v>
      </c>
      <c r="G8078" s="25">
        <v>843.72</v>
      </c>
      <c r="H8078" s="380">
        <v>7.7995862264537168</v>
      </c>
      <c r="I8078" s="25">
        <v>64.14</v>
      </c>
      <c r="J8078" s="380">
        <v>0.27777777777777779</v>
      </c>
    </row>
    <row r="8079" spans="1:10" x14ac:dyDescent="0.35">
      <c r="A8079" s="5">
        <v>8075</v>
      </c>
      <c r="B8079" s="5">
        <v>337</v>
      </c>
      <c r="C8079" s="5">
        <v>12</v>
      </c>
      <c r="D8079" s="380">
        <v>78.022777777777776</v>
      </c>
      <c r="E8079" s="25">
        <v>30.28</v>
      </c>
      <c r="F8079" s="380">
        <v>9.7176794407452629</v>
      </c>
      <c r="G8079" s="25">
        <v>62.12</v>
      </c>
      <c r="H8079" s="380">
        <v>6.9696900806029891</v>
      </c>
      <c r="I8079" s="25">
        <v>56.52</v>
      </c>
      <c r="J8079" s="380">
        <v>5.0032776015634841</v>
      </c>
    </row>
    <row r="8080" spans="1:10" x14ac:dyDescent="0.35">
      <c r="A8080" s="5">
        <v>8076</v>
      </c>
      <c r="B8080" s="5">
        <v>337</v>
      </c>
      <c r="C8080" s="5">
        <v>12</v>
      </c>
      <c r="D8080" s="380">
        <v>78.99777777777777</v>
      </c>
      <c r="E8080" s="25">
        <v>28.12</v>
      </c>
      <c r="F8080" s="380">
        <v>9.2684466578137812</v>
      </c>
      <c r="G8080" s="25">
        <v>60.51</v>
      </c>
      <c r="H8080" s="380">
        <v>4.799693804694658</v>
      </c>
      <c r="I8080" s="25">
        <v>54.87</v>
      </c>
      <c r="J8080" s="380">
        <v>0.27777777777777779</v>
      </c>
    </row>
    <row r="8081" spans="1:10" x14ac:dyDescent="0.35">
      <c r="A8081" s="5">
        <v>8077</v>
      </c>
      <c r="B8081" s="5">
        <v>337</v>
      </c>
      <c r="C8081" s="5">
        <v>12</v>
      </c>
      <c r="D8081" s="380">
        <v>79.365555555555559</v>
      </c>
      <c r="E8081" s="25">
        <v>28.12</v>
      </c>
      <c r="F8081" s="380">
        <v>9.2465228935088248</v>
      </c>
      <c r="G8081" s="25">
        <v>58.75</v>
      </c>
      <c r="H8081" s="380">
        <v>4.799693804694658</v>
      </c>
      <c r="I8081" s="25">
        <v>52.15</v>
      </c>
      <c r="J8081" s="380">
        <v>5.3067351534270717</v>
      </c>
    </row>
    <row r="8082" spans="1:10" x14ac:dyDescent="0.35">
      <c r="A8082" s="5">
        <v>8078</v>
      </c>
      <c r="B8082" s="5">
        <v>337</v>
      </c>
      <c r="C8082" s="5">
        <v>12</v>
      </c>
      <c r="D8082" s="380">
        <v>77.444444444444443</v>
      </c>
      <c r="E8082" s="25">
        <v>27.3</v>
      </c>
      <c r="F8082" s="380">
        <v>9.2977974672667152</v>
      </c>
      <c r="G8082" s="25">
        <v>55.78</v>
      </c>
      <c r="H8082" s="380">
        <v>6.3653948339174038</v>
      </c>
      <c r="I8082" s="25">
        <v>52.15</v>
      </c>
      <c r="J8082" s="380">
        <v>4.8831765400667777</v>
      </c>
    </row>
    <row r="8083" spans="1:10" x14ac:dyDescent="0.35">
      <c r="A8083" s="5">
        <v>8079</v>
      </c>
      <c r="B8083" s="5">
        <v>337</v>
      </c>
      <c r="C8083" s="5">
        <v>12</v>
      </c>
      <c r="D8083" s="380">
        <v>77.058333333333323</v>
      </c>
      <c r="E8083" s="25">
        <v>27.3</v>
      </c>
      <c r="F8083" s="380">
        <v>9.3034045311045155</v>
      </c>
      <c r="G8083" s="25">
        <v>55.78</v>
      </c>
      <c r="H8083" s="380">
        <v>6.7290477421844876</v>
      </c>
      <c r="I8083" s="25">
        <v>53.71</v>
      </c>
      <c r="J8083" s="380">
        <v>4.3999629339023505</v>
      </c>
    </row>
    <row r="8084" spans="1:10" x14ac:dyDescent="0.35">
      <c r="A8084" s="5">
        <v>8080</v>
      </c>
      <c r="B8084" s="5">
        <v>337</v>
      </c>
      <c r="C8084" s="5">
        <v>12</v>
      </c>
      <c r="D8084" s="380">
        <v>79.202222222222233</v>
      </c>
      <c r="E8084" s="25">
        <v>27.3</v>
      </c>
      <c r="F8084" s="380">
        <v>10.755947300017464</v>
      </c>
      <c r="G8084" s="25">
        <v>58.03</v>
      </c>
      <c r="H8084" s="380">
        <v>7.2219551768534886</v>
      </c>
      <c r="I8084" s="25">
        <v>54.87</v>
      </c>
      <c r="J8084" s="380">
        <v>5.2145984831775101</v>
      </c>
    </row>
    <row r="8085" spans="1:10" x14ac:dyDescent="0.35">
      <c r="A8085" s="5">
        <v>8081</v>
      </c>
      <c r="B8085" s="5">
        <v>337</v>
      </c>
      <c r="C8085" s="5">
        <v>12</v>
      </c>
      <c r="D8085" s="380">
        <v>83.742222222222225</v>
      </c>
      <c r="E8085" s="25">
        <v>27.3</v>
      </c>
      <c r="F8085" s="380">
        <v>15.783831395569019</v>
      </c>
      <c r="G8085" s="25">
        <v>62.12</v>
      </c>
      <c r="H8085" s="380">
        <v>7.7090464771089273</v>
      </c>
      <c r="I8085" s="25">
        <v>62.27</v>
      </c>
      <c r="J8085" s="380">
        <v>0.27777777777777779</v>
      </c>
    </row>
    <row r="8086" spans="1:10" x14ac:dyDescent="0.35">
      <c r="A8086" s="5">
        <v>8082</v>
      </c>
      <c r="B8086" s="5">
        <v>337</v>
      </c>
      <c r="C8086" s="5">
        <v>12</v>
      </c>
      <c r="D8086" s="380">
        <v>86.176666666666677</v>
      </c>
      <c r="E8086" s="25">
        <v>30.28</v>
      </c>
      <c r="F8086" s="380">
        <v>15.891682480735962</v>
      </c>
      <c r="G8086" s="25">
        <v>63.98</v>
      </c>
      <c r="H8086" s="380">
        <v>6.1269955224227619</v>
      </c>
      <c r="I8086" s="25">
        <v>64.14</v>
      </c>
      <c r="J8086" s="380">
        <v>0.27777777777777779</v>
      </c>
    </row>
    <row r="8087" spans="1:10" x14ac:dyDescent="0.35">
      <c r="A8087" s="5">
        <v>8083</v>
      </c>
      <c r="B8087" s="5">
        <v>337</v>
      </c>
      <c r="C8087" s="5">
        <v>12</v>
      </c>
      <c r="D8087" s="380">
        <v>83.50555555555556</v>
      </c>
      <c r="E8087" s="25">
        <v>28.55</v>
      </c>
      <c r="F8087" s="380">
        <v>16.438139400138912</v>
      </c>
      <c r="G8087" s="25">
        <v>62.12</v>
      </c>
      <c r="H8087" s="380">
        <v>6.4053667444450602</v>
      </c>
      <c r="I8087" s="25">
        <v>62.27</v>
      </c>
      <c r="J8087" s="380">
        <v>6.8169649290710055</v>
      </c>
    </row>
    <row r="8088" spans="1:10" x14ac:dyDescent="0.35">
      <c r="A8088" s="5">
        <v>8084</v>
      </c>
      <c r="B8088" s="5">
        <v>337</v>
      </c>
      <c r="C8088" s="5">
        <v>12</v>
      </c>
      <c r="D8088" s="380">
        <v>78.423333333333318</v>
      </c>
      <c r="E8088" s="25">
        <v>26.51</v>
      </c>
      <c r="F8088" s="380">
        <v>15.901839772310842</v>
      </c>
      <c r="G8088" s="25">
        <v>58.03</v>
      </c>
      <c r="H8088" s="380">
        <v>6.0511638950707862</v>
      </c>
      <c r="I8088" s="25">
        <v>54.87</v>
      </c>
      <c r="J8088" s="380">
        <v>6.8169649290710055</v>
      </c>
    </row>
    <row r="8089" spans="1:10" x14ac:dyDescent="0.35">
      <c r="A8089" s="5">
        <v>8085</v>
      </c>
      <c r="B8089" s="5">
        <v>337</v>
      </c>
      <c r="C8089" s="5">
        <v>12</v>
      </c>
      <c r="D8089" s="380">
        <v>75.141111111111101</v>
      </c>
      <c r="E8089" s="25">
        <v>25.74</v>
      </c>
      <c r="F8089" s="380">
        <v>13.07754994469123</v>
      </c>
      <c r="G8089" s="25">
        <v>51.14</v>
      </c>
      <c r="H8089" s="380">
        <v>7.3597761531939785</v>
      </c>
      <c r="I8089" s="25">
        <v>48.86</v>
      </c>
      <c r="J8089" s="380">
        <v>6.8169649290710055</v>
      </c>
    </row>
    <row r="8090" spans="1:10" x14ac:dyDescent="0.35">
      <c r="A8090" s="5">
        <v>8086</v>
      </c>
      <c r="B8090" s="5">
        <v>337</v>
      </c>
      <c r="C8090" s="5">
        <v>12</v>
      </c>
      <c r="D8090" s="380">
        <v>73.962222222222223</v>
      </c>
      <c r="E8090" s="25">
        <v>25.74</v>
      </c>
      <c r="F8090" s="380">
        <v>9.3153171067918343</v>
      </c>
      <c r="G8090" s="25">
        <v>47.85</v>
      </c>
      <c r="H8090" s="380">
        <v>6.9927124153568299</v>
      </c>
      <c r="I8090" s="25">
        <v>47.44</v>
      </c>
      <c r="J8090" s="380">
        <v>6.7155346016139887</v>
      </c>
    </row>
    <row r="8091" spans="1:10" x14ac:dyDescent="0.35">
      <c r="A8091" s="5">
        <v>8087</v>
      </c>
      <c r="B8091" s="5">
        <v>337</v>
      </c>
      <c r="C8091" s="5">
        <v>12</v>
      </c>
      <c r="D8091" s="380">
        <v>72.51722222222223</v>
      </c>
      <c r="E8091" s="25">
        <v>25.59</v>
      </c>
      <c r="F8091" s="380">
        <v>8.1174834595959613</v>
      </c>
      <c r="G8091" s="25">
        <v>48.39</v>
      </c>
      <c r="H8091" s="380">
        <v>7.1335800860657814</v>
      </c>
      <c r="I8091" s="25">
        <v>47.44</v>
      </c>
      <c r="J8091" s="380">
        <v>3.0635488099194834</v>
      </c>
    </row>
    <row r="8092" spans="1:10" x14ac:dyDescent="0.35">
      <c r="A8092" s="5">
        <v>8088</v>
      </c>
      <c r="B8092" s="5">
        <v>337</v>
      </c>
      <c r="C8092" s="5">
        <v>12</v>
      </c>
      <c r="D8092" s="380">
        <v>73.469444444444449</v>
      </c>
      <c r="E8092" s="25">
        <v>24.84</v>
      </c>
      <c r="F8092" s="380">
        <v>8.1174834595959595</v>
      </c>
      <c r="G8092" s="25">
        <v>46.11</v>
      </c>
      <c r="H8092" s="380">
        <v>4.4385826935835464</v>
      </c>
      <c r="I8092" s="25">
        <v>36.869999999999997</v>
      </c>
      <c r="J8092" s="380">
        <v>4.3932700599781551</v>
      </c>
    </row>
    <row r="8093" spans="1:10" x14ac:dyDescent="0.35">
      <c r="A8093" s="5">
        <v>8089</v>
      </c>
      <c r="B8093" s="5">
        <v>338</v>
      </c>
      <c r="C8093" s="5">
        <v>12</v>
      </c>
      <c r="D8093" s="380">
        <v>74.474444444444444</v>
      </c>
      <c r="E8093" s="25">
        <v>24.84</v>
      </c>
      <c r="F8093" s="380">
        <v>4.1448161873630269</v>
      </c>
      <c r="G8093" s="25">
        <v>38.61</v>
      </c>
      <c r="H8093" s="380">
        <v>1.875552840195911</v>
      </c>
      <c r="I8093" s="25">
        <v>33.67</v>
      </c>
      <c r="J8093" s="380">
        <v>0.42464651605386317</v>
      </c>
    </row>
    <row r="8094" spans="1:10" x14ac:dyDescent="0.35">
      <c r="A8094" s="5">
        <v>8090</v>
      </c>
      <c r="B8094" s="5">
        <v>338</v>
      </c>
      <c r="C8094" s="5">
        <v>12</v>
      </c>
      <c r="D8094" s="380">
        <v>71.900000000000006</v>
      </c>
      <c r="E8094" s="25">
        <v>24.84</v>
      </c>
      <c r="F8094" s="380">
        <v>2.4795094072111636</v>
      </c>
      <c r="G8094" s="25">
        <v>34.08</v>
      </c>
      <c r="H8094" s="380">
        <v>1.875552840195911</v>
      </c>
      <c r="I8094" s="25">
        <v>33.67</v>
      </c>
      <c r="J8094" s="380">
        <v>2.1286093824481891</v>
      </c>
    </row>
    <row r="8095" spans="1:10" x14ac:dyDescent="0.35">
      <c r="A8095" s="5">
        <v>8091</v>
      </c>
      <c r="B8095" s="5">
        <v>338</v>
      </c>
      <c r="C8095" s="5">
        <v>12</v>
      </c>
      <c r="D8095" s="380">
        <v>70.014444444444436</v>
      </c>
      <c r="E8095" s="25">
        <v>24.84</v>
      </c>
      <c r="F8095" s="380">
        <v>2.9085471921205035</v>
      </c>
      <c r="G8095" s="25">
        <v>31.84</v>
      </c>
      <c r="H8095" s="380">
        <v>1.875552840195911</v>
      </c>
      <c r="I8095" s="25">
        <v>33.67</v>
      </c>
      <c r="J8095" s="380">
        <v>2.065567838487774</v>
      </c>
    </row>
    <row r="8096" spans="1:10" x14ac:dyDescent="0.35">
      <c r="A8096" s="5">
        <v>8092</v>
      </c>
      <c r="B8096" s="5">
        <v>338</v>
      </c>
      <c r="C8096" s="5">
        <v>12</v>
      </c>
      <c r="D8096" s="380">
        <v>65.39</v>
      </c>
      <c r="E8096" s="25">
        <v>24.73</v>
      </c>
      <c r="F8096" s="380">
        <v>2.9690120842077485</v>
      </c>
      <c r="G8096" s="25">
        <v>31.84</v>
      </c>
      <c r="H8096" s="380">
        <v>1.875552840195911</v>
      </c>
      <c r="I8096" s="25">
        <v>33.67</v>
      </c>
      <c r="J8096" s="380">
        <v>2.6384004871595095</v>
      </c>
    </row>
    <row r="8097" spans="1:10" x14ac:dyDescent="0.35">
      <c r="A8097" s="5">
        <v>8093</v>
      </c>
      <c r="B8097" s="5">
        <v>338</v>
      </c>
      <c r="C8097" s="5">
        <v>12</v>
      </c>
      <c r="D8097" s="380">
        <v>61.957777777777778</v>
      </c>
      <c r="E8097" s="25">
        <v>24.73</v>
      </c>
      <c r="F8097" s="380">
        <v>3.0974493986163845</v>
      </c>
      <c r="G8097" s="25">
        <v>30.57</v>
      </c>
      <c r="H8097" s="380">
        <v>1.875552840195911</v>
      </c>
      <c r="I8097" s="25">
        <v>33.67</v>
      </c>
      <c r="J8097" s="380">
        <v>2.1295689173514294</v>
      </c>
    </row>
    <row r="8098" spans="1:10" x14ac:dyDescent="0.35">
      <c r="A8098" s="5">
        <v>8094</v>
      </c>
      <c r="B8098" s="5">
        <v>338</v>
      </c>
      <c r="C8098" s="5">
        <v>12</v>
      </c>
      <c r="D8098" s="380">
        <v>62.007777777777768</v>
      </c>
      <c r="E8098" s="25">
        <v>24.84</v>
      </c>
      <c r="F8098" s="380">
        <v>2.6165776268494767</v>
      </c>
      <c r="G8098" s="25">
        <v>30.57</v>
      </c>
      <c r="H8098" s="380">
        <v>1.875552840195911</v>
      </c>
      <c r="I8098" s="25">
        <v>33.67</v>
      </c>
      <c r="J8098" s="380">
        <v>1.8018219491794665</v>
      </c>
    </row>
    <row r="8099" spans="1:10" x14ac:dyDescent="0.35">
      <c r="A8099" s="5">
        <v>8095</v>
      </c>
      <c r="B8099" s="5">
        <v>338</v>
      </c>
      <c r="C8099" s="5">
        <v>12</v>
      </c>
      <c r="D8099" s="380">
        <v>63.384444444444448</v>
      </c>
      <c r="E8099" s="25">
        <v>24.84</v>
      </c>
      <c r="F8099" s="380">
        <v>2.3800451231242472</v>
      </c>
      <c r="G8099" s="25">
        <v>31.49</v>
      </c>
      <c r="H8099" s="380">
        <v>2.1179239275206396</v>
      </c>
      <c r="I8099" s="25">
        <v>33.67</v>
      </c>
      <c r="J8099" s="380">
        <v>2.4211695752435993</v>
      </c>
    </row>
    <row r="8100" spans="1:10" x14ac:dyDescent="0.35">
      <c r="A8100" s="5">
        <v>8096</v>
      </c>
      <c r="B8100" s="5">
        <v>338</v>
      </c>
      <c r="C8100" s="5">
        <v>12</v>
      </c>
      <c r="D8100" s="380">
        <v>65.157777777777767</v>
      </c>
      <c r="E8100" s="25">
        <v>24.84</v>
      </c>
      <c r="F8100" s="380">
        <v>2.9970961139829799</v>
      </c>
      <c r="G8100" s="25">
        <v>34.76</v>
      </c>
      <c r="H8100" s="380">
        <v>7.5480799605843252E-2</v>
      </c>
      <c r="I8100" s="25">
        <v>33.67</v>
      </c>
      <c r="J8100" s="380">
        <v>4.205549744585368</v>
      </c>
    </row>
    <row r="8101" spans="1:10" x14ac:dyDescent="0.35">
      <c r="A8101" s="5">
        <v>8097</v>
      </c>
      <c r="B8101" s="5">
        <v>338</v>
      </c>
      <c r="C8101" s="5">
        <v>12</v>
      </c>
      <c r="D8101" s="380">
        <v>69.327777777777783</v>
      </c>
      <c r="E8101" s="25">
        <v>25.29</v>
      </c>
      <c r="F8101" s="380">
        <v>2.2491773552092389</v>
      </c>
      <c r="G8101" s="25">
        <v>43.39</v>
      </c>
      <c r="H8101" s="380">
        <v>6.7017822219120518E-2</v>
      </c>
      <c r="I8101" s="25">
        <v>33.67</v>
      </c>
      <c r="J8101" s="380">
        <v>3.89433087436307</v>
      </c>
    </row>
    <row r="8102" spans="1:10" x14ac:dyDescent="0.35">
      <c r="A8102" s="5">
        <v>8098</v>
      </c>
      <c r="B8102" s="5">
        <v>338</v>
      </c>
      <c r="C8102" s="5">
        <v>12</v>
      </c>
      <c r="D8102" s="380">
        <v>72.231666666666669</v>
      </c>
      <c r="E8102" s="25">
        <v>25.29</v>
      </c>
      <c r="F8102" s="380">
        <v>0.32520667156327326</v>
      </c>
      <c r="G8102" s="25">
        <v>43.47</v>
      </c>
      <c r="H8102" s="380">
        <v>2.4011044524564795</v>
      </c>
      <c r="I8102" s="25">
        <v>34.07</v>
      </c>
      <c r="J8102" s="380">
        <v>3.7613056263857572</v>
      </c>
    </row>
    <row r="8103" spans="1:10" x14ac:dyDescent="0.35">
      <c r="A8103" s="5">
        <v>8099</v>
      </c>
      <c r="B8103" s="5">
        <v>338</v>
      </c>
      <c r="C8103" s="5">
        <v>12</v>
      </c>
      <c r="D8103" s="380">
        <v>75.603333333333339</v>
      </c>
      <c r="E8103" s="25">
        <v>25.59</v>
      </c>
      <c r="F8103" s="380">
        <v>3.7448790239673029</v>
      </c>
      <c r="G8103" s="25">
        <v>43.47</v>
      </c>
      <c r="H8103" s="380">
        <v>2.4011044524564795</v>
      </c>
      <c r="I8103" s="25">
        <v>34.07</v>
      </c>
      <c r="J8103" s="380">
        <v>3.3182309130529788</v>
      </c>
    </row>
    <row r="8104" spans="1:10" x14ac:dyDescent="0.35">
      <c r="A8104" s="5">
        <v>8100</v>
      </c>
      <c r="B8104" s="5">
        <v>338</v>
      </c>
      <c r="C8104" s="5">
        <v>12</v>
      </c>
      <c r="D8104" s="380">
        <v>77.827222222222218</v>
      </c>
      <c r="E8104" s="25">
        <v>25.59</v>
      </c>
      <c r="F8104" s="380">
        <v>3.7134005205687384</v>
      </c>
      <c r="G8104" s="25">
        <v>43.47</v>
      </c>
      <c r="H8104" s="380">
        <v>2.4011044524564795</v>
      </c>
      <c r="I8104" s="25">
        <v>33.67</v>
      </c>
      <c r="J8104" s="380">
        <v>3.3182309130529788</v>
      </c>
    </row>
    <row r="8105" spans="1:10" x14ac:dyDescent="0.35">
      <c r="A8105" s="5">
        <v>8101</v>
      </c>
      <c r="B8105" s="5">
        <v>338</v>
      </c>
      <c r="C8105" s="5">
        <v>12</v>
      </c>
      <c r="D8105" s="380">
        <v>78.097777777777793</v>
      </c>
      <c r="E8105" s="25">
        <v>25.29</v>
      </c>
      <c r="F8105" s="380">
        <v>3.4677044104610295</v>
      </c>
      <c r="G8105" s="25">
        <v>42.19</v>
      </c>
      <c r="H8105" s="380">
        <v>2.4321315508967412</v>
      </c>
      <c r="I8105" s="25">
        <v>33.67</v>
      </c>
      <c r="J8105" s="380">
        <v>3.3182309130529788</v>
      </c>
    </row>
    <row r="8106" spans="1:10" x14ac:dyDescent="0.35">
      <c r="A8106" s="5">
        <v>8102</v>
      </c>
      <c r="B8106" s="5">
        <v>338</v>
      </c>
      <c r="C8106" s="5">
        <v>12</v>
      </c>
      <c r="D8106" s="380">
        <v>76.608888888888899</v>
      </c>
      <c r="E8106" s="25">
        <v>25.29</v>
      </c>
      <c r="F8106" s="380">
        <v>3.4677044104610295</v>
      </c>
      <c r="G8106" s="25">
        <v>42.19</v>
      </c>
      <c r="H8106" s="380">
        <v>2.3395399945324256</v>
      </c>
      <c r="I8106" s="25">
        <v>33.67</v>
      </c>
      <c r="J8106" s="380">
        <v>3.3592151399557042</v>
      </c>
    </row>
    <row r="8107" spans="1:10" x14ac:dyDescent="0.35">
      <c r="A8107" s="5">
        <v>8103</v>
      </c>
      <c r="B8107" s="5">
        <v>338</v>
      </c>
      <c r="C8107" s="5">
        <v>12</v>
      </c>
      <c r="D8107" s="380">
        <v>76.651111111111092</v>
      </c>
      <c r="E8107" s="25">
        <v>25.29</v>
      </c>
      <c r="F8107" s="380">
        <v>1.6259320788306499</v>
      </c>
      <c r="G8107" s="25">
        <v>43.39</v>
      </c>
      <c r="H8107" s="380">
        <v>2.3395399945324256</v>
      </c>
      <c r="I8107" s="25">
        <v>33.67</v>
      </c>
      <c r="J8107" s="380">
        <v>3.3592151399557042</v>
      </c>
    </row>
    <row r="8108" spans="1:10" x14ac:dyDescent="0.35">
      <c r="A8108" s="5">
        <v>8104</v>
      </c>
      <c r="B8108" s="5">
        <v>338</v>
      </c>
      <c r="C8108" s="5">
        <v>12</v>
      </c>
      <c r="D8108" s="380">
        <v>77.134444444444441</v>
      </c>
      <c r="E8108" s="25">
        <v>25.29</v>
      </c>
      <c r="F8108" s="380">
        <v>5.0851614666814342</v>
      </c>
      <c r="G8108" s="25">
        <v>43.47</v>
      </c>
      <c r="H8108" s="380">
        <v>0.12730656707440205</v>
      </c>
      <c r="I8108" s="25">
        <v>33.67</v>
      </c>
      <c r="J8108" s="380">
        <v>4.6666117705822066</v>
      </c>
    </row>
    <row r="8109" spans="1:10" x14ac:dyDescent="0.35">
      <c r="A8109" s="5">
        <v>8105</v>
      </c>
      <c r="B8109" s="5">
        <v>338</v>
      </c>
      <c r="C8109" s="5">
        <v>12</v>
      </c>
      <c r="D8109" s="380">
        <v>78.899444444444427</v>
      </c>
      <c r="E8109" s="25">
        <v>25.74</v>
      </c>
      <c r="F8109" s="380">
        <v>4.5375922715561705</v>
      </c>
      <c r="G8109" s="25">
        <v>43.47</v>
      </c>
      <c r="H8109" s="380">
        <v>0.14480167642852412</v>
      </c>
      <c r="I8109" s="25">
        <v>34.07</v>
      </c>
      <c r="J8109" s="380">
        <v>3.1199358189410091</v>
      </c>
    </row>
    <row r="8110" spans="1:10" x14ac:dyDescent="0.35">
      <c r="A8110" s="5">
        <v>8106</v>
      </c>
      <c r="B8110" s="5">
        <v>338</v>
      </c>
      <c r="C8110" s="5">
        <v>12</v>
      </c>
      <c r="D8110" s="380">
        <v>86.040555555555542</v>
      </c>
      <c r="E8110" s="25">
        <v>25.74</v>
      </c>
      <c r="F8110" s="380">
        <v>4.7593892118476129</v>
      </c>
      <c r="G8110" s="25">
        <v>46.27</v>
      </c>
      <c r="H8110" s="380">
        <v>0.14480167642852412</v>
      </c>
      <c r="I8110" s="25">
        <v>35.090000000000003</v>
      </c>
      <c r="J8110" s="380">
        <v>2.9999793374991439</v>
      </c>
    </row>
    <row r="8111" spans="1:10" x14ac:dyDescent="0.35">
      <c r="A8111" s="5">
        <v>8107</v>
      </c>
      <c r="B8111" s="5">
        <v>338</v>
      </c>
      <c r="C8111" s="5">
        <v>12</v>
      </c>
      <c r="D8111" s="380">
        <v>84.375</v>
      </c>
      <c r="E8111" s="25">
        <v>25.74</v>
      </c>
      <c r="F8111" s="380">
        <v>4.9697266409242236</v>
      </c>
      <c r="G8111" s="25">
        <v>44.93</v>
      </c>
      <c r="H8111" s="380">
        <v>0.14480167642852412</v>
      </c>
      <c r="I8111" s="25">
        <v>34.25</v>
      </c>
      <c r="J8111" s="380">
        <v>4.2198551360291994</v>
      </c>
    </row>
    <row r="8112" spans="1:10" x14ac:dyDescent="0.35">
      <c r="A8112" s="5">
        <v>8108</v>
      </c>
      <c r="B8112" s="5">
        <v>338</v>
      </c>
      <c r="C8112" s="5">
        <v>12</v>
      </c>
      <c r="D8112" s="380">
        <v>77.193888888888878</v>
      </c>
      <c r="E8112" s="25">
        <v>25.74</v>
      </c>
      <c r="F8112" s="380">
        <v>5.0111975601093501</v>
      </c>
      <c r="G8112" s="25">
        <v>43.56</v>
      </c>
      <c r="H8112" s="380">
        <v>0.14480167642852412</v>
      </c>
      <c r="I8112" s="25">
        <v>34.07</v>
      </c>
      <c r="J8112" s="380">
        <v>4.2198551360291994</v>
      </c>
    </row>
    <row r="8113" spans="1:10" x14ac:dyDescent="0.35">
      <c r="A8113" s="5">
        <v>8109</v>
      </c>
      <c r="B8113" s="5">
        <v>338</v>
      </c>
      <c r="C8113" s="5">
        <v>12</v>
      </c>
      <c r="D8113" s="380">
        <v>68.943333333333328</v>
      </c>
      <c r="E8113" s="25">
        <v>25.29</v>
      </c>
      <c r="F8113" s="380">
        <v>5.4111962959238395</v>
      </c>
      <c r="G8113" s="25">
        <v>43.47</v>
      </c>
      <c r="H8113" s="380">
        <v>0.14480167642852412</v>
      </c>
      <c r="I8113" s="25">
        <v>34.01</v>
      </c>
      <c r="J8113" s="380">
        <v>4.2198551360291994</v>
      </c>
    </row>
    <row r="8114" spans="1:10" x14ac:dyDescent="0.35">
      <c r="A8114" s="5">
        <v>8110</v>
      </c>
      <c r="B8114" s="5">
        <v>338</v>
      </c>
      <c r="C8114" s="5">
        <v>12</v>
      </c>
      <c r="D8114" s="380">
        <v>67.831666666666678</v>
      </c>
      <c r="E8114" s="25">
        <v>25.29</v>
      </c>
      <c r="F8114" s="380">
        <v>5.0426791188399136</v>
      </c>
      <c r="G8114" s="25">
        <v>43.39</v>
      </c>
      <c r="H8114" s="380">
        <v>2.1879078613582523</v>
      </c>
      <c r="I8114" s="25">
        <v>33.67</v>
      </c>
      <c r="J8114" s="380">
        <v>4.1765774340579824</v>
      </c>
    </row>
    <row r="8115" spans="1:10" x14ac:dyDescent="0.35">
      <c r="A8115" s="5">
        <v>8111</v>
      </c>
      <c r="B8115" s="5">
        <v>338</v>
      </c>
      <c r="C8115" s="5">
        <v>12</v>
      </c>
      <c r="D8115" s="380">
        <v>65.236111111111114</v>
      </c>
      <c r="E8115" s="25">
        <v>25.29</v>
      </c>
      <c r="F8115" s="380">
        <v>4.9584821807905159</v>
      </c>
      <c r="G8115" s="25">
        <v>43.39</v>
      </c>
      <c r="H8115" s="380">
        <v>5.4751344181845824E-2</v>
      </c>
      <c r="I8115" s="25">
        <v>33.67</v>
      </c>
      <c r="J8115" s="380">
        <v>4.1765774340579824</v>
      </c>
    </row>
    <row r="8116" spans="1:10" x14ac:dyDescent="0.35">
      <c r="A8116" s="5">
        <v>8112</v>
      </c>
      <c r="B8116" s="5">
        <v>338</v>
      </c>
      <c r="C8116" s="5">
        <v>12</v>
      </c>
      <c r="D8116" s="380">
        <v>63.833888888888879</v>
      </c>
      <c r="E8116" s="25">
        <v>24.84</v>
      </c>
      <c r="F8116" s="380">
        <v>4.256327317001479</v>
      </c>
      <c r="G8116" s="25">
        <v>35.1</v>
      </c>
      <c r="H8116" s="380">
        <v>2.1179239275206396</v>
      </c>
      <c r="I8116" s="25">
        <v>33.67</v>
      </c>
      <c r="J8116" s="380">
        <v>1.718998218653379</v>
      </c>
    </row>
    <row r="8117" spans="1:10" x14ac:dyDescent="0.35">
      <c r="A8117" s="5">
        <v>8113</v>
      </c>
      <c r="B8117" s="5">
        <v>339</v>
      </c>
      <c r="C8117" s="5">
        <v>12</v>
      </c>
      <c r="D8117" s="380">
        <v>58.694999999999993</v>
      </c>
      <c r="E8117" s="25">
        <v>24.84</v>
      </c>
      <c r="F8117" s="380">
        <v>3.5163714035055547</v>
      </c>
      <c r="G8117" s="25">
        <v>30.57</v>
      </c>
      <c r="H8117" s="380">
        <v>2.1179239275206396</v>
      </c>
      <c r="I8117" s="25">
        <v>33.67</v>
      </c>
      <c r="J8117" s="380">
        <v>4.1765774340579824</v>
      </c>
    </row>
    <row r="8118" spans="1:10" x14ac:dyDescent="0.35">
      <c r="A8118" s="5">
        <v>8114</v>
      </c>
      <c r="B8118" s="5">
        <v>339</v>
      </c>
      <c r="C8118" s="5">
        <v>12</v>
      </c>
      <c r="D8118" s="380">
        <v>56.36333333333333</v>
      </c>
      <c r="E8118" s="25">
        <v>24.84</v>
      </c>
      <c r="F8118" s="380">
        <v>3.3592431000981686</v>
      </c>
      <c r="G8118" s="25">
        <v>30.03</v>
      </c>
      <c r="H8118" s="380">
        <v>2.1179239275206396</v>
      </c>
      <c r="I8118" s="25">
        <v>33.67</v>
      </c>
      <c r="J8118" s="380">
        <v>4.1732751386850317</v>
      </c>
    </row>
    <row r="8119" spans="1:10" x14ac:dyDescent="0.35">
      <c r="A8119" s="5">
        <v>8115</v>
      </c>
      <c r="B8119" s="5">
        <v>339</v>
      </c>
      <c r="C8119" s="5">
        <v>12</v>
      </c>
      <c r="D8119" s="380">
        <v>53.931666666666665</v>
      </c>
      <c r="E8119" s="25">
        <v>24.84</v>
      </c>
      <c r="F8119" s="380">
        <v>3.4588965844695805</v>
      </c>
      <c r="G8119" s="25">
        <v>30.03</v>
      </c>
      <c r="H8119" s="380">
        <v>1.875552840195911</v>
      </c>
      <c r="I8119" s="25">
        <v>33.67</v>
      </c>
      <c r="J8119" s="380">
        <v>4.1732751386850317</v>
      </c>
    </row>
    <row r="8120" spans="1:10" x14ac:dyDescent="0.35">
      <c r="A8120" s="5">
        <v>8116</v>
      </c>
      <c r="B8120" s="5">
        <v>339</v>
      </c>
      <c r="C8120" s="5">
        <v>12</v>
      </c>
      <c r="D8120" s="380">
        <v>53.093888888888891</v>
      </c>
      <c r="E8120" s="25">
        <v>24.84</v>
      </c>
      <c r="F8120" s="380">
        <v>3.5922455058924085</v>
      </c>
      <c r="G8120" s="25">
        <v>30.03</v>
      </c>
      <c r="H8120" s="380">
        <v>1.875552840195911</v>
      </c>
      <c r="I8120" s="25">
        <v>33.67</v>
      </c>
      <c r="J8120" s="380">
        <v>4.1732751386850317</v>
      </c>
    </row>
    <row r="8121" spans="1:10" x14ac:dyDescent="0.35">
      <c r="A8121" s="5">
        <v>8117</v>
      </c>
      <c r="B8121" s="5">
        <v>339</v>
      </c>
      <c r="C8121" s="5">
        <v>12</v>
      </c>
      <c r="D8121" s="380">
        <v>55.036111111111111</v>
      </c>
      <c r="E8121" s="25">
        <v>24.84</v>
      </c>
      <c r="F8121" s="380">
        <v>3.1178363959130517</v>
      </c>
      <c r="G8121" s="25">
        <v>30.03</v>
      </c>
      <c r="H8121" s="380">
        <v>1.875552840195911</v>
      </c>
      <c r="I8121" s="25">
        <v>33.67</v>
      </c>
      <c r="J8121" s="380">
        <v>4.1732751386850317</v>
      </c>
    </row>
    <row r="8122" spans="1:10" x14ac:dyDescent="0.35">
      <c r="A8122" s="5">
        <v>8118</v>
      </c>
      <c r="B8122" s="5">
        <v>339</v>
      </c>
      <c r="C8122" s="5">
        <v>12</v>
      </c>
      <c r="D8122" s="380">
        <v>62.526666666666664</v>
      </c>
      <c r="E8122" s="25">
        <v>24.84</v>
      </c>
      <c r="F8122" s="380">
        <v>3.4914260490087221</v>
      </c>
      <c r="G8122" s="25">
        <v>30.03</v>
      </c>
      <c r="H8122" s="380">
        <v>5.8604210619282837E-2</v>
      </c>
      <c r="I8122" s="25">
        <v>33.67</v>
      </c>
      <c r="J8122" s="380">
        <v>1.3014868497506853</v>
      </c>
    </row>
    <row r="8123" spans="1:10" x14ac:dyDescent="0.35">
      <c r="A8123" s="5">
        <v>8119</v>
      </c>
      <c r="B8123" s="5">
        <v>339</v>
      </c>
      <c r="C8123" s="5">
        <v>12</v>
      </c>
      <c r="D8123" s="380">
        <v>70.685555555555553</v>
      </c>
      <c r="E8123" s="25">
        <v>24.84</v>
      </c>
      <c r="F8123" s="380">
        <v>0.57657112367864172</v>
      </c>
      <c r="G8123" s="25">
        <v>30.03</v>
      </c>
      <c r="H8123" s="380">
        <v>5.0683788717822371E-2</v>
      </c>
      <c r="I8123" s="25">
        <v>33.67</v>
      </c>
      <c r="J8123" s="380">
        <v>1.024657049392069</v>
      </c>
    </row>
    <row r="8124" spans="1:10" x14ac:dyDescent="0.35">
      <c r="A8124" s="5">
        <v>8120</v>
      </c>
      <c r="B8124" s="5">
        <v>339</v>
      </c>
      <c r="C8124" s="5">
        <v>12</v>
      </c>
      <c r="D8124" s="380">
        <v>78.048333333333346</v>
      </c>
      <c r="E8124" s="25">
        <v>24.84</v>
      </c>
      <c r="F8124" s="380">
        <v>2.9471118292800615</v>
      </c>
      <c r="G8124" s="25">
        <v>30.03</v>
      </c>
      <c r="H8124" s="380">
        <v>4.9752933821065382E-2</v>
      </c>
      <c r="I8124" s="25">
        <v>33.67</v>
      </c>
      <c r="J8124" s="380">
        <v>3.1585842212094408</v>
      </c>
    </row>
    <row r="8125" spans="1:10" x14ac:dyDescent="0.35">
      <c r="A8125" s="5">
        <v>8121</v>
      </c>
      <c r="B8125" s="5">
        <v>339</v>
      </c>
      <c r="C8125" s="5">
        <v>12</v>
      </c>
      <c r="D8125" s="380">
        <v>83.299444444444461</v>
      </c>
      <c r="E8125" s="25">
        <v>24.84</v>
      </c>
      <c r="F8125" s="380">
        <v>3.039342196431988</v>
      </c>
      <c r="G8125" s="25">
        <v>30.03</v>
      </c>
      <c r="H8125" s="380">
        <v>5.2371783167435022E-2</v>
      </c>
      <c r="I8125" s="25">
        <v>33.67</v>
      </c>
      <c r="J8125" s="380">
        <v>2.5545960928824933</v>
      </c>
    </row>
    <row r="8126" spans="1:10" x14ac:dyDescent="0.35">
      <c r="A8126" s="5">
        <v>8122</v>
      </c>
      <c r="B8126" s="5">
        <v>339</v>
      </c>
      <c r="C8126" s="5">
        <v>12</v>
      </c>
      <c r="D8126" s="380">
        <v>84.164444444444442</v>
      </c>
      <c r="E8126" s="25">
        <v>24.84</v>
      </c>
      <c r="F8126" s="380">
        <v>4.7955327166095287</v>
      </c>
      <c r="G8126" s="25">
        <v>30.03</v>
      </c>
      <c r="H8126" s="380">
        <v>2.1179239275206396</v>
      </c>
      <c r="I8126" s="25">
        <v>33.67</v>
      </c>
      <c r="J8126" s="380">
        <v>1.4935801949846332</v>
      </c>
    </row>
    <row r="8127" spans="1:10" x14ac:dyDescent="0.35">
      <c r="A8127" s="5">
        <v>8123</v>
      </c>
      <c r="B8127" s="5">
        <v>339</v>
      </c>
      <c r="C8127" s="5">
        <v>12</v>
      </c>
      <c r="D8127" s="380">
        <v>85.542222222222222</v>
      </c>
      <c r="E8127" s="25">
        <v>24.84</v>
      </c>
      <c r="F8127" s="380">
        <v>0.14480167642852412</v>
      </c>
      <c r="G8127" s="25">
        <v>30.03</v>
      </c>
      <c r="H8127" s="380">
        <v>2.1179239275206396</v>
      </c>
      <c r="I8127" s="25">
        <v>33.67</v>
      </c>
      <c r="J8127" s="380">
        <v>1.3605549470073204</v>
      </c>
    </row>
    <row r="8128" spans="1:10" x14ac:dyDescent="0.35">
      <c r="A8128" s="5">
        <v>8124</v>
      </c>
      <c r="B8128" s="5">
        <v>339</v>
      </c>
      <c r="C8128" s="5">
        <v>12</v>
      </c>
      <c r="D8128" s="380">
        <v>88.037222222222226</v>
      </c>
      <c r="E8128" s="25">
        <v>24.84</v>
      </c>
      <c r="F8128" s="380">
        <v>3.1512364416311915</v>
      </c>
      <c r="G8128" s="25">
        <v>30.03</v>
      </c>
      <c r="H8128" s="380">
        <v>2.1179239275206396</v>
      </c>
      <c r="I8128" s="25">
        <v>33.67</v>
      </c>
      <c r="J8128" s="380">
        <v>2.777777777777778E-2</v>
      </c>
    </row>
    <row r="8129" spans="1:10" x14ac:dyDescent="0.35">
      <c r="A8129" s="5">
        <v>8125</v>
      </c>
      <c r="B8129" s="5">
        <v>339</v>
      </c>
      <c r="C8129" s="5">
        <v>12</v>
      </c>
      <c r="D8129" s="380">
        <v>89.438333333333333</v>
      </c>
      <c r="E8129" s="25">
        <v>24.84</v>
      </c>
      <c r="F8129" s="380">
        <v>6.2648125223671816E-2</v>
      </c>
      <c r="G8129" s="25">
        <v>30.03</v>
      </c>
      <c r="H8129" s="380">
        <v>2.1179239275206396</v>
      </c>
      <c r="I8129" s="25">
        <v>33.67</v>
      </c>
      <c r="J8129" s="380">
        <v>2.777777777777778E-2</v>
      </c>
    </row>
    <row r="8130" spans="1:10" x14ac:dyDescent="0.35">
      <c r="A8130" s="5">
        <v>8126</v>
      </c>
      <c r="B8130" s="5">
        <v>339</v>
      </c>
      <c r="C8130" s="5">
        <v>12</v>
      </c>
      <c r="D8130" s="380">
        <v>88.272222222222226</v>
      </c>
      <c r="E8130" s="25">
        <v>24.84</v>
      </c>
      <c r="F8130" s="380">
        <v>3.3852225487538683E-2</v>
      </c>
      <c r="G8130" s="25">
        <v>30.03</v>
      </c>
      <c r="H8130" s="380">
        <v>2.1179239275206396</v>
      </c>
      <c r="I8130" s="25">
        <v>33.67</v>
      </c>
      <c r="J8130" s="380">
        <v>2.777777777777778E-2</v>
      </c>
    </row>
    <row r="8131" spans="1:10" x14ac:dyDescent="0.35">
      <c r="A8131" s="5">
        <v>8127</v>
      </c>
      <c r="B8131" s="5">
        <v>339</v>
      </c>
      <c r="C8131" s="5">
        <v>12</v>
      </c>
      <c r="D8131" s="380">
        <v>91.248333333333335</v>
      </c>
      <c r="E8131" s="25">
        <v>24.84</v>
      </c>
      <c r="F8131" s="380">
        <v>0.47222222222222227</v>
      </c>
      <c r="G8131" s="25">
        <v>30.03</v>
      </c>
      <c r="H8131" s="380">
        <v>2.1489510259609013</v>
      </c>
      <c r="I8131" s="25">
        <v>33.67</v>
      </c>
      <c r="J8131" s="380">
        <v>2.777777777777778E-2</v>
      </c>
    </row>
    <row r="8132" spans="1:10" x14ac:dyDescent="0.35">
      <c r="A8132" s="5">
        <v>8128</v>
      </c>
      <c r="B8132" s="5">
        <v>339</v>
      </c>
      <c r="C8132" s="5">
        <v>12</v>
      </c>
      <c r="D8132" s="380">
        <v>95.86</v>
      </c>
      <c r="E8132" s="25">
        <v>24.84</v>
      </c>
      <c r="F8132" s="380">
        <v>5.2947785614855203</v>
      </c>
      <c r="G8132" s="25">
        <v>30.03</v>
      </c>
      <c r="H8132" s="380">
        <v>2.1489510259609013</v>
      </c>
      <c r="I8132" s="25">
        <v>33.67</v>
      </c>
      <c r="J8132" s="380">
        <v>2.777777777777778E-2</v>
      </c>
    </row>
    <row r="8133" spans="1:10" x14ac:dyDescent="0.35">
      <c r="A8133" s="5">
        <v>8129</v>
      </c>
      <c r="B8133" s="5">
        <v>339</v>
      </c>
      <c r="C8133" s="5">
        <v>12</v>
      </c>
      <c r="D8133" s="380">
        <v>100.96777777777777</v>
      </c>
      <c r="E8133" s="25">
        <v>24.84</v>
      </c>
      <c r="F8133" s="380">
        <v>4.7593892118476129</v>
      </c>
      <c r="G8133" s="25">
        <v>30.03</v>
      </c>
      <c r="H8133" s="380">
        <v>0.14480167642852412</v>
      </c>
      <c r="I8133" s="25">
        <v>33.67</v>
      </c>
      <c r="J8133" s="380">
        <v>0.16598867769157649</v>
      </c>
    </row>
    <row r="8134" spans="1:10" x14ac:dyDescent="0.35">
      <c r="A8134" s="5">
        <v>8130</v>
      </c>
      <c r="B8134" s="5">
        <v>339</v>
      </c>
      <c r="C8134" s="5">
        <v>12</v>
      </c>
      <c r="D8134" s="380">
        <v>104.89888888888889</v>
      </c>
      <c r="E8134" s="25">
        <v>25.29</v>
      </c>
      <c r="F8134" s="380">
        <v>5.1416908941981028</v>
      </c>
      <c r="G8134" s="25">
        <v>39.770000000000003</v>
      </c>
      <c r="H8134" s="380">
        <v>0.14480167642852412</v>
      </c>
      <c r="I8134" s="25">
        <v>33.67</v>
      </c>
      <c r="J8134" s="380">
        <v>0.16598867769157649</v>
      </c>
    </row>
    <row r="8135" spans="1:10" x14ac:dyDescent="0.35">
      <c r="A8135" s="5">
        <v>8131</v>
      </c>
      <c r="B8135" s="5">
        <v>339</v>
      </c>
      <c r="C8135" s="5">
        <v>12</v>
      </c>
      <c r="D8135" s="380">
        <v>106.08333333333333</v>
      </c>
      <c r="E8135" s="25">
        <v>25.29</v>
      </c>
      <c r="F8135" s="380">
        <v>4.0451692961993642</v>
      </c>
      <c r="G8135" s="25">
        <v>41.11</v>
      </c>
      <c r="H8135" s="380">
        <v>0.14480167642852412</v>
      </c>
      <c r="I8135" s="25">
        <v>33.67</v>
      </c>
      <c r="J8135" s="380">
        <v>0.16598867769157649</v>
      </c>
    </row>
    <row r="8136" spans="1:10" x14ac:dyDescent="0.35">
      <c r="A8136" s="5">
        <v>8132</v>
      </c>
      <c r="B8136" s="5">
        <v>339</v>
      </c>
      <c r="C8136" s="5">
        <v>12</v>
      </c>
      <c r="D8136" s="380">
        <v>100.06222222222222</v>
      </c>
      <c r="E8136" s="25">
        <v>25.29</v>
      </c>
      <c r="F8136" s="380">
        <v>4.8498798231536835</v>
      </c>
      <c r="G8136" s="25">
        <v>39.58</v>
      </c>
      <c r="H8136" s="380">
        <v>0.14480167642852412</v>
      </c>
      <c r="I8136" s="25">
        <v>33.67</v>
      </c>
      <c r="J8136" s="380">
        <v>0.16598867769157649</v>
      </c>
    </row>
    <row r="8137" spans="1:10" x14ac:dyDescent="0.35">
      <c r="A8137" s="5">
        <v>8133</v>
      </c>
      <c r="B8137" s="5">
        <v>339</v>
      </c>
      <c r="C8137" s="5">
        <v>12</v>
      </c>
      <c r="D8137" s="380">
        <v>92.215555555555554</v>
      </c>
      <c r="E8137" s="25">
        <v>24.84</v>
      </c>
      <c r="F8137" s="380">
        <v>5.2352743116545941</v>
      </c>
      <c r="G8137" s="25">
        <v>34.08</v>
      </c>
      <c r="H8137" s="380">
        <v>0.14480167642852412</v>
      </c>
      <c r="I8137" s="25">
        <v>33.67</v>
      </c>
      <c r="J8137" s="380">
        <v>0.16598867769157649</v>
      </c>
    </row>
    <row r="8138" spans="1:10" x14ac:dyDescent="0.35">
      <c r="A8138" s="5">
        <v>8134</v>
      </c>
      <c r="B8138" s="5">
        <v>339</v>
      </c>
      <c r="C8138" s="5">
        <v>12</v>
      </c>
      <c r="D8138" s="380">
        <v>83.449999999999989</v>
      </c>
      <c r="E8138" s="25">
        <v>24.84</v>
      </c>
      <c r="F8138" s="380">
        <v>0.47222222222222221</v>
      </c>
      <c r="G8138" s="25">
        <v>30.57</v>
      </c>
      <c r="H8138" s="380">
        <v>2.1489510259609013</v>
      </c>
      <c r="I8138" s="25">
        <v>33.67</v>
      </c>
      <c r="J8138" s="380">
        <v>7.2814317327039441E-2</v>
      </c>
    </row>
    <row r="8139" spans="1:10" x14ac:dyDescent="0.35">
      <c r="A8139" s="5">
        <v>8135</v>
      </c>
      <c r="B8139" s="5">
        <v>339</v>
      </c>
      <c r="C8139" s="5">
        <v>12</v>
      </c>
      <c r="D8139" s="380">
        <v>78.688333333333318</v>
      </c>
      <c r="E8139" s="25">
        <v>24.84</v>
      </c>
      <c r="F8139" s="380">
        <v>0.29106010500510865</v>
      </c>
      <c r="G8139" s="25">
        <v>30.57</v>
      </c>
      <c r="H8139" s="380">
        <v>2.1179239275206396</v>
      </c>
      <c r="I8139" s="25">
        <v>33.67</v>
      </c>
      <c r="J8139" s="380">
        <v>7.2814317327039441E-2</v>
      </c>
    </row>
    <row r="8140" spans="1:10" x14ac:dyDescent="0.35">
      <c r="A8140" s="5">
        <v>8136</v>
      </c>
      <c r="B8140" s="5">
        <v>339</v>
      </c>
      <c r="C8140" s="5">
        <v>12</v>
      </c>
      <c r="D8140" s="380">
        <v>77.924444444444433</v>
      </c>
      <c r="E8140" s="25">
        <v>24.84</v>
      </c>
      <c r="F8140" s="380">
        <v>0.28395754650847338</v>
      </c>
      <c r="G8140" s="25">
        <v>30.03</v>
      </c>
      <c r="H8140" s="380">
        <v>2.1489510259609013</v>
      </c>
      <c r="I8140" s="25">
        <v>33.67</v>
      </c>
      <c r="J8140" s="380">
        <v>7.2814317327039441E-2</v>
      </c>
    </row>
    <row r="8141" spans="1:10" x14ac:dyDescent="0.35">
      <c r="A8141" s="5">
        <v>8137</v>
      </c>
      <c r="B8141" s="5">
        <v>340</v>
      </c>
      <c r="C8141" s="5">
        <v>12</v>
      </c>
      <c r="D8141" s="380">
        <v>81.188888888888897</v>
      </c>
      <c r="E8141" s="25">
        <v>24.84</v>
      </c>
      <c r="F8141" s="380">
        <v>2.116279206108159</v>
      </c>
      <c r="G8141" s="25">
        <v>30.57</v>
      </c>
      <c r="H8141" s="380">
        <v>2.1179239275206396</v>
      </c>
      <c r="I8141" s="25">
        <v>33.67</v>
      </c>
      <c r="J8141" s="380">
        <v>7.2814317327039441E-2</v>
      </c>
    </row>
    <row r="8142" spans="1:10" x14ac:dyDescent="0.35">
      <c r="A8142" s="5">
        <v>8138</v>
      </c>
      <c r="B8142" s="5">
        <v>340</v>
      </c>
      <c r="C8142" s="5">
        <v>12</v>
      </c>
      <c r="D8142" s="380">
        <v>79.032777777777767</v>
      </c>
      <c r="E8142" s="25">
        <v>24.84</v>
      </c>
      <c r="F8142" s="380">
        <v>2.0766674453690022</v>
      </c>
      <c r="G8142" s="25">
        <v>30.03</v>
      </c>
      <c r="H8142" s="380">
        <v>2.1179239275206396</v>
      </c>
      <c r="I8142" s="25">
        <v>33.67</v>
      </c>
      <c r="J8142" s="380">
        <v>2.8277465877357716E-2</v>
      </c>
    </row>
    <row r="8143" spans="1:10" x14ac:dyDescent="0.35">
      <c r="A8143" s="5">
        <v>8139</v>
      </c>
      <c r="B8143" s="5">
        <v>340</v>
      </c>
      <c r="C8143" s="5">
        <v>12</v>
      </c>
      <c r="D8143" s="380">
        <v>77.677777777777777</v>
      </c>
      <c r="E8143" s="25">
        <v>24.84</v>
      </c>
      <c r="F8143" s="380">
        <v>2.0766674453690022</v>
      </c>
      <c r="G8143" s="25">
        <v>30.03</v>
      </c>
      <c r="H8143" s="380">
        <v>2.1179239275206396</v>
      </c>
      <c r="I8143" s="25">
        <v>33.67</v>
      </c>
      <c r="J8143" s="380">
        <v>2.777777777777778E-2</v>
      </c>
    </row>
    <row r="8144" spans="1:10" x14ac:dyDescent="0.35">
      <c r="A8144" s="5">
        <v>8140</v>
      </c>
      <c r="B8144" s="5">
        <v>340</v>
      </c>
      <c r="C8144" s="5">
        <v>12</v>
      </c>
      <c r="D8144" s="380">
        <v>77.737222222222215</v>
      </c>
      <c r="E8144" s="25">
        <v>24.73</v>
      </c>
      <c r="F8144" s="380">
        <v>2.0766674453690022</v>
      </c>
      <c r="G8144" s="25">
        <v>30.03</v>
      </c>
      <c r="H8144" s="380">
        <v>2.1179239275206396</v>
      </c>
      <c r="I8144" s="25">
        <v>33.67</v>
      </c>
      <c r="J8144" s="380">
        <v>2.777777777777778E-2</v>
      </c>
    </row>
    <row r="8145" spans="1:10" x14ac:dyDescent="0.35">
      <c r="A8145" s="5">
        <v>8141</v>
      </c>
      <c r="B8145" s="5">
        <v>340</v>
      </c>
      <c r="C8145" s="5">
        <v>12</v>
      </c>
      <c r="D8145" s="380">
        <v>79.38000000000001</v>
      </c>
      <c r="E8145" s="25">
        <v>24.73</v>
      </c>
      <c r="F8145" s="380">
        <v>2.116279206108159</v>
      </c>
      <c r="G8145" s="25">
        <v>30.03</v>
      </c>
      <c r="H8145" s="380">
        <v>1.875552840195911</v>
      </c>
      <c r="I8145" s="25">
        <v>33.67</v>
      </c>
      <c r="J8145" s="380">
        <v>2.777777777777778E-2</v>
      </c>
    </row>
    <row r="8146" spans="1:10" x14ac:dyDescent="0.35">
      <c r="A8146" s="5">
        <v>8142</v>
      </c>
      <c r="B8146" s="5">
        <v>340</v>
      </c>
      <c r="C8146" s="5">
        <v>12</v>
      </c>
      <c r="D8146" s="380">
        <v>83.092777777777783</v>
      </c>
      <c r="E8146" s="25">
        <v>24.84</v>
      </c>
      <c r="F8146" s="380">
        <v>0.27481658992891023</v>
      </c>
      <c r="G8146" s="25">
        <v>30.03</v>
      </c>
      <c r="H8146" s="380">
        <v>1.875552840195911</v>
      </c>
      <c r="I8146" s="25">
        <v>33.67</v>
      </c>
      <c r="J8146" s="380">
        <v>2.8277465877357716E-2</v>
      </c>
    </row>
    <row r="8147" spans="1:10" x14ac:dyDescent="0.35">
      <c r="A8147" s="5">
        <v>8143</v>
      </c>
      <c r="B8147" s="5">
        <v>340</v>
      </c>
      <c r="C8147" s="5">
        <v>12</v>
      </c>
      <c r="D8147" s="380">
        <v>94.284444444444432</v>
      </c>
      <c r="E8147" s="25">
        <v>24.84</v>
      </c>
      <c r="F8147" s="380">
        <v>0.28781012023641989</v>
      </c>
      <c r="G8147" s="25">
        <v>43.47</v>
      </c>
      <c r="H8147" s="380">
        <v>2.1162761399540293</v>
      </c>
      <c r="I8147" s="25">
        <v>33.67</v>
      </c>
      <c r="J8147" s="380">
        <v>2.8277465877357716E-2</v>
      </c>
    </row>
    <row r="8148" spans="1:10" x14ac:dyDescent="0.35">
      <c r="A8148" s="5">
        <v>8144</v>
      </c>
      <c r="B8148" s="5">
        <v>340</v>
      </c>
      <c r="C8148" s="5">
        <v>12</v>
      </c>
      <c r="D8148" s="380">
        <v>106.19333333333333</v>
      </c>
      <c r="E8148" s="25">
        <v>25.29</v>
      </c>
      <c r="F8148" s="380">
        <v>0.47222222222222221</v>
      </c>
      <c r="G8148" s="25">
        <v>43.91</v>
      </c>
      <c r="H8148" s="380">
        <v>2.4011044524564795</v>
      </c>
      <c r="I8148" s="25">
        <v>33.67</v>
      </c>
      <c r="J8148" s="380">
        <v>8.176096811996976E-2</v>
      </c>
    </row>
    <row r="8149" spans="1:10" x14ac:dyDescent="0.35">
      <c r="A8149" s="5">
        <v>8145</v>
      </c>
      <c r="B8149" s="5">
        <v>340</v>
      </c>
      <c r="C8149" s="5">
        <v>12</v>
      </c>
      <c r="D8149" s="380">
        <v>112.47166666666666</v>
      </c>
      <c r="E8149" s="25">
        <v>25.74</v>
      </c>
      <c r="F8149" s="380">
        <v>0.65808670058311347</v>
      </c>
      <c r="G8149" s="25">
        <v>44.86</v>
      </c>
      <c r="H8149" s="380">
        <v>8.3307703490586762E-2</v>
      </c>
      <c r="I8149" s="25">
        <v>34.01</v>
      </c>
      <c r="J8149" s="380">
        <v>3.8376065360425669E-2</v>
      </c>
    </row>
    <row r="8150" spans="1:10" x14ac:dyDescent="0.35">
      <c r="A8150" s="5">
        <v>8146</v>
      </c>
      <c r="B8150" s="5">
        <v>340</v>
      </c>
      <c r="C8150" s="5">
        <v>12</v>
      </c>
      <c r="D8150" s="380">
        <v>116.40722222222222</v>
      </c>
      <c r="E8150" s="25">
        <v>25.74</v>
      </c>
      <c r="F8150" s="380">
        <v>0.54296485544763118</v>
      </c>
      <c r="G8150" s="25">
        <v>44.86</v>
      </c>
      <c r="H8150" s="380">
        <v>2.4011044524564795</v>
      </c>
      <c r="I8150" s="25">
        <v>33.67</v>
      </c>
      <c r="J8150" s="380">
        <v>2.777777777777778E-2</v>
      </c>
    </row>
    <row r="8151" spans="1:10" x14ac:dyDescent="0.35">
      <c r="A8151" s="5">
        <v>8147</v>
      </c>
      <c r="B8151" s="5">
        <v>340</v>
      </c>
      <c r="C8151" s="5">
        <v>12</v>
      </c>
      <c r="D8151" s="380">
        <v>112.95611111111111</v>
      </c>
      <c r="E8151" s="25">
        <v>25.29</v>
      </c>
      <c r="F8151" s="380">
        <v>3.672748513893493</v>
      </c>
      <c r="G8151" s="25">
        <v>43.63</v>
      </c>
      <c r="H8151" s="380">
        <v>2.4011044524564795</v>
      </c>
      <c r="I8151" s="25">
        <v>33.67</v>
      </c>
      <c r="J8151" s="380">
        <v>2.777777777777778E-2</v>
      </c>
    </row>
    <row r="8152" spans="1:10" x14ac:dyDescent="0.35">
      <c r="A8152" s="5">
        <v>8148</v>
      </c>
      <c r="B8152" s="5">
        <v>340</v>
      </c>
      <c r="C8152" s="5">
        <v>12</v>
      </c>
      <c r="D8152" s="380">
        <v>114.31888888888891</v>
      </c>
      <c r="E8152" s="25">
        <v>25.29</v>
      </c>
      <c r="F8152" s="380">
        <v>0.17982487687088641</v>
      </c>
      <c r="G8152" s="25">
        <v>43.47</v>
      </c>
      <c r="H8152" s="380">
        <v>2.3085128960921644</v>
      </c>
      <c r="I8152" s="25">
        <v>33.67</v>
      </c>
      <c r="J8152" s="380">
        <v>2.777777777777778E-2</v>
      </c>
    </row>
    <row r="8153" spans="1:10" x14ac:dyDescent="0.35">
      <c r="A8153" s="5">
        <v>8149</v>
      </c>
      <c r="B8153" s="5">
        <v>340</v>
      </c>
      <c r="C8153" s="5">
        <v>12</v>
      </c>
      <c r="D8153" s="380">
        <v>104.45222222222222</v>
      </c>
      <c r="E8153" s="25">
        <v>25.29</v>
      </c>
      <c r="F8153" s="380">
        <v>0.48849010065316684</v>
      </c>
      <c r="G8153" s="25">
        <v>43.47</v>
      </c>
      <c r="H8153" s="380">
        <v>2.3085128960921644</v>
      </c>
      <c r="I8153" s="25">
        <v>33.67</v>
      </c>
      <c r="J8153" s="380">
        <v>2.777777777777778E-2</v>
      </c>
    </row>
    <row r="8154" spans="1:10" x14ac:dyDescent="0.35">
      <c r="A8154" s="5">
        <v>8150</v>
      </c>
      <c r="B8154" s="5">
        <v>340</v>
      </c>
      <c r="C8154" s="5">
        <v>12</v>
      </c>
      <c r="D8154" s="380">
        <v>105.70333333333332</v>
      </c>
      <c r="E8154" s="25">
        <v>25.29</v>
      </c>
      <c r="F8154" s="380">
        <v>1.2261117737060001</v>
      </c>
      <c r="G8154" s="25">
        <v>43.47</v>
      </c>
      <c r="H8154" s="380">
        <v>2.3085128960921644</v>
      </c>
      <c r="I8154" s="25">
        <v>33.67</v>
      </c>
      <c r="J8154" s="380">
        <v>2.777777777777778E-2</v>
      </c>
    </row>
    <row r="8155" spans="1:10" x14ac:dyDescent="0.35">
      <c r="A8155" s="5">
        <v>8151</v>
      </c>
      <c r="B8155" s="5">
        <v>340</v>
      </c>
      <c r="C8155" s="5">
        <v>12</v>
      </c>
      <c r="D8155" s="380">
        <v>108.72888888888889</v>
      </c>
      <c r="E8155" s="25">
        <v>25.29</v>
      </c>
      <c r="F8155" s="380">
        <v>1.3425024336838167</v>
      </c>
      <c r="G8155" s="25">
        <v>43.47</v>
      </c>
      <c r="H8155" s="380">
        <v>2.4644097064148842</v>
      </c>
      <c r="I8155" s="25">
        <v>33.67</v>
      </c>
      <c r="J8155" s="380">
        <v>2.777777777777778E-2</v>
      </c>
    </row>
    <row r="8156" spans="1:10" x14ac:dyDescent="0.35">
      <c r="A8156" s="5">
        <v>8152</v>
      </c>
      <c r="B8156" s="5">
        <v>340</v>
      </c>
      <c r="C8156" s="5">
        <v>12</v>
      </c>
      <c r="D8156" s="380">
        <v>108.61111111111111</v>
      </c>
      <c r="E8156" s="25">
        <v>25.29</v>
      </c>
      <c r="F8156" s="380">
        <v>3.6116067824529647</v>
      </c>
      <c r="G8156" s="25">
        <v>43.64</v>
      </c>
      <c r="H8156" s="380">
        <v>2.4644097064148842</v>
      </c>
      <c r="I8156" s="25">
        <v>33.67</v>
      </c>
      <c r="J8156" s="380">
        <v>2.777777777777778E-2</v>
      </c>
    </row>
    <row r="8157" spans="1:10" x14ac:dyDescent="0.35">
      <c r="A8157" s="5">
        <v>8153</v>
      </c>
      <c r="B8157" s="5">
        <v>340</v>
      </c>
      <c r="C8157" s="5">
        <v>12</v>
      </c>
      <c r="D8157" s="380">
        <v>116.92444444444445</v>
      </c>
      <c r="E8157" s="25">
        <v>25.74</v>
      </c>
      <c r="F8157" s="380">
        <v>8.1174834595959595</v>
      </c>
      <c r="G8157" s="25">
        <v>49.65</v>
      </c>
      <c r="H8157" s="380">
        <v>4.3316953112053316</v>
      </c>
      <c r="I8157" s="25">
        <v>34.01</v>
      </c>
      <c r="J8157" s="380">
        <v>2.4222496186063371</v>
      </c>
    </row>
    <row r="8158" spans="1:10" x14ac:dyDescent="0.35">
      <c r="A8158" s="5">
        <v>8154</v>
      </c>
      <c r="B8158" s="5">
        <v>340</v>
      </c>
      <c r="C8158" s="5">
        <v>12</v>
      </c>
      <c r="D8158" s="380">
        <v>110.55055555555555</v>
      </c>
      <c r="E8158" s="25">
        <v>25.74</v>
      </c>
      <c r="F8158" s="380">
        <v>8.1174834595959613</v>
      </c>
      <c r="G8158" s="25">
        <v>60.51</v>
      </c>
      <c r="H8158" s="380">
        <v>4.2876037958753859</v>
      </c>
      <c r="I8158" s="25">
        <v>34.29</v>
      </c>
      <c r="J8158" s="380">
        <v>1.7281934611254803</v>
      </c>
    </row>
    <row r="8159" spans="1:10" x14ac:dyDescent="0.35">
      <c r="A8159" s="5">
        <v>8155</v>
      </c>
      <c r="B8159" s="5">
        <v>340</v>
      </c>
      <c r="C8159" s="5">
        <v>12</v>
      </c>
      <c r="D8159" s="380">
        <v>110.94222222222221</v>
      </c>
      <c r="E8159" s="25">
        <v>26.51</v>
      </c>
      <c r="F8159" s="380">
        <v>8.1174834595959595</v>
      </c>
      <c r="G8159" s="25">
        <v>63.8</v>
      </c>
      <c r="H8159" s="380">
        <v>4.1745912098133804</v>
      </c>
      <c r="I8159" s="25">
        <v>35.31</v>
      </c>
      <c r="J8159" s="380">
        <v>4.54347437828691</v>
      </c>
    </row>
    <row r="8160" spans="1:10" x14ac:dyDescent="0.35">
      <c r="A8160" s="5">
        <v>8156</v>
      </c>
      <c r="B8160" s="5">
        <v>340</v>
      </c>
      <c r="C8160" s="5">
        <v>12</v>
      </c>
      <c r="D8160" s="380">
        <v>101.56555555555556</v>
      </c>
      <c r="E8160" s="25">
        <v>26.51</v>
      </c>
      <c r="F8160" s="380">
        <v>8.1174834595959613</v>
      </c>
      <c r="G8160" s="25">
        <v>60.51</v>
      </c>
      <c r="H8160" s="380">
        <v>3.9624083285944609</v>
      </c>
      <c r="I8160" s="25">
        <v>35.31</v>
      </c>
      <c r="J8160" s="380">
        <v>5.1188186484621152</v>
      </c>
    </row>
    <row r="8161" spans="1:10" x14ac:dyDescent="0.35">
      <c r="A8161" s="5">
        <v>8157</v>
      </c>
      <c r="B8161" s="5">
        <v>340</v>
      </c>
      <c r="C8161" s="5">
        <v>12</v>
      </c>
      <c r="D8161" s="380">
        <v>92.02000000000001</v>
      </c>
      <c r="E8161" s="25">
        <v>25.74</v>
      </c>
      <c r="F8161" s="380">
        <v>8.1174834595959613</v>
      </c>
      <c r="G8161" s="25">
        <v>55.88</v>
      </c>
      <c r="H8161" s="380">
        <v>3.9846617858581967</v>
      </c>
      <c r="I8161" s="25">
        <v>35.31</v>
      </c>
      <c r="J8161" s="380">
        <v>5.4220955715276373</v>
      </c>
    </row>
    <row r="8162" spans="1:10" x14ac:dyDescent="0.35">
      <c r="A8162" s="5">
        <v>8158</v>
      </c>
      <c r="B8162" s="5">
        <v>340</v>
      </c>
      <c r="C8162" s="5">
        <v>12</v>
      </c>
      <c r="D8162" s="380">
        <v>83.732222222222234</v>
      </c>
      <c r="E8162" s="25">
        <v>25.74</v>
      </c>
      <c r="F8162" s="380">
        <v>8.1174834595959577</v>
      </c>
      <c r="G8162" s="25">
        <v>51.04</v>
      </c>
      <c r="H8162" s="380">
        <v>3.997924197873683</v>
      </c>
      <c r="I8162" s="25">
        <v>48.86</v>
      </c>
      <c r="J8162" s="380">
        <v>6.4705572099313944</v>
      </c>
    </row>
    <row r="8163" spans="1:10" x14ac:dyDescent="0.35">
      <c r="A8163" s="5">
        <v>8159</v>
      </c>
      <c r="B8163" s="5">
        <v>340</v>
      </c>
      <c r="C8163" s="5">
        <v>12</v>
      </c>
      <c r="D8163" s="380">
        <v>79.37833333333333</v>
      </c>
      <c r="E8163" s="25">
        <v>25.74</v>
      </c>
      <c r="F8163" s="380">
        <v>8.1174834595959613</v>
      </c>
      <c r="G8163" s="25">
        <v>48.39</v>
      </c>
      <c r="H8163" s="380">
        <v>4.2457832260754866</v>
      </c>
      <c r="I8163" s="25">
        <v>50.13</v>
      </c>
      <c r="J8163" s="380">
        <v>6.6613207619547756</v>
      </c>
    </row>
    <row r="8164" spans="1:10" x14ac:dyDescent="0.35">
      <c r="A8164" s="5">
        <v>8160</v>
      </c>
      <c r="B8164" s="5">
        <v>340</v>
      </c>
      <c r="C8164" s="5">
        <v>12</v>
      </c>
      <c r="D8164" s="380">
        <v>77.643888888888881</v>
      </c>
      <c r="E8164" s="25">
        <v>25.74</v>
      </c>
      <c r="F8164" s="380">
        <v>8.1174834595959577</v>
      </c>
      <c r="G8164" s="25">
        <v>47.85</v>
      </c>
      <c r="H8164" s="380">
        <v>5.8906934265823994</v>
      </c>
      <c r="I8164" s="25">
        <v>53.71</v>
      </c>
      <c r="J8164" s="380">
        <v>4.9947244289256734</v>
      </c>
    </row>
    <row r="8165" spans="1:10" x14ac:dyDescent="0.35">
      <c r="A8165" s="5">
        <v>8161</v>
      </c>
      <c r="B8165" s="5">
        <v>341</v>
      </c>
      <c r="C8165" s="5">
        <v>12</v>
      </c>
      <c r="D8165" s="380">
        <v>76.52</v>
      </c>
      <c r="E8165" s="25">
        <v>25.74</v>
      </c>
      <c r="F8165" s="380">
        <v>7.4975479725929981</v>
      </c>
      <c r="G8165" s="25">
        <v>47.85</v>
      </c>
      <c r="H8165" s="380">
        <v>5.8837871538868027</v>
      </c>
      <c r="I8165" s="25">
        <v>96.25</v>
      </c>
      <c r="J8165" s="380">
        <v>5.0189298337910895</v>
      </c>
    </row>
    <row r="8166" spans="1:10" x14ac:dyDescent="0.35">
      <c r="A8166" s="5">
        <v>8162</v>
      </c>
      <c r="B8166" s="5">
        <v>341</v>
      </c>
      <c r="C8166" s="5">
        <v>12</v>
      </c>
      <c r="D8166" s="380">
        <v>72.631666666666661</v>
      </c>
      <c r="E8166" s="25">
        <v>25.74</v>
      </c>
      <c r="F8166" s="380">
        <v>7.4975479725929981</v>
      </c>
      <c r="G8166" s="25">
        <v>47.85</v>
      </c>
      <c r="H8166" s="380">
        <v>7.8717043044738073</v>
      </c>
      <c r="I8166" s="25">
        <v>68.05</v>
      </c>
      <c r="J8166" s="380">
        <v>5.0189298337910895</v>
      </c>
    </row>
    <row r="8167" spans="1:10" x14ac:dyDescent="0.35">
      <c r="A8167" s="5">
        <v>8163</v>
      </c>
      <c r="B8167" s="5">
        <v>341</v>
      </c>
      <c r="C8167" s="5">
        <v>12</v>
      </c>
      <c r="D8167" s="380">
        <v>68.11722222222221</v>
      </c>
      <c r="E8167" s="25">
        <v>25.74</v>
      </c>
      <c r="F8167" s="380">
        <v>8.174043413174175</v>
      </c>
      <c r="G8167" s="25">
        <v>47.85</v>
      </c>
      <c r="H8167" s="380">
        <v>6.0708225461293264</v>
      </c>
      <c r="I8167" s="25">
        <v>68.05</v>
      </c>
      <c r="J8167" s="380">
        <v>5.3438621861873852</v>
      </c>
    </row>
    <row r="8168" spans="1:10" x14ac:dyDescent="0.35">
      <c r="A8168" s="5">
        <v>8164</v>
      </c>
      <c r="B8168" s="5">
        <v>341</v>
      </c>
      <c r="C8168" s="5">
        <v>12</v>
      </c>
      <c r="D8168" s="380">
        <v>65.734999999999999</v>
      </c>
      <c r="E8168" s="25">
        <v>25.74</v>
      </c>
      <c r="F8168" s="380">
        <v>8.2854635878649674</v>
      </c>
      <c r="G8168" s="25">
        <v>47.85</v>
      </c>
      <c r="H8168" s="380">
        <v>7.3325566886663527</v>
      </c>
      <c r="I8168" s="25">
        <v>68.05</v>
      </c>
      <c r="J8168" s="380">
        <v>4.8623441645533028</v>
      </c>
    </row>
    <row r="8169" spans="1:10" x14ac:dyDescent="0.35">
      <c r="A8169" s="5">
        <v>8165</v>
      </c>
      <c r="B8169" s="5">
        <v>341</v>
      </c>
      <c r="C8169" s="5">
        <v>12</v>
      </c>
      <c r="D8169" s="380">
        <v>67.918888888888887</v>
      </c>
      <c r="E8169" s="25">
        <v>25.74</v>
      </c>
      <c r="F8169" s="380">
        <v>16.535923283910364</v>
      </c>
      <c r="G8169" s="25">
        <v>47.85</v>
      </c>
      <c r="H8169" s="380">
        <v>7.6418384052795592</v>
      </c>
      <c r="I8169" s="25">
        <v>139.33000000000001</v>
      </c>
      <c r="J8169" s="380">
        <v>4.0292055532076727</v>
      </c>
    </row>
    <row r="8170" spans="1:10" x14ac:dyDescent="0.35">
      <c r="A8170" s="5">
        <v>8166</v>
      </c>
      <c r="B8170" s="5">
        <v>341</v>
      </c>
      <c r="C8170" s="5">
        <v>12</v>
      </c>
      <c r="D8170" s="380">
        <v>74.121666666666655</v>
      </c>
      <c r="E8170" s="25">
        <v>25.74</v>
      </c>
      <c r="F8170" s="380">
        <v>17.192526102678027</v>
      </c>
      <c r="G8170" s="25">
        <v>52.67</v>
      </c>
      <c r="H8170" s="380">
        <v>5.8371876218238272</v>
      </c>
      <c r="I8170" s="25">
        <v>603.30999999999995</v>
      </c>
      <c r="J8170" s="380">
        <v>5.0835191224479566</v>
      </c>
    </row>
    <row r="8171" spans="1:10" x14ac:dyDescent="0.35">
      <c r="A8171" s="5">
        <v>8167</v>
      </c>
      <c r="B8171" s="5">
        <v>341</v>
      </c>
      <c r="C8171" s="5">
        <v>12</v>
      </c>
      <c r="D8171" s="380">
        <v>79.058333333333337</v>
      </c>
      <c r="E8171" s="25">
        <v>28.37</v>
      </c>
      <c r="F8171" s="380">
        <v>17.551758353138425</v>
      </c>
      <c r="G8171" s="25">
        <v>62.12</v>
      </c>
      <c r="H8171" s="380">
        <v>6.0022595882738541</v>
      </c>
      <c r="I8171" s="25">
        <v>843.72</v>
      </c>
      <c r="J8171" s="380">
        <v>4.852541845494617</v>
      </c>
    </row>
    <row r="8172" spans="1:10" x14ac:dyDescent="0.35">
      <c r="A8172" s="5">
        <v>8168</v>
      </c>
      <c r="B8172" s="5">
        <v>341</v>
      </c>
      <c r="C8172" s="5">
        <v>12</v>
      </c>
      <c r="D8172" s="380">
        <v>89.648888888888891</v>
      </c>
      <c r="E8172" s="25">
        <v>36.94</v>
      </c>
      <c r="F8172" s="380">
        <v>18.665391912018634</v>
      </c>
      <c r="G8172" s="25">
        <v>843.72</v>
      </c>
      <c r="H8172" s="380">
        <v>6.5214924075722918</v>
      </c>
      <c r="I8172" s="25">
        <v>843.72</v>
      </c>
      <c r="J8172" s="380">
        <v>4.6030581097890595</v>
      </c>
    </row>
    <row r="8173" spans="1:10" x14ac:dyDescent="0.35">
      <c r="A8173" s="5">
        <v>8169</v>
      </c>
      <c r="B8173" s="5">
        <v>341</v>
      </c>
      <c r="C8173" s="5">
        <v>12</v>
      </c>
      <c r="D8173" s="380">
        <v>101.02000000000001</v>
      </c>
      <c r="E8173" s="25">
        <v>36.94</v>
      </c>
      <c r="F8173" s="380">
        <v>17.88216521400479</v>
      </c>
      <c r="G8173" s="25">
        <v>843.72</v>
      </c>
      <c r="H8173" s="380">
        <v>5.6259508638272795</v>
      </c>
      <c r="I8173" s="25">
        <v>843.72</v>
      </c>
      <c r="J8173" s="380">
        <v>4.305510338767669</v>
      </c>
    </row>
    <row r="8174" spans="1:10" x14ac:dyDescent="0.35">
      <c r="A8174" s="5">
        <v>8170</v>
      </c>
      <c r="B8174" s="5">
        <v>341</v>
      </c>
      <c r="C8174" s="5">
        <v>12</v>
      </c>
      <c r="D8174" s="380">
        <v>102.94222222222221</v>
      </c>
      <c r="E8174" s="25">
        <v>36.94</v>
      </c>
      <c r="F8174" s="380">
        <v>17.104552436700057</v>
      </c>
      <c r="G8174" s="25">
        <v>843.72</v>
      </c>
      <c r="H8174" s="380">
        <v>1.619680277931872</v>
      </c>
      <c r="I8174" s="25">
        <v>843.72</v>
      </c>
      <c r="J8174" s="380">
        <v>4.6328327138567644</v>
      </c>
    </row>
    <row r="8175" spans="1:10" x14ac:dyDescent="0.35">
      <c r="A8175" s="5">
        <v>8171</v>
      </c>
      <c r="B8175" s="5">
        <v>341</v>
      </c>
      <c r="C8175" s="5">
        <v>12</v>
      </c>
      <c r="D8175" s="380">
        <v>94.52277777777779</v>
      </c>
      <c r="E8175" s="25">
        <v>36.94</v>
      </c>
      <c r="F8175" s="380">
        <v>16.488249591873533</v>
      </c>
      <c r="G8175" s="25">
        <v>91.52</v>
      </c>
      <c r="H8175" s="380">
        <v>4.5323005053522492</v>
      </c>
      <c r="I8175" s="25">
        <v>843.72</v>
      </c>
      <c r="J8175" s="380">
        <v>4.2470736469026331</v>
      </c>
    </row>
    <row r="8176" spans="1:10" x14ac:dyDescent="0.35">
      <c r="A8176" s="5">
        <v>8172</v>
      </c>
      <c r="B8176" s="5">
        <v>341</v>
      </c>
      <c r="C8176" s="5">
        <v>12</v>
      </c>
      <c r="D8176" s="380">
        <v>94.583888888888893</v>
      </c>
      <c r="E8176" s="25">
        <v>36.15</v>
      </c>
      <c r="F8176" s="380">
        <v>16.608119953643456</v>
      </c>
      <c r="G8176" s="25">
        <v>77.790000000000006</v>
      </c>
      <c r="H8176" s="380">
        <v>4.836188423431893</v>
      </c>
      <c r="I8176" s="25">
        <v>843.72</v>
      </c>
      <c r="J8176" s="380">
        <v>5.1748585099292219</v>
      </c>
    </row>
    <row r="8177" spans="1:10" x14ac:dyDescent="0.35">
      <c r="A8177" s="5">
        <v>8173</v>
      </c>
      <c r="B8177" s="5">
        <v>341</v>
      </c>
      <c r="C8177" s="5">
        <v>12</v>
      </c>
      <c r="D8177" s="380">
        <v>91.158333333333317</v>
      </c>
      <c r="E8177" s="25">
        <v>35.869999999999997</v>
      </c>
      <c r="F8177" s="380">
        <v>18.688975930537946</v>
      </c>
      <c r="G8177" s="25">
        <v>77.790000000000006</v>
      </c>
      <c r="H8177" s="380">
        <v>6.3598893108483416</v>
      </c>
      <c r="I8177" s="25">
        <v>843.72</v>
      </c>
      <c r="J8177" s="380">
        <v>4.69387091364512</v>
      </c>
    </row>
    <row r="8178" spans="1:10" x14ac:dyDescent="0.35">
      <c r="A8178" s="5">
        <v>8174</v>
      </c>
      <c r="B8178" s="5">
        <v>341</v>
      </c>
      <c r="C8178" s="5">
        <v>12</v>
      </c>
      <c r="D8178" s="380">
        <v>93.50277777777778</v>
      </c>
      <c r="E8178" s="25">
        <v>35.869999999999997</v>
      </c>
      <c r="F8178" s="380">
        <v>18.765015148571933</v>
      </c>
      <c r="G8178" s="25">
        <v>77.790000000000006</v>
      </c>
      <c r="H8178" s="380">
        <v>7.436650358560283</v>
      </c>
      <c r="I8178" s="25">
        <v>835.28</v>
      </c>
      <c r="J8178" s="380">
        <v>4.8766674089626942</v>
      </c>
    </row>
    <row r="8179" spans="1:10" x14ac:dyDescent="0.35">
      <c r="A8179" s="5">
        <v>8175</v>
      </c>
      <c r="B8179" s="5">
        <v>341</v>
      </c>
      <c r="C8179" s="5">
        <v>12</v>
      </c>
      <c r="D8179" s="380">
        <v>102.17555555555555</v>
      </c>
      <c r="E8179" s="25">
        <v>36.01</v>
      </c>
      <c r="F8179" s="380">
        <v>18.156150044844306</v>
      </c>
      <c r="G8179" s="25">
        <v>77.790000000000006</v>
      </c>
      <c r="H8179" s="380">
        <v>8.2064047980923949</v>
      </c>
      <c r="I8179" s="25">
        <v>835.28</v>
      </c>
      <c r="J8179" s="380">
        <v>5.8321955046961849</v>
      </c>
    </row>
    <row r="8180" spans="1:10" x14ac:dyDescent="0.35">
      <c r="A8180" s="5">
        <v>8176</v>
      </c>
      <c r="B8180" s="5">
        <v>341</v>
      </c>
      <c r="C8180" s="5">
        <v>12</v>
      </c>
      <c r="D8180" s="380">
        <v>106.66444444444444</v>
      </c>
      <c r="E8180" s="25">
        <v>36.94</v>
      </c>
      <c r="F8180" s="380">
        <v>19.529442720725854</v>
      </c>
      <c r="G8180" s="25">
        <v>91.52</v>
      </c>
      <c r="H8180" s="380">
        <v>6.725210326681772</v>
      </c>
      <c r="I8180" s="25">
        <v>843.72</v>
      </c>
      <c r="J8180" s="380">
        <v>6.5326826687611872</v>
      </c>
    </row>
    <row r="8181" spans="1:10" x14ac:dyDescent="0.35">
      <c r="A8181" s="5">
        <v>8177</v>
      </c>
      <c r="B8181" s="5">
        <v>341</v>
      </c>
      <c r="C8181" s="5">
        <v>12</v>
      </c>
      <c r="D8181" s="380">
        <v>113.89500000000001</v>
      </c>
      <c r="E8181" s="25">
        <v>36.94</v>
      </c>
      <c r="F8181" s="380">
        <v>16.775907747212187</v>
      </c>
      <c r="G8181" s="25">
        <v>91.52</v>
      </c>
      <c r="H8181" s="380">
        <v>4.1128876475149703</v>
      </c>
      <c r="I8181" s="25">
        <v>843.72</v>
      </c>
      <c r="J8181" s="380">
        <v>6.6670966723595271</v>
      </c>
    </row>
    <row r="8182" spans="1:10" x14ac:dyDescent="0.35">
      <c r="A8182" s="5">
        <v>8178</v>
      </c>
      <c r="B8182" s="5">
        <v>341</v>
      </c>
      <c r="C8182" s="5">
        <v>12</v>
      </c>
      <c r="D8182" s="380">
        <v>117.39722222222221</v>
      </c>
      <c r="E8182" s="25">
        <v>37.090000000000003</v>
      </c>
      <c r="F8182" s="380">
        <v>15.646133693386776</v>
      </c>
      <c r="G8182" s="25">
        <v>843.72</v>
      </c>
      <c r="H8182" s="380">
        <v>5.6374536509572577</v>
      </c>
      <c r="I8182" s="25">
        <v>843.72</v>
      </c>
      <c r="J8182" s="380">
        <v>6.172194680795501</v>
      </c>
    </row>
    <row r="8183" spans="1:10" x14ac:dyDescent="0.35">
      <c r="A8183" s="5">
        <v>8179</v>
      </c>
      <c r="B8183" s="5">
        <v>341</v>
      </c>
      <c r="C8183" s="5">
        <v>12</v>
      </c>
      <c r="D8183" s="380">
        <v>111.21277777777777</v>
      </c>
      <c r="E8183" s="25">
        <v>37.090000000000003</v>
      </c>
      <c r="F8183" s="380">
        <v>13.90668025459699</v>
      </c>
      <c r="G8183" s="25">
        <v>843.72</v>
      </c>
      <c r="H8183" s="380">
        <v>7.852576126467536</v>
      </c>
      <c r="I8183" s="25">
        <v>843.72</v>
      </c>
      <c r="J8183" s="380">
        <v>6.5253912789410311</v>
      </c>
    </row>
    <row r="8184" spans="1:10" x14ac:dyDescent="0.35">
      <c r="A8184" s="5">
        <v>8180</v>
      </c>
      <c r="B8184" s="5">
        <v>341</v>
      </c>
      <c r="C8184" s="5">
        <v>12</v>
      </c>
      <c r="D8184" s="380">
        <v>103.96</v>
      </c>
      <c r="E8184" s="25">
        <v>36.94</v>
      </c>
      <c r="F8184" s="380">
        <v>18.599798284492206</v>
      </c>
      <c r="G8184" s="25">
        <v>91.52</v>
      </c>
      <c r="H8184" s="380">
        <v>4.799693804694658</v>
      </c>
      <c r="I8184" s="25">
        <v>843.72</v>
      </c>
      <c r="J8184" s="380">
        <v>5.7634787036673574</v>
      </c>
    </row>
    <row r="8185" spans="1:10" x14ac:dyDescent="0.35">
      <c r="A8185" s="5">
        <v>8181</v>
      </c>
      <c r="B8185" s="5">
        <v>341</v>
      </c>
      <c r="C8185" s="5">
        <v>12</v>
      </c>
      <c r="D8185" s="380">
        <v>100.27888888888887</v>
      </c>
      <c r="E8185" s="25">
        <v>30.91</v>
      </c>
      <c r="F8185" s="380">
        <v>14.284076172243692</v>
      </c>
      <c r="G8185" s="25">
        <v>62.12</v>
      </c>
      <c r="H8185" s="380">
        <v>8.3991746194143335</v>
      </c>
      <c r="I8185" s="25">
        <v>843.72</v>
      </c>
      <c r="J8185" s="380">
        <v>5.717825137630915</v>
      </c>
    </row>
    <row r="8186" spans="1:10" x14ac:dyDescent="0.35">
      <c r="A8186" s="5">
        <v>8182</v>
      </c>
      <c r="B8186" s="5">
        <v>341</v>
      </c>
      <c r="C8186" s="5">
        <v>12</v>
      </c>
      <c r="D8186" s="380">
        <v>85.652222222222235</v>
      </c>
      <c r="E8186" s="25">
        <v>26.51</v>
      </c>
      <c r="F8186" s="380">
        <v>14.286599008540867</v>
      </c>
      <c r="G8186" s="25">
        <v>55.32</v>
      </c>
      <c r="H8186" s="380">
        <v>8.0822977118247419</v>
      </c>
      <c r="I8186" s="25">
        <v>819.14</v>
      </c>
      <c r="J8186" s="380">
        <v>4.7109435671835689</v>
      </c>
    </row>
    <row r="8187" spans="1:10" x14ac:dyDescent="0.35">
      <c r="A8187" s="5">
        <v>8183</v>
      </c>
      <c r="B8187" s="5">
        <v>341</v>
      </c>
      <c r="C8187" s="5">
        <v>12</v>
      </c>
      <c r="D8187" s="380">
        <v>79.609444444444435</v>
      </c>
      <c r="E8187" s="25">
        <v>25.74</v>
      </c>
      <c r="F8187" s="380">
        <v>12.152476728821876</v>
      </c>
      <c r="G8187" s="25">
        <v>55.32</v>
      </c>
      <c r="H8187" s="380">
        <v>8.3899432472409057</v>
      </c>
      <c r="I8187" s="25">
        <v>810.95</v>
      </c>
      <c r="J8187" s="380">
        <v>1.6803430017155407</v>
      </c>
    </row>
    <row r="8188" spans="1:10" x14ac:dyDescent="0.35">
      <c r="A8188" s="5">
        <v>8184</v>
      </c>
      <c r="B8188" s="5">
        <v>341</v>
      </c>
      <c r="C8188" s="5">
        <v>12</v>
      </c>
      <c r="D8188" s="380">
        <v>78.105555555555554</v>
      </c>
      <c r="E8188" s="25">
        <v>25.74</v>
      </c>
      <c r="F8188" s="380">
        <v>8.5955410558165681</v>
      </c>
      <c r="G8188" s="25">
        <v>52.67</v>
      </c>
      <c r="H8188" s="380">
        <v>8.744364654361604</v>
      </c>
      <c r="I8188" s="25">
        <v>152.25</v>
      </c>
      <c r="J8188" s="380">
        <v>4.6697205003794835</v>
      </c>
    </row>
    <row r="8189" spans="1:10" x14ac:dyDescent="0.35">
      <c r="A8189" s="5">
        <v>8185</v>
      </c>
      <c r="B8189" s="5">
        <v>342</v>
      </c>
      <c r="C8189" s="5">
        <v>12</v>
      </c>
      <c r="D8189" s="380">
        <v>78.831111111111113</v>
      </c>
      <c r="E8189" s="25">
        <v>25.74</v>
      </c>
      <c r="F8189" s="380">
        <v>8.5454723388328979</v>
      </c>
      <c r="G8189" s="25">
        <v>51.14</v>
      </c>
      <c r="H8189" s="380">
        <v>6.4652255667253549</v>
      </c>
      <c r="I8189" s="25">
        <v>64.14</v>
      </c>
      <c r="J8189" s="380">
        <v>4.1351923401252835</v>
      </c>
    </row>
    <row r="8190" spans="1:10" x14ac:dyDescent="0.35">
      <c r="A8190" s="5">
        <v>8186</v>
      </c>
      <c r="B8190" s="5">
        <v>342</v>
      </c>
      <c r="C8190" s="5">
        <v>12</v>
      </c>
      <c r="D8190" s="380">
        <v>76.248888888888885</v>
      </c>
      <c r="E8190" s="25">
        <v>25.29</v>
      </c>
      <c r="F8190" s="380">
        <v>8.169001879944954</v>
      </c>
      <c r="G8190" s="25">
        <v>47.85</v>
      </c>
      <c r="H8190" s="380">
        <v>6.5009748199194632</v>
      </c>
      <c r="I8190" s="25">
        <v>53.71</v>
      </c>
      <c r="J8190" s="380">
        <v>4.5941984179866129</v>
      </c>
    </row>
    <row r="8191" spans="1:10" x14ac:dyDescent="0.35">
      <c r="A8191" s="5">
        <v>8187</v>
      </c>
      <c r="B8191" s="5">
        <v>342</v>
      </c>
      <c r="C8191" s="5">
        <v>12</v>
      </c>
      <c r="D8191" s="380">
        <v>74.126666666666665</v>
      </c>
      <c r="E8191" s="25">
        <v>25.29</v>
      </c>
      <c r="F8191" s="380">
        <v>8.1174834595959595</v>
      </c>
      <c r="G8191" s="25">
        <v>47.85</v>
      </c>
      <c r="H8191" s="380">
        <v>6.620905761992681</v>
      </c>
      <c r="I8191" s="25">
        <v>53.71</v>
      </c>
      <c r="J8191" s="380">
        <v>4.2696754286910048</v>
      </c>
    </row>
    <row r="8192" spans="1:10" x14ac:dyDescent="0.35">
      <c r="A8192" s="5">
        <v>8188</v>
      </c>
      <c r="B8192" s="5">
        <v>342</v>
      </c>
      <c r="C8192" s="5">
        <v>12</v>
      </c>
      <c r="D8192" s="380">
        <v>73.692777777777778</v>
      </c>
      <c r="E8192" s="25">
        <v>25.29</v>
      </c>
      <c r="F8192" s="380">
        <v>7.7704252693157301</v>
      </c>
      <c r="G8192" s="25">
        <v>47.46</v>
      </c>
      <c r="H8192" s="380">
        <v>6.865343529722459</v>
      </c>
      <c r="I8192" s="25">
        <v>53.71</v>
      </c>
      <c r="J8192" s="380">
        <v>4.5929517434098948</v>
      </c>
    </row>
    <row r="8193" spans="1:10" x14ac:dyDescent="0.35">
      <c r="A8193" s="5">
        <v>8189</v>
      </c>
      <c r="B8193" s="5">
        <v>342</v>
      </c>
      <c r="C8193" s="5">
        <v>12</v>
      </c>
      <c r="D8193" s="380">
        <v>74.634999999999991</v>
      </c>
      <c r="E8193" s="25">
        <v>25.29</v>
      </c>
      <c r="F8193" s="380">
        <v>7.7303690890690415</v>
      </c>
      <c r="G8193" s="25">
        <v>46.11</v>
      </c>
      <c r="H8193" s="380">
        <v>6.8065874254697931</v>
      </c>
      <c r="I8193" s="25">
        <v>53.71</v>
      </c>
      <c r="J8193" s="380">
        <v>2.9691822476619096</v>
      </c>
    </row>
    <row r="8194" spans="1:10" x14ac:dyDescent="0.35">
      <c r="A8194" s="5">
        <v>8190</v>
      </c>
      <c r="B8194" s="5">
        <v>342</v>
      </c>
      <c r="C8194" s="5">
        <v>12</v>
      </c>
      <c r="D8194" s="380">
        <v>78.902777777777786</v>
      </c>
      <c r="E8194" s="25">
        <v>25.47</v>
      </c>
      <c r="F8194" s="380">
        <v>7.7337741142533361</v>
      </c>
      <c r="G8194" s="25">
        <v>51.14</v>
      </c>
      <c r="H8194" s="380">
        <v>5.3853662226247723</v>
      </c>
      <c r="I8194" s="25">
        <v>53.71</v>
      </c>
      <c r="J8194" s="380">
        <v>4.4189317078969745</v>
      </c>
    </row>
    <row r="8195" spans="1:10" x14ac:dyDescent="0.35">
      <c r="A8195" s="5">
        <v>8191</v>
      </c>
      <c r="B8195" s="5">
        <v>342</v>
      </c>
      <c r="C8195" s="5">
        <v>12</v>
      </c>
      <c r="D8195" s="380">
        <v>86.896666666666661</v>
      </c>
      <c r="E8195" s="25">
        <v>25.74</v>
      </c>
      <c r="F8195" s="380">
        <v>8.1174834595959595</v>
      </c>
      <c r="G8195" s="25">
        <v>53.77</v>
      </c>
      <c r="H8195" s="380">
        <v>6.6701903734804429</v>
      </c>
      <c r="I8195" s="25">
        <v>60.46</v>
      </c>
      <c r="J8195" s="380">
        <v>4.0293289371294225</v>
      </c>
    </row>
    <row r="8196" spans="1:10" x14ac:dyDescent="0.35">
      <c r="A8196" s="5">
        <v>8192</v>
      </c>
      <c r="B8196" s="5">
        <v>342</v>
      </c>
      <c r="C8196" s="5">
        <v>12</v>
      </c>
      <c r="D8196" s="380">
        <v>103.61111111111109</v>
      </c>
      <c r="E8196" s="25">
        <v>26.74</v>
      </c>
      <c r="F8196" s="380">
        <v>8.1174834595959595</v>
      </c>
      <c r="G8196" s="25">
        <v>62.12</v>
      </c>
      <c r="H8196" s="380">
        <v>7.4283110830316437</v>
      </c>
      <c r="I8196" s="25">
        <v>71.61</v>
      </c>
      <c r="J8196" s="380">
        <v>2.556708237031827</v>
      </c>
    </row>
    <row r="8197" spans="1:10" x14ac:dyDescent="0.35">
      <c r="A8197" s="5">
        <v>8193</v>
      </c>
      <c r="B8197" s="5">
        <v>342</v>
      </c>
      <c r="C8197" s="5">
        <v>12</v>
      </c>
      <c r="D8197" s="380">
        <v>114.84666666666668</v>
      </c>
      <c r="E8197" s="25">
        <v>28.15</v>
      </c>
      <c r="F8197" s="380">
        <v>8.1174834595959613</v>
      </c>
      <c r="G8197" s="25">
        <v>62.12</v>
      </c>
      <c r="H8197" s="380">
        <v>6.5212215910168432</v>
      </c>
      <c r="I8197" s="25">
        <v>135.28</v>
      </c>
      <c r="J8197" s="380">
        <v>6.6159491353426798</v>
      </c>
    </row>
    <row r="8198" spans="1:10" x14ac:dyDescent="0.35">
      <c r="A8198" s="5">
        <v>8194</v>
      </c>
      <c r="B8198" s="5">
        <v>342</v>
      </c>
      <c r="C8198" s="5">
        <v>12</v>
      </c>
      <c r="D8198" s="380">
        <v>114.50611111111112</v>
      </c>
      <c r="E8198" s="25">
        <v>26.74</v>
      </c>
      <c r="F8198" s="380">
        <v>8.1174834595959577</v>
      </c>
      <c r="G8198" s="25">
        <v>62.12</v>
      </c>
      <c r="H8198" s="380">
        <v>5.5540787983644178</v>
      </c>
      <c r="I8198" s="25">
        <v>64.14</v>
      </c>
      <c r="J8198" s="380">
        <v>6.0937554563018903</v>
      </c>
    </row>
    <row r="8199" spans="1:10" x14ac:dyDescent="0.35">
      <c r="A8199" s="5">
        <v>8195</v>
      </c>
      <c r="B8199" s="5">
        <v>342</v>
      </c>
      <c r="C8199" s="5">
        <v>12</v>
      </c>
      <c r="D8199" s="380">
        <v>114.45055555555557</v>
      </c>
      <c r="E8199" s="25">
        <v>26.51</v>
      </c>
      <c r="F8199" s="380">
        <v>7.9447926314525876</v>
      </c>
      <c r="G8199" s="25">
        <v>57.04</v>
      </c>
      <c r="H8199" s="380">
        <v>3.7469954133849175</v>
      </c>
      <c r="I8199" s="25">
        <v>53.71</v>
      </c>
      <c r="J8199" s="380">
        <v>2.3729676087498821</v>
      </c>
    </row>
    <row r="8200" spans="1:10" x14ac:dyDescent="0.35">
      <c r="A8200" s="5">
        <v>8196</v>
      </c>
      <c r="B8200" s="5">
        <v>342</v>
      </c>
      <c r="C8200" s="5">
        <v>12</v>
      </c>
      <c r="D8200" s="380">
        <v>112.00388888888889</v>
      </c>
      <c r="E8200" s="25">
        <v>25.74</v>
      </c>
      <c r="F8200" s="380">
        <v>6.5059513058835838</v>
      </c>
      <c r="G8200" s="25">
        <v>55.38</v>
      </c>
      <c r="H8200" s="380">
        <v>2.4411467646359233</v>
      </c>
      <c r="I8200" s="25">
        <v>53.71</v>
      </c>
      <c r="J8200" s="380">
        <v>0.35378288268581215</v>
      </c>
    </row>
    <row r="8201" spans="1:10" x14ac:dyDescent="0.35">
      <c r="A8201" s="5">
        <v>8197</v>
      </c>
      <c r="B8201" s="5">
        <v>342</v>
      </c>
      <c r="C8201" s="5">
        <v>12</v>
      </c>
      <c r="D8201" s="380">
        <v>110.21111111111111</v>
      </c>
      <c r="E8201" s="25">
        <v>25.74</v>
      </c>
      <c r="F8201" s="380">
        <v>2.5122222059170283</v>
      </c>
      <c r="G8201" s="25">
        <v>53.77</v>
      </c>
      <c r="H8201" s="380">
        <v>0.47222222222222221</v>
      </c>
      <c r="I8201" s="25">
        <v>53.17</v>
      </c>
      <c r="J8201" s="380">
        <v>0.35378288268581215</v>
      </c>
    </row>
    <row r="8202" spans="1:10" x14ac:dyDescent="0.35">
      <c r="A8202" s="5">
        <v>8198</v>
      </c>
      <c r="B8202" s="5">
        <v>342</v>
      </c>
      <c r="C8202" s="5">
        <v>12</v>
      </c>
      <c r="D8202" s="380">
        <v>110.69888888888889</v>
      </c>
      <c r="E8202" s="25">
        <v>25.74</v>
      </c>
      <c r="F8202" s="380">
        <v>3.4921802597929643</v>
      </c>
      <c r="G8202" s="25">
        <v>53.77</v>
      </c>
      <c r="H8202" s="380">
        <v>0.47222222222222221</v>
      </c>
      <c r="I8202" s="25">
        <v>53.71</v>
      </c>
      <c r="J8202" s="380">
        <v>0.31629979035639411</v>
      </c>
    </row>
    <row r="8203" spans="1:10" x14ac:dyDescent="0.35">
      <c r="A8203" s="5">
        <v>8199</v>
      </c>
      <c r="B8203" s="5">
        <v>342</v>
      </c>
      <c r="C8203" s="5">
        <v>12</v>
      </c>
      <c r="D8203" s="380">
        <v>112.68722222222223</v>
      </c>
      <c r="E8203" s="25">
        <v>26.51</v>
      </c>
      <c r="F8203" s="380">
        <v>7.0413806816488576</v>
      </c>
      <c r="G8203" s="25">
        <v>53.77</v>
      </c>
      <c r="H8203" s="380">
        <v>0.45801767819792161</v>
      </c>
      <c r="I8203" s="25">
        <v>54.25</v>
      </c>
      <c r="J8203" s="380">
        <v>0.12748422972647208</v>
      </c>
    </row>
    <row r="8204" spans="1:10" x14ac:dyDescent="0.35">
      <c r="A8204" s="5">
        <v>8200</v>
      </c>
      <c r="B8204" s="5">
        <v>342</v>
      </c>
      <c r="C8204" s="5">
        <v>12</v>
      </c>
      <c r="D8204" s="380">
        <v>114.60833333333332</v>
      </c>
      <c r="E8204" s="25">
        <v>26.74</v>
      </c>
      <c r="F8204" s="380">
        <v>8.1174834595959595</v>
      </c>
      <c r="G8204" s="25">
        <v>53.77</v>
      </c>
      <c r="H8204" s="380">
        <v>0.4454339717400066</v>
      </c>
      <c r="I8204" s="25">
        <v>63.19</v>
      </c>
      <c r="J8204" s="380">
        <v>0.2786171605260287</v>
      </c>
    </row>
    <row r="8205" spans="1:10" x14ac:dyDescent="0.35">
      <c r="A8205" s="5">
        <v>8201</v>
      </c>
      <c r="B8205" s="5">
        <v>342</v>
      </c>
      <c r="C8205" s="5">
        <v>12</v>
      </c>
      <c r="D8205" s="380">
        <v>121.84833333333333</v>
      </c>
      <c r="E8205" s="25">
        <v>28.97</v>
      </c>
      <c r="F8205" s="380">
        <v>8.1174834595959595</v>
      </c>
      <c r="G8205" s="25">
        <v>62.12</v>
      </c>
      <c r="H8205" s="380">
        <v>0.64832475448656346</v>
      </c>
      <c r="I8205" s="25">
        <v>70.900000000000006</v>
      </c>
      <c r="J8205" s="380">
        <v>4.3086591664624878</v>
      </c>
    </row>
    <row r="8206" spans="1:10" x14ac:dyDescent="0.35">
      <c r="A8206" s="5">
        <v>8202</v>
      </c>
      <c r="B8206" s="5">
        <v>342</v>
      </c>
      <c r="C8206" s="5">
        <v>12</v>
      </c>
      <c r="D8206" s="380">
        <v>126.64888888888888</v>
      </c>
      <c r="E8206" s="25">
        <v>33.81</v>
      </c>
      <c r="F8206" s="380">
        <v>8.5028940948165772</v>
      </c>
      <c r="G8206" s="25">
        <v>65.900000000000006</v>
      </c>
      <c r="H8206" s="380">
        <v>0.57923438909110858</v>
      </c>
      <c r="I8206" s="25">
        <v>70.900000000000006</v>
      </c>
      <c r="J8206" s="380">
        <v>4.26169387992329</v>
      </c>
    </row>
    <row r="8207" spans="1:10" x14ac:dyDescent="0.35">
      <c r="A8207" s="5">
        <v>8203</v>
      </c>
      <c r="B8207" s="5">
        <v>342</v>
      </c>
      <c r="C8207" s="5">
        <v>12</v>
      </c>
      <c r="D8207" s="380">
        <v>123.78888888888888</v>
      </c>
      <c r="E8207" s="25">
        <v>29.76</v>
      </c>
      <c r="F8207" s="380">
        <v>8.6653744382421198</v>
      </c>
      <c r="G8207" s="25">
        <v>64.2</v>
      </c>
      <c r="H8207" s="380">
        <v>0.24861165946295471</v>
      </c>
      <c r="I8207" s="25">
        <v>66.06</v>
      </c>
      <c r="J8207" s="380">
        <v>4.1290589573107566</v>
      </c>
    </row>
    <row r="8208" spans="1:10" x14ac:dyDescent="0.35">
      <c r="A8208" s="5">
        <v>8204</v>
      </c>
      <c r="B8208" s="5">
        <v>342</v>
      </c>
      <c r="C8208" s="5">
        <v>12</v>
      </c>
      <c r="D8208" s="380">
        <v>118.11555555555556</v>
      </c>
      <c r="E8208" s="25">
        <v>28.24</v>
      </c>
      <c r="F8208" s="380">
        <v>5.8543006824412531</v>
      </c>
      <c r="G8208" s="25">
        <v>62.12</v>
      </c>
      <c r="H8208" s="380">
        <v>0.30187740126279711</v>
      </c>
      <c r="I8208" s="25">
        <v>60.46</v>
      </c>
      <c r="J8208" s="380">
        <v>4.1290589573107566</v>
      </c>
    </row>
    <row r="8209" spans="1:10" x14ac:dyDescent="0.35">
      <c r="A8209" s="5">
        <v>8205</v>
      </c>
      <c r="B8209" s="5">
        <v>342</v>
      </c>
      <c r="C8209" s="5">
        <v>12</v>
      </c>
      <c r="D8209" s="380">
        <v>106.59833333333333</v>
      </c>
      <c r="E8209" s="25">
        <v>25.74</v>
      </c>
      <c r="F8209" s="380">
        <v>5.2288354650222635</v>
      </c>
      <c r="G8209" s="25">
        <v>54.25</v>
      </c>
      <c r="H8209" s="380">
        <v>0.28335286060028764</v>
      </c>
      <c r="I8209" s="25">
        <v>54.87</v>
      </c>
      <c r="J8209" s="380">
        <v>4.1290589573107566</v>
      </c>
    </row>
    <row r="8210" spans="1:10" x14ac:dyDescent="0.35">
      <c r="A8210" s="5">
        <v>8206</v>
      </c>
      <c r="B8210" s="5">
        <v>342</v>
      </c>
      <c r="C8210" s="5">
        <v>12</v>
      </c>
      <c r="D8210" s="380">
        <v>89.783333333333346</v>
      </c>
      <c r="E8210" s="25">
        <v>25.74</v>
      </c>
      <c r="F8210" s="380">
        <v>5.1824759131477256</v>
      </c>
      <c r="G8210" s="25">
        <v>52.67</v>
      </c>
      <c r="H8210" s="380">
        <v>0.253346937244399</v>
      </c>
      <c r="I8210" s="25">
        <v>53.71</v>
      </c>
      <c r="J8210" s="380">
        <v>4.1290589573107566</v>
      </c>
    </row>
    <row r="8211" spans="1:10" x14ac:dyDescent="0.35">
      <c r="A8211" s="5">
        <v>8207</v>
      </c>
      <c r="B8211" s="5">
        <v>342</v>
      </c>
      <c r="C8211" s="5">
        <v>12</v>
      </c>
      <c r="D8211" s="380">
        <v>83.50055555555555</v>
      </c>
      <c r="E8211" s="25">
        <v>25.74</v>
      </c>
      <c r="F8211" s="380">
        <v>4.75345587666573</v>
      </c>
      <c r="G8211" s="25">
        <v>52.67</v>
      </c>
      <c r="H8211" s="380">
        <v>0.24488384815854983</v>
      </c>
      <c r="I8211" s="25">
        <v>49.53</v>
      </c>
      <c r="J8211" s="380">
        <v>1.4458806352824685</v>
      </c>
    </row>
    <row r="8212" spans="1:10" x14ac:dyDescent="0.35">
      <c r="A8212" s="5">
        <v>8208</v>
      </c>
      <c r="B8212" s="5">
        <v>342</v>
      </c>
      <c r="C8212" s="5">
        <v>12</v>
      </c>
      <c r="D8212" s="380">
        <v>78.720555555555549</v>
      </c>
      <c r="E8212" s="25">
        <v>25.47</v>
      </c>
      <c r="F8212" s="380">
        <v>4.7381157905735405</v>
      </c>
      <c r="G8212" s="25">
        <v>48.88</v>
      </c>
      <c r="H8212" s="380">
        <v>0.23635652041677815</v>
      </c>
      <c r="I8212" s="25">
        <v>48.59</v>
      </c>
      <c r="J8212" s="380">
        <v>1.3207041836964246</v>
      </c>
    </row>
    <row r="8213" spans="1:10" x14ac:dyDescent="0.35">
      <c r="A8213" s="5">
        <v>8209</v>
      </c>
      <c r="B8213" s="5">
        <v>343</v>
      </c>
      <c r="C8213" s="5">
        <v>12</v>
      </c>
      <c r="D8213" s="380">
        <v>78.75555555555556</v>
      </c>
      <c r="E8213" s="25">
        <v>25.29</v>
      </c>
      <c r="F8213" s="380">
        <v>3.8079118230678035</v>
      </c>
      <c r="G8213" s="25">
        <v>47.67</v>
      </c>
      <c r="H8213" s="380">
        <v>0.21715849236191814</v>
      </c>
      <c r="I8213" s="25">
        <v>47.17</v>
      </c>
      <c r="J8213" s="380">
        <v>0.77489496741935993</v>
      </c>
    </row>
    <row r="8214" spans="1:10" x14ac:dyDescent="0.35">
      <c r="A8214" s="5">
        <v>8210</v>
      </c>
      <c r="B8214" s="5">
        <v>343</v>
      </c>
      <c r="C8214" s="5">
        <v>12</v>
      </c>
      <c r="D8214" s="380">
        <v>74.441111111111113</v>
      </c>
      <c r="E8214" s="25">
        <v>25.29</v>
      </c>
      <c r="F8214" s="380">
        <v>3.9781386401624466</v>
      </c>
      <c r="G8214" s="25">
        <v>44.77</v>
      </c>
      <c r="H8214" s="380">
        <v>0.22696191055374096</v>
      </c>
      <c r="I8214" s="25">
        <v>46.64</v>
      </c>
      <c r="J8214" s="380">
        <v>0.89776965691910349</v>
      </c>
    </row>
    <row r="8215" spans="1:10" x14ac:dyDescent="0.35">
      <c r="A8215" s="5">
        <v>8211</v>
      </c>
      <c r="B8215" s="5">
        <v>343</v>
      </c>
      <c r="C8215" s="5">
        <v>12</v>
      </c>
      <c r="D8215" s="380">
        <v>72.97444444444443</v>
      </c>
      <c r="E8215" s="25">
        <v>25.29</v>
      </c>
      <c r="F8215" s="380">
        <v>4.3709526320901322</v>
      </c>
      <c r="G8215" s="25">
        <v>44.77</v>
      </c>
      <c r="H8215" s="380">
        <v>0.29737740952475061</v>
      </c>
      <c r="I8215" s="25">
        <v>45.85</v>
      </c>
      <c r="J8215" s="380">
        <v>4.1290589573107566</v>
      </c>
    </row>
    <row r="8216" spans="1:10" x14ac:dyDescent="0.35">
      <c r="A8216" s="5">
        <v>8212</v>
      </c>
      <c r="B8216" s="5">
        <v>343</v>
      </c>
      <c r="C8216" s="5">
        <v>12</v>
      </c>
      <c r="D8216" s="380">
        <v>72.133888888888876</v>
      </c>
      <c r="E8216" s="25">
        <v>25.29</v>
      </c>
      <c r="F8216" s="380">
        <v>4.6860878380431137</v>
      </c>
      <c r="G8216" s="25">
        <v>44.77</v>
      </c>
      <c r="H8216" s="380">
        <v>0.13052081494830819</v>
      </c>
      <c r="I8216" s="25">
        <v>46.24</v>
      </c>
      <c r="J8216" s="380">
        <v>4.1290589573107566</v>
      </c>
    </row>
    <row r="8217" spans="1:10" x14ac:dyDescent="0.35">
      <c r="A8217" s="5">
        <v>8213</v>
      </c>
      <c r="B8217" s="5">
        <v>343</v>
      </c>
      <c r="C8217" s="5">
        <v>12</v>
      </c>
      <c r="D8217" s="380">
        <v>72.605000000000004</v>
      </c>
      <c r="E8217" s="25">
        <v>25.29</v>
      </c>
      <c r="F8217" s="380">
        <v>4.389793767191108</v>
      </c>
      <c r="G8217" s="25">
        <v>44.77</v>
      </c>
      <c r="H8217" s="380">
        <v>0.24270753328213002</v>
      </c>
      <c r="I8217" s="25">
        <v>46.7</v>
      </c>
      <c r="J8217" s="380">
        <v>4.1290589573107566</v>
      </c>
    </row>
    <row r="8218" spans="1:10" x14ac:dyDescent="0.35">
      <c r="A8218" s="5">
        <v>8214</v>
      </c>
      <c r="B8218" s="5">
        <v>343</v>
      </c>
      <c r="C8218" s="5">
        <v>12</v>
      </c>
      <c r="D8218" s="380">
        <v>75.281666666666666</v>
      </c>
      <c r="E8218" s="25">
        <v>25.29</v>
      </c>
      <c r="F8218" s="380">
        <v>4.5132470527285475</v>
      </c>
      <c r="G8218" s="25">
        <v>48.88</v>
      </c>
      <c r="H8218" s="380">
        <v>0.21145255314428391</v>
      </c>
      <c r="I8218" s="25">
        <v>48.59</v>
      </c>
      <c r="J8218" s="380">
        <v>4.1290589573107557</v>
      </c>
    </row>
    <row r="8219" spans="1:10" x14ac:dyDescent="0.35">
      <c r="A8219" s="5">
        <v>8215</v>
      </c>
      <c r="B8219" s="5">
        <v>343</v>
      </c>
      <c r="C8219" s="5">
        <v>12</v>
      </c>
      <c r="D8219" s="380">
        <v>87.339444444444453</v>
      </c>
      <c r="E8219" s="25">
        <v>26.05</v>
      </c>
      <c r="F8219" s="380">
        <v>5.4632654346599514</v>
      </c>
      <c r="G8219" s="25">
        <v>53.77</v>
      </c>
      <c r="H8219" s="380">
        <v>0.12300512997071136</v>
      </c>
      <c r="I8219" s="25">
        <v>50.33</v>
      </c>
      <c r="J8219" s="380">
        <v>4.1290589573107566</v>
      </c>
    </row>
    <row r="8220" spans="1:10" x14ac:dyDescent="0.35">
      <c r="A8220" s="5">
        <v>8216</v>
      </c>
      <c r="B8220" s="5">
        <v>343</v>
      </c>
      <c r="C8220" s="5">
        <v>12</v>
      </c>
      <c r="D8220" s="380">
        <v>107.69777777777777</v>
      </c>
      <c r="E8220" s="25">
        <v>28.12</v>
      </c>
      <c r="F8220" s="380">
        <v>5.4156775581140089</v>
      </c>
      <c r="G8220" s="25">
        <v>843.72</v>
      </c>
      <c r="H8220" s="380">
        <v>2.5259112080808976</v>
      </c>
      <c r="I8220" s="25">
        <v>62.27</v>
      </c>
      <c r="J8220" s="380">
        <v>2.777777777777778E-2</v>
      </c>
    </row>
    <row r="8221" spans="1:10" x14ac:dyDescent="0.35">
      <c r="A8221" s="5">
        <v>8217</v>
      </c>
      <c r="B8221" s="5">
        <v>343</v>
      </c>
      <c r="C8221" s="5">
        <v>12</v>
      </c>
      <c r="D8221" s="380">
        <v>117.71055555555554</v>
      </c>
      <c r="E8221" s="25">
        <v>29.76</v>
      </c>
      <c r="F8221" s="380">
        <v>4.9031231592973041</v>
      </c>
      <c r="G8221" s="25">
        <v>843.72</v>
      </c>
      <c r="H8221" s="380">
        <v>2.7617797869205423</v>
      </c>
      <c r="I8221" s="25">
        <v>603.30999999999995</v>
      </c>
      <c r="J8221" s="380">
        <v>4.1802214394797907</v>
      </c>
    </row>
    <row r="8222" spans="1:10" x14ac:dyDescent="0.35">
      <c r="A8222" s="5">
        <v>8218</v>
      </c>
      <c r="B8222" s="5">
        <v>343</v>
      </c>
      <c r="C8222" s="5">
        <v>12</v>
      </c>
      <c r="D8222" s="380">
        <v>116.1188888888889</v>
      </c>
      <c r="E8222" s="25">
        <v>29.96</v>
      </c>
      <c r="F8222" s="380">
        <v>4.7674320406230244</v>
      </c>
      <c r="G8222" s="25">
        <v>64.2</v>
      </c>
      <c r="H8222" s="380">
        <v>2.7617797869205423</v>
      </c>
      <c r="I8222" s="25">
        <v>603.30999999999995</v>
      </c>
      <c r="J8222" s="380">
        <v>4.1802214394797907</v>
      </c>
    </row>
    <row r="8223" spans="1:10" x14ac:dyDescent="0.35">
      <c r="A8223" s="5">
        <v>8219</v>
      </c>
      <c r="B8223" s="5">
        <v>343</v>
      </c>
      <c r="C8223" s="5">
        <v>12</v>
      </c>
      <c r="D8223" s="380">
        <v>112.21444444444445</v>
      </c>
      <c r="E8223" s="25">
        <v>28.97</v>
      </c>
      <c r="F8223" s="380">
        <v>6.6236307131217087</v>
      </c>
      <c r="G8223" s="25">
        <v>62.12</v>
      </c>
      <c r="H8223" s="380">
        <v>2.6997294397385621</v>
      </c>
      <c r="I8223" s="25">
        <v>59.21</v>
      </c>
      <c r="J8223" s="380">
        <v>3.3002788124043354</v>
      </c>
    </row>
    <row r="8224" spans="1:10" x14ac:dyDescent="0.35">
      <c r="A8224" s="5">
        <v>8220</v>
      </c>
      <c r="B8224" s="5">
        <v>343</v>
      </c>
      <c r="C8224" s="5">
        <v>12</v>
      </c>
      <c r="D8224" s="380">
        <v>113.09611111111113</v>
      </c>
      <c r="E8224" s="25">
        <v>27.3</v>
      </c>
      <c r="F8224" s="380">
        <v>6.6236307131217087</v>
      </c>
      <c r="G8224" s="25">
        <v>55.38</v>
      </c>
      <c r="H8224" s="380">
        <v>2.346153113616861</v>
      </c>
      <c r="I8224" s="25">
        <v>53.71</v>
      </c>
      <c r="J8224" s="380">
        <v>3.2878023761757085</v>
      </c>
    </row>
    <row r="8225" spans="1:10" x14ac:dyDescent="0.35">
      <c r="A8225" s="5">
        <v>8221</v>
      </c>
      <c r="B8225" s="5">
        <v>343</v>
      </c>
      <c r="C8225" s="5">
        <v>12</v>
      </c>
      <c r="D8225" s="380">
        <v>113.80222222222221</v>
      </c>
      <c r="E8225" s="25">
        <v>26.51</v>
      </c>
      <c r="F8225" s="380">
        <v>2.3620332766583716</v>
      </c>
      <c r="G8225" s="25">
        <v>53.77</v>
      </c>
      <c r="H8225" s="380">
        <v>2.3360142079769215</v>
      </c>
      <c r="I8225" s="25">
        <v>50.33</v>
      </c>
      <c r="J8225" s="380">
        <v>3.2878023761757085</v>
      </c>
    </row>
    <row r="8226" spans="1:10" x14ac:dyDescent="0.35">
      <c r="A8226" s="5">
        <v>8222</v>
      </c>
      <c r="B8226" s="5">
        <v>343</v>
      </c>
      <c r="C8226" s="5">
        <v>12</v>
      </c>
      <c r="D8226" s="380">
        <v>112.16944444444444</v>
      </c>
      <c r="E8226" s="25">
        <v>25.76</v>
      </c>
      <c r="F8226" s="380">
        <v>0.21169000815359229</v>
      </c>
      <c r="G8226" s="25">
        <v>52.67</v>
      </c>
      <c r="H8226" s="380">
        <v>2.3215300570627222</v>
      </c>
      <c r="I8226" s="25">
        <v>50.33</v>
      </c>
      <c r="J8226" s="380">
        <v>3.2878023761757085</v>
      </c>
    </row>
    <row r="8227" spans="1:10" x14ac:dyDescent="0.35">
      <c r="A8227" s="5">
        <v>8223</v>
      </c>
      <c r="B8227" s="5">
        <v>343</v>
      </c>
      <c r="C8227" s="5">
        <v>12</v>
      </c>
      <c r="D8227" s="380">
        <v>114.16944444444445</v>
      </c>
      <c r="E8227" s="25">
        <v>26.5</v>
      </c>
      <c r="F8227" s="380">
        <v>4.525314230834363</v>
      </c>
      <c r="G8227" s="25">
        <v>52.67</v>
      </c>
      <c r="H8227" s="380">
        <v>2.346153113616861</v>
      </c>
      <c r="I8227" s="25">
        <v>50.33</v>
      </c>
      <c r="J8227" s="380">
        <v>3.2878023761757085</v>
      </c>
    </row>
    <row r="8228" spans="1:10" x14ac:dyDescent="0.35">
      <c r="A8228" s="5">
        <v>8224</v>
      </c>
      <c r="B8228" s="5">
        <v>343</v>
      </c>
      <c r="C8228" s="5">
        <v>12</v>
      </c>
      <c r="D8228" s="380">
        <v>115.69111111111111</v>
      </c>
      <c r="E8228" s="25">
        <v>27.29</v>
      </c>
      <c r="F8228" s="380">
        <v>6.7521070787069579</v>
      </c>
      <c r="G8228" s="25">
        <v>52.67</v>
      </c>
      <c r="H8228" s="380">
        <v>0.31831314996111332</v>
      </c>
      <c r="I8228" s="25">
        <v>54.87</v>
      </c>
      <c r="J8228" s="380">
        <v>1.8084837090050199</v>
      </c>
    </row>
    <row r="8229" spans="1:10" x14ac:dyDescent="0.35">
      <c r="A8229" s="5">
        <v>8225</v>
      </c>
      <c r="B8229" s="5">
        <v>343</v>
      </c>
      <c r="C8229" s="5">
        <v>12</v>
      </c>
      <c r="D8229" s="380">
        <v>124.60444444444445</v>
      </c>
      <c r="E8229" s="25">
        <v>29.76</v>
      </c>
      <c r="F8229" s="380">
        <v>6.2210754753760753</v>
      </c>
      <c r="G8229" s="25">
        <v>59.17</v>
      </c>
      <c r="H8229" s="380">
        <v>0.19801591060729901</v>
      </c>
      <c r="I8229" s="25">
        <v>59.21</v>
      </c>
      <c r="J8229" s="380">
        <v>3.8241004920966954</v>
      </c>
    </row>
    <row r="8230" spans="1:10" x14ac:dyDescent="0.35">
      <c r="A8230" s="5">
        <v>8226</v>
      </c>
      <c r="B8230" s="5">
        <v>343</v>
      </c>
      <c r="C8230" s="5">
        <v>12</v>
      </c>
      <c r="D8230" s="380">
        <v>128.04944444444445</v>
      </c>
      <c r="E8230" s="25">
        <v>34.82</v>
      </c>
      <c r="F8230" s="380">
        <v>5.5102388518770091</v>
      </c>
      <c r="G8230" s="25">
        <v>64.2</v>
      </c>
      <c r="H8230" s="380">
        <v>0.24594296065585275</v>
      </c>
      <c r="I8230" s="25">
        <v>62.27</v>
      </c>
      <c r="J8230" s="380">
        <v>4.1732751386850317</v>
      </c>
    </row>
    <row r="8231" spans="1:10" x14ac:dyDescent="0.35">
      <c r="A8231" s="5">
        <v>8227</v>
      </c>
      <c r="B8231" s="5">
        <v>343</v>
      </c>
      <c r="C8231" s="5">
        <v>12</v>
      </c>
      <c r="D8231" s="380">
        <v>121.33555555555554</v>
      </c>
      <c r="E8231" s="25">
        <v>30.91</v>
      </c>
      <c r="F8231" s="380">
        <v>5.5244601425181985</v>
      </c>
      <c r="G8231" s="25">
        <v>62.33</v>
      </c>
      <c r="H8231" s="380">
        <v>0.35283674363089096</v>
      </c>
      <c r="I8231" s="25">
        <v>56.52</v>
      </c>
      <c r="J8231" s="380">
        <v>4.1732751386850317</v>
      </c>
    </row>
    <row r="8232" spans="1:10" x14ac:dyDescent="0.35">
      <c r="A8232" s="5">
        <v>8228</v>
      </c>
      <c r="B8232" s="5">
        <v>343</v>
      </c>
      <c r="C8232" s="5">
        <v>12</v>
      </c>
      <c r="D8232" s="380">
        <v>116.69</v>
      </c>
      <c r="E8232" s="25">
        <v>28.12</v>
      </c>
      <c r="F8232" s="380">
        <v>5.763898954636189</v>
      </c>
      <c r="G8232" s="25">
        <v>58.63</v>
      </c>
      <c r="H8232" s="380">
        <v>0.33724525728902727</v>
      </c>
      <c r="I8232" s="25">
        <v>54.87</v>
      </c>
      <c r="J8232" s="380">
        <v>4.1732751386850317</v>
      </c>
    </row>
    <row r="8233" spans="1:10" x14ac:dyDescent="0.35">
      <c r="A8233" s="5">
        <v>8229</v>
      </c>
      <c r="B8233" s="5">
        <v>343</v>
      </c>
      <c r="C8233" s="5">
        <v>12</v>
      </c>
      <c r="D8233" s="380">
        <v>110.51777777777777</v>
      </c>
      <c r="E8233" s="25">
        <v>26.51</v>
      </c>
      <c r="F8233" s="380">
        <v>5.3670030597423102</v>
      </c>
      <c r="G8233" s="25">
        <v>52.67</v>
      </c>
      <c r="H8233" s="380">
        <v>0.32712708214139113</v>
      </c>
      <c r="I8233" s="25">
        <v>49.08</v>
      </c>
      <c r="J8233" s="380">
        <v>4.1732751386850317</v>
      </c>
    </row>
    <row r="8234" spans="1:10" x14ac:dyDescent="0.35">
      <c r="A8234" s="5">
        <v>8230</v>
      </c>
      <c r="B8234" s="5">
        <v>343</v>
      </c>
      <c r="C8234" s="5">
        <v>12</v>
      </c>
      <c r="D8234" s="380">
        <v>98.017777777777766</v>
      </c>
      <c r="E8234" s="25">
        <v>25.74</v>
      </c>
      <c r="F8234" s="380">
        <v>5.2440379871726108</v>
      </c>
      <c r="G8234" s="25">
        <v>48.88</v>
      </c>
      <c r="H8234" s="380">
        <v>0.12373113136955102</v>
      </c>
      <c r="I8234" s="25">
        <v>48.59</v>
      </c>
      <c r="J8234" s="380">
        <v>4.1732751386850317</v>
      </c>
    </row>
    <row r="8235" spans="1:10" x14ac:dyDescent="0.35">
      <c r="A8235" s="5">
        <v>8231</v>
      </c>
      <c r="B8235" s="5">
        <v>343</v>
      </c>
      <c r="C8235" s="5">
        <v>12</v>
      </c>
      <c r="D8235" s="380">
        <v>91.220555555555578</v>
      </c>
      <c r="E8235" s="25">
        <v>25.59</v>
      </c>
      <c r="F8235" s="380">
        <v>4.6656832641618173</v>
      </c>
      <c r="G8235" s="25">
        <v>48.88</v>
      </c>
      <c r="H8235" s="380">
        <v>0.31492246659597928</v>
      </c>
      <c r="I8235" s="25">
        <v>36.869999999999997</v>
      </c>
      <c r="J8235" s="380">
        <v>4.1732751386850317</v>
      </c>
    </row>
    <row r="8236" spans="1:10" x14ac:dyDescent="0.35">
      <c r="A8236" s="5">
        <v>8232</v>
      </c>
      <c r="B8236" s="5">
        <v>343</v>
      </c>
      <c r="C8236" s="5">
        <v>12</v>
      </c>
      <c r="D8236" s="380">
        <v>84.513333333333335</v>
      </c>
      <c r="E8236" s="25">
        <v>25.29</v>
      </c>
      <c r="F8236" s="380">
        <v>4.9312488780606829</v>
      </c>
      <c r="G8236" s="25">
        <v>44.77</v>
      </c>
      <c r="H8236" s="380">
        <v>0.2562433719362377</v>
      </c>
      <c r="I8236" s="25">
        <v>33.67</v>
      </c>
      <c r="J8236" s="380">
        <v>0.61996475989540667</v>
      </c>
    </row>
    <row r="8237" spans="1:10" x14ac:dyDescent="0.35">
      <c r="A8237" s="5">
        <v>8233</v>
      </c>
      <c r="B8237" s="5">
        <v>344</v>
      </c>
      <c r="C8237" s="5">
        <v>12</v>
      </c>
      <c r="D8237" s="380">
        <v>84.522777777777776</v>
      </c>
      <c r="E8237" s="25">
        <v>24.84</v>
      </c>
      <c r="F8237" s="380">
        <v>3.653460245482858</v>
      </c>
      <c r="G8237" s="25">
        <v>43.56</v>
      </c>
      <c r="H8237" s="380">
        <v>0.24378210165516884</v>
      </c>
      <c r="I8237" s="25">
        <v>33.67</v>
      </c>
      <c r="J8237" s="380">
        <v>4.1732751386850317</v>
      </c>
    </row>
    <row r="8238" spans="1:10" x14ac:dyDescent="0.35">
      <c r="A8238" s="5">
        <v>8234</v>
      </c>
      <c r="B8238" s="5">
        <v>344</v>
      </c>
      <c r="C8238" s="5">
        <v>12</v>
      </c>
      <c r="D8238" s="380">
        <v>83.408333333333331</v>
      </c>
      <c r="E8238" s="25">
        <v>24.84</v>
      </c>
      <c r="F8238" s="380">
        <v>4.3964755697959808</v>
      </c>
      <c r="G8238" s="25">
        <v>43.47</v>
      </c>
      <c r="H8238" s="380">
        <v>0.24320325684874536</v>
      </c>
      <c r="I8238" s="25">
        <v>33.67</v>
      </c>
      <c r="J8238" s="380">
        <v>4.1732751386850317</v>
      </c>
    </row>
    <row r="8239" spans="1:10" x14ac:dyDescent="0.35">
      <c r="A8239" s="5">
        <v>8235</v>
      </c>
      <c r="B8239" s="5">
        <v>344</v>
      </c>
      <c r="C8239" s="5">
        <v>12</v>
      </c>
      <c r="D8239" s="380">
        <v>80.538333333333327</v>
      </c>
      <c r="E8239" s="25">
        <v>24.84</v>
      </c>
      <c r="F8239" s="380">
        <v>3.7498188941215065</v>
      </c>
      <c r="G8239" s="25">
        <v>43.47</v>
      </c>
      <c r="H8239" s="380">
        <v>0.27747077836575668</v>
      </c>
      <c r="I8239" s="25">
        <v>33.67</v>
      </c>
      <c r="J8239" s="380">
        <v>1.1834308840816727</v>
      </c>
    </row>
    <row r="8240" spans="1:10" x14ac:dyDescent="0.35">
      <c r="A8240" s="5">
        <v>8236</v>
      </c>
      <c r="B8240" s="5">
        <v>344</v>
      </c>
      <c r="C8240" s="5">
        <v>12</v>
      </c>
      <c r="D8240" s="380">
        <v>79.053888888888864</v>
      </c>
      <c r="E8240" s="25">
        <v>24.84</v>
      </c>
      <c r="F8240" s="380">
        <v>4.2286317568278875</v>
      </c>
      <c r="G8240" s="25">
        <v>42.17</v>
      </c>
      <c r="H8240" s="380">
        <v>0.26281462185572818</v>
      </c>
      <c r="I8240" s="25">
        <v>33.67</v>
      </c>
      <c r="J8240" s="380">
        <v>1.132148654217251</v>
      </c>
    </row>
    <row r="8241" spans="1:10" x14ac:dyDescent="0.35">
      <c r="A8241" s="5">
        <v>8237</v>
      </c>
      <c r="B8241" s="5">
        <v>344</v>
      </c>
      <c r="C8241" s="5">
        <v>12</v>
      </c>
      <c r="D8241" s="380">
        <v>79.286111111111111</v>
      </c>
      <c r="E8241" s="25">
        <v>24.84</v>
      </c>
      <c r="F8241" s="380">
        <v>4.1448161873630269</v>
      </c>
      <c r="G8241" s="25">
        <v>43.47</v>
      </c>
      <c r="H8241" s="380">
        <v>0.20047064497858172</v>
      </c>
      <c r="I8241" s="25">
        <v>33.67</v>
      </c>
      <c r="J8241" s="380">
        <v>4.1732751386850317</v>
      </c>
    </row>
    <row r="8242" spans="1:10" x14ac:dyDescent="0.35">
      <c r="A8242" s="5">
        <v>8238</v>
      </c>
      <c r="B8242" s="5">
        <v>344</v>
      </c>
      <c r="C8242" s="5">
        <v>12</v>
      </c>
      <c r="D8242" s="380">
        <v>80.597222222222214</v>
      </c>
      <c r="E8242" s="25">
        <v>24.84</v>
      </c>
      <c r="F8242" s="380">
        <v>3.033641032167985</v>
      </c>
      <c r="G8242" s="25">
        <v>43.47</v>
      </c>
      <c r="H8242" s="380">
        <v>0.24594296065585275</v>
      </c>
      <c r="I8242" s="25">
        <v>33.67</v>
      </c>
      <c r="J8242" s="380">
        <v>4.1732751386850317</v>
      </c>
    </row>
    <row r="8243" spans="1:10" x14ac:dyDescent="0.35">
      <c r="A8243" s="5">
        <v>8239</v>
      </c>
      <c r="B8243" s="5">
        <v>344</v>
      </c>
      <c r="C8243" s="5">
        <v>12</v>
      </c>
      <c r="D8243" s="380">
        <v>82.987777777777765</v>
      </c>
      <c r="E8243" s="25">
        <v>25.29</v>
      </c>
      <c r="F8243" s="380">
        <v>4.1828361302305161</v>
      </c>
      <c r="G8243" s="25">
        <v>44.77</v>
      </c>
      <c r="H8243" s="380">
        <v>2.777777777777778E-2</v>
      </c>
      <c r="I8243" s="25">
        <v>33.67</v>
      </c>
      <c r="J8243" s="380">
        <v>4.1732751386850317</v>
      </c>
    </row>
    <row r="8244" spans="1:10" x14ac:dyDescent="0.35">
      <c r="A8244" s="5">
        <v>8240</v>
      </c>
      <c r="B8244" s="5">
        <v>344</v>
      </c>
      <c r="C8244" s="5">
        <v>12</v>
      </c>
      <c r="D8244" s="380">
        <v>87.209444444444443</v>
      </c>
      <c r="E8244" s="25">
        <v>26.05</v>
      </c>
      <c r="F8244" s="380">
        <v>4.5177125240766873</v>
      </c>
      <c r="G8244" s="25">
        <v>49.65</v>
      </c>
      <c r="H8244" s="380">
        <v>2.777777777777778E-2</v>
      </c>
      <c r="I8244" s="25">
        <v>34.75</v>
      </c>
      <c r="J8244" s="380">
        <v>3.3700699173310721E-2</v>
      </c>
    </row>
    <row r="8245" spans="1:10" x14ac:dyDescent="0.35">
      <c r="A8245" s="5">
        <v>8241</v>
      </c>
      <c r="B8245" s="5">
        <v>344</v>
      </c>
      <c r="C8245" s="5">
        <v>12</v>
      </c>
      <c r="D8245" s="380">
        <v>92.965555555555554</v>
      </c>
      <c r="E8245" s="25">
        <v>26.5</v>
      </c>
      <c r="F8245" s="380">
        <v>7.717928878167994</v>
      </c>
      <c r="G8245" s="25">
        <v>51.14</v>
      </c>
      <c r="H8245" s="380">
        <v>0.16982209173825114</v>
      </c>
      <c r="I8245" s="25">
        <v>34.75</v>
      </c>
      <c r="J8245" s="380">
        <v>4.1732751386850317</v>
      </c>
    </row>
    <row r="8246" spans="1:10" x14ac:dyDescent="0.35">
      <c r="A8246" s="5">
        <v>8242</v>
      </c>
      <c r="B8246" s="5">
        <v>344</v>
      </c>
      <c r="C8246" s="5">
        <v>12</v>
      </c>
      <c r="D8246" s="380">
        <v>102.99666666666666</v>
      </c>
      <c r="E8246" s="25">
        <v>26.05</v>
      </c>
      <c r="F8246" s="380">
        <v>7.8356475219010404</v>
      </c>
      <c r="G8246" s="25">
        <v>51.14</v>
      </c>
      <c r="H8246" s="380">
        <v>5.7024696324791471E-2</v>
      </c>
      <c r="I8246" s="25">
        <v>34.75</v>
      </c>
      <c r="J8246" s="380">
        <v>4.2165528406562487</v>
      </c>
    </row>
    <row r="8247" spans="1:10" x14ac:dyDescent="0.35">
      <c r="A8247" s="5">
        <v>8243</v>
      </c>
      <c r="B8247" s="5">
        <v>344</v>
      </c>
      <c r="C8247" s="5">
        <v>12</v>
      </c>
      <c r="D8247" s="380">
        <v>106.38222222222223</v>
      </c>
      <c r="E8247" s="25">
        <v>25.74</v>
      </c>
      <c r="F8247" s="380">
        <v>7.601000805218936</v>
      </c>
      <c r="G8247" s="25">
        <v>48.88</v>
      </c>
      <c r="H8247" s="380">
        <v>0.26928203580611143</v>
      </c>
      <c r="I8247" s="25">
        <v>34.25</v>
      </c>
      <c r="J8247" s="380">
        <v>3.1533273497274532</v>
      </c>
    </row>
    <row r="8248" spans="1:10" x14ac:dyDescent="0.35">
      <c r="A8248" s="5">
        <v>8244</v>
      </c>
      <c r="B8248" s="5">
        <v>344</v>
      </c>
      <c r="C8248" s="5">
        <v>12</v>
      </c>
      <c r="D8248" s="380">
        <v>104.35055555555553</v>
      </c>
      <c r="E8248" s="25">
        <v>25.74</v>
      </c>
      <c r="F8248" s="380">
        <v>6.5713090508755769</v>
      </c>
      <c r="G8248" s="25">
        <v>48.88</v>
      </c>
      <c r="H8248" s="380">
        <v>0.18870607108239429</v>
      </c>
      <c r="I8248" s="25">
        <v>33.67</v>
      </c>
      <c r="J8248" s="380">
        <v>3.3642627184929834</v>
      </c>
    </row>
    <row r="8249" spans="1:10" x14ac:dyDescent="0.35">
      <c r="A8249" s="5">
        <v>8245</v>
      </c>
      <c r="B8249" s="5">
        <v>344</v>
      </c>
      <c r="C8249" s="5">
        <v>12</v>
      </c>
      <c r="D8249" s="380">
        <v>101.01277777777779</v>
      </c>
      <c r="E8249" s="25">
        <v>25.59</v>
      </c>
      <c r="F8249" s="380">
        <v>3.6086721551497836</v>
      </c>
      <c r="G8249" s="25">
        <v>46.28</v>
      </c>
      <c r="H8249" s="380">
        <v>0.31720985886348474</v>
      </c>
      <c r="I8249" s="25">
        <v>33.67</v>
      </c>
      <c r="J8249" s="380">
        <v>2.7818713314438672</v>
      </c>
    </row>
    <row r="8250" spans="1:10" x14ac:dyDescent="0.35">
      <c r="A8250" s="5">
        <v>8246</v>
      </c>
      <c r="B8250" s="5">
        <v>344</v>
      </c>
      <c r="C8250" s="5">
        <v>12</v>
      </c>
      <c r="D8250" s="380">
        <v>97.49666666666667</v>
      </c>
      <c r="E8250" s="25">
        <v>25.59</v>
      </c>
      <c r="F8250" s="380">
        <v>6.734743113349249</v>
      </c>
      <c r="G8250" s="25">
        <v>45.78</v>
      </c>
      <c r="H8250" s="380">
        <v>0.42631296668481639</v>
      </c>
      <c r="I8250" s="25">
        <v>33.67</v>
      </c>
      <c r="J8250" s="380">
        <v>2.7818713314438672</v>
      </c>
    </row>
    <row r="8251" spans="1:10" x14ac:dyDescent="0.35">
      <c r="A8251" s="5">
        <v>8247</v>
      </c>
      <c r="B8251" s="5">
        <v>344</v>
      </c>
      <c r="C8251" s="5">
        <v>12</v>
      </c>
      <c r="D8251" s="380">
        <v>98.545555555555552</v>
      </c>
      <c r="E8251" s="25">
        <v>25.59</v>
      </c>
      <c r="F8251" s="380">
        <v>6.857279823602366</v>
      </c>
      <c r="G8251" s="25">
        <v>46.11</v>
      </c>
      <c r="H8251" s="380">
        <v>0.43406881729709945</v>
      </c>
      <c r="I8251" s="25">
        <v>33.67</v>
      </c>
      <c r="J8251" s="380">
        <v>2.7818713314438672</v>
      </c>
    </row>
    <row r="8252" spans="1:10" x14ac:dyDescent="0.35">
      <c r="A8252" s="5">
        <v>8248</v>
      </c>
      <c r="B8252" s="5">
        <v>344</v>
      </c>
      <c r="C8252" s="5">
        <v>12</v>
      </c>
      <c r="D8252" s="380">
        <v>102.82111111111109</v>
      </c>
      <c r="E8252" s="25">
        <v>25.74</v>
      </c>
      <c r="F8252" s="380">
        <v>8.1174834595959577</v>
      </c>
      <c r="G8252" s="25">
        <v>46.11</v>
      </c>
      <c r="H8252" s="380">
        <v>0.57942148046397302</v>
      </c>
      <c r="I8252" s="25">
        <v>33.74</v>
      </c>
      <c r="J8252" s="380">
        <v>4.4287110861286889</v>
      </c>
    </row>
    <row r="8253" spans="1:10" x14ac:dyDescent="0.35">
      <c r="A8253" s="5">
        <v>8249</v>
      </c>
      <c r="B8253" s="5">
        <v>344</v>
      </c>
      <c r="C8253" s="5">
        <v>12</v>
      </c>
      <c r="D8253" s="380">
        <v>108.03333333333332</v>
      </c>
      <c r="E8253" s="25">
        <v>25.74</v>
      </c>
      <c r="F8253" s="380">
        <v>8.7613126241472248</v>
      </c>
      <c r="G8253" s="25">
        <v>48.2</v>
      </c>
      <c r="H8253" s="380">
        <v>0.59003196636353372</v>
      </c>
      <c r="I8253" s="25">
        <v>35.799999999999997</v>
      </c>
      <c r="J8253" s="380">
        <v>4.1067302920097495</v>
      </c>
    </row>
    <row r="8254" spans="1:10" x14ac:dyDescent="0.35">
      <c r="A8254" s="5">
        <v>8250</v>
      </c>
      <c r="B8254" s="5">
        <v>344</v>
      </c>
      <c r="C8254" s="5">
        <v>12</v>
      </c>
      <c r="D8254" s="380">
        <v>114.31555555555556</v>
      </c>
      <c r="E8254" s="25">
        <v>26.51</v>
      </c>
      <c r="F8254" s="380">
        <v>8.6065685697855212</v>
      </c>
      <c r="G8254" s="25">
        <v>51.9</v>
      </c>
      <c r="H8254" s="380">
        <v>0.59398423651297871</v>
      </c>
      <c r="I8254" s="25">
        <v>42.11</v>
      </c>
      <c r="J8254" s="380">
        <v>4.5819926906052304</v>
      </c>
    </row>
    <row r="8255" spans="1:10" x14ac:dyDescent="0.35">
      <c r="A8255" s="5">
        <v>8251</v>
      </c>
      <c r="B8255" s="5">
        <v>344</v>
      </c>
      <c r="C8255" s="5">
        <v>12</v>
      </c>
      <c r="D8255" s="380">
        <v>111.37333333333333</v>
      </c>
      <c r="E8255" s="25">
        <v>26.51</v>
      </c>
      <c r="F8255" s="380">
        <v>8.7539618376187605</v>
      </c>
      <c r="G8255" s="25">
        <v>51.14</v>
      </c>
      <c r="H8255" s="380">
        <v>0.52701974832631993</v>
      </c>
      <c r="I8255" s="25">
        <v>35.799999999999997</v>
      </c>
      <c r="J8255" s="380">
        <v>3.038785518575347</v>
      </c>
    </row>
    <row r="8256" spans="1:10" x14ac:dyDescent="0.35">
      <c r="A8256" s="5">
        <v>8252</v>
      </c>
      <c r="B8256" s="5">
        <v>344</v>
      </c>
      <c r="C8256" s="5">
        <v>12</v>
      </c>
      <c r="D8256" s="380">
        <v>106</v>
      </c>
      <c r="E8256" s="25">
        <v>25.74</v>
      </c>
      <c r="F8256" s="380">
        <v>8.9309303578751145</v>
      </c>
      <c r="G8256" s="25">
        <v>48.88</v>
      </c>
      <c r="H8256" s="380">
        <v>0.57413424883815523</v>
      </c>
      <c r="I8256" s="25">
        <v>35.799999999999997</v>
      </c>
      <c r="J8256" s="380">
        <v>4.2055497445853689</v>
      </c>
    </row>
    <row r="8257" spans="1:10" x14ac:dyDescent="0.35">
      <c r="A8257" s="5">
        <v>8253</v>
      </c>
      <c r="B8257" s="5">
        <v>344</v>
      </c>
      <c r="C8257" s="5">
        <v>12</v>
      </c>
      <c r="D8257" s="380">
        <v>91.143333333333331</v>
      </c>
      <c r="E8257" s="25">
        <v>25.29</v>
      </c>
      <c r="F8257" s="380">
        <v>8.1174834595959595</v>
      </c>
      <c r="G8257" s="25">
        <v>44.77</v>
      </c>
      <c r="H8257" s="380">
        <v>0.57095407988197666</v>
      </c>
      <c r="I8257" s="25">
        <v>33.67</v>
      </c>
      <c r="J8257" s="380">
        <v>2.5934363736013131</v>
      </c>
    </row>
    <row r="8258" spans="1:10" x14ac:dyDescent="0.35">
      <c r="A8258" s="5">
        <v>8254</v>
      </c>
      <c r="B8258" s="5">
        <v>344</v>
      </c>
      <c r="C8258" s="5">
        <v>12</v>
      </c>
      <c r="D8258" s="380">
        <v>84.679444444444442</v>
      </c>
      <c r="E8258" s="25">
        <v>24.84</v>
      </c>
      <c r="F8258" s="380">
        <v>8.1174834595959595</v>
      </c>
      <c r="G8258" s="25">
        <v>43.62</v>
      </c>
      <c r="H8258" s="380">
        <v>0.54334417801542012</v>
      </c>
      <c r="I8258" s="25">
        <v>33.67</v>
      </c>
      <c r="J8258" s="380">
        <v>3.4937262541092187</v>
      </c>
    </row>
    <row r="8259" spans="1:10" x14ac:dyDescent="0.35">
      <c r="A8259" s="5">
        <v>8255</v>
      </c>
      <c r="B8259" s="5">
        <v>344</v>
      </c>
      <c r="C8259" s="5">
        <v>12</v>
      </c>
      <c r="D8259" s="380">
        <v>81.501111111111115</v>
      </c>
      <c r="E8259" s="25">
        <v>24.84</v>
      </c>
      <c r="F8259" s="380">
        <v>7.7718770245976518</v>
      </c>
      <c r="G8259" s="25">
        <v>43.56</v>
      </c>
      <c r="H8259" s="380">
        <v>0.48910470108973536</v>
      </c>
      <c r="I8259" s="25">
        <v>33.67</v>
      </c>
      <c r="J8259" s="380">
        <v>3.7840116149347849</v>
      </c>
    </row>
    <row r="8260" spans="1:10" x14ac:dyDescent="0.35">
      <c r="A8260" s="5">
        <v>8256</v>
      </c>
      <c r="B8260" s="5">
        <v>344</v>
      </c>
      <c r="C8260" s="5">
        <v>12</v>
      </c>
      <c r="D8260" s="380">
        <v>79.646666666666647</v>
      </c>
      <c r="E8260" s="25">
        <v>24.84</v>
      </c>
      <c r="F8260" s="380">
        <v>4.8304338866286649</v>
      </c>
      <c r="G8260" s="25">
        <v>43.47</v>
      </c>
      <c r="H8260" s="380">
        <v>0.34859286079450241</v>
      </c>
      <c r="I8260" s="25">
        <v>33.67</v>
      </c>
      <c r="J8260" s="380">
        <v>1.8660660377821094</v>
      </c>
    </row>
    <row r="8261" spans="1:10" x14ac:dyDescent="0.35">
      <c r="A8261" s="5">
        <v>8257</v>
      </c>
      <c r="B8261" s="5">
        <v>345</v>
      </c>
      <c r="C8261" s="5">
        <v>12</v>
      </c>
      <c r="D8261" s="380">
        <v>79.418333333333337</v>
      </c>
      <c r="E8261" s="25">
        <v>24.84</v>
      </c>
      <c r="F8261" s="380">
        <v>4.8632661786984093</v>
      </c>
      <c r="G8261" s="25">
        <v>34.08</v>
      </c>
      <c r="H8261" s="380">
        <v>0.31224749201001473</v>
      </c>
      <c r="I8261" s="25">
        <v>33.67</v>
      </c>
      <c r="J8261" s="380">
        <v>4.1290589573107566</v>
      </c>
    </row>
    <row r="8262" spans="1:10" x14ac:dyDescent="0.35">
      <c r="A8262" s="5">
        <v>8258</v>
      </c>
      <c r="B8262" s="5">
        <v>345</v>
      </c>
      <c r="C8262" s="5">
        <v>12</v>
      </c>
      <c r="D8262" s="380">
        <v>77.86166666666665</v>
      </c>
      <c r="E8262" s="25">
        <v>24.84</v>
      </c>
      <c r="F8262" s="380">
        <v>3.9754582782449797</v>
      </c>
      <c r="G8262" s="25">
        <v>34.08</v>
      </c>
      <c r="H8262" s="380">
        <v>0.32220470828265185</v>
      </c>
      <c r="I8262" s="25">
        <v>33.67</v>
      </c>
      <c r="J8262" s="380">
        <v>1.2586202945509388</v>
      </c>
    </row>
    <row r="8263" spans="1:10" x14ac:dyDescent="0.35">
      <c r="A8263" s="5">
        <v>8259</v>
      </c>
      <c r="B8263" s="5">
        <v>345</v>
      </c>
      <c r="C8263" s="5">
        <v>12</v>
      </c>
      <c r="D8263" s="380">
        <v>76.141666666666666</v>
      </c>
      <c r="E8263" s="25">
        <v>24.84</v>
      </c>
      <c r="F8263" s="380">
        <v>3.9754582782449797</v>
      </c>
      <c r="G8263" s="25">
        <v>34.08</v>
      </c>
      <c r="H8263" s="380">
        <v>0.31609583727353607</v>
      </c>
      <c r="I8263" s="25">
        <v>33.67</v>
      </c>
      <c r="J8263" s="380">
        <v>3.7613056263857572</v>
      </c>
    </row>
    <row r="8264" spans="1:10" x14ac:dyDescent="0.35">
      <c r="A8264" s="5">
        <v>8260</v>
      </c>
      <c r="B8264" s="5">
        <v>345</v>
      </c>
      <c r="C8264" s="5">
        <v>12</v>
      </c>
      <c r="D8264" s="380">
        <v>73.252777777777766</v>
      </c>
      <c r="E8264" s="25">
        <v>24.73</v>
      </c>
      <c r="F8264" s="380">
        <v>3.9754582782449797</v>
      </c>
      <c r="G8264" s="25">
        <v>33.090000000000003</v>
      </c>
      <c r="H8264" s="380">
        <v>0.31134088723672804</v>
      </c>
      <c r="I8264" s="25">
        <v>33.67</v>
      </c>
      <c r="J8264" s="380">
        <v>2.1611560079962726</v>
      </c>
    </row>
    <row r="8265" spans="1:10" x14ac:dyDescent="0.35">
      <c r="A8265" s="5">
        <v>8261</v>
      </c>
      <c r="B8265" s="5">
        <v>345</v>
      </c>
      <c r="C8265" s="5">
        <v>12</v>
      </c>
      <c r="D8265" s="380">
        <v>72.461111111111109</v>
      </c>
      <c r="E8265" s="25">
        <v>24.73</v>
      </c>
      <c r="F8265" s="380">
        <v>3.9153814114589838</v>
      </c>
      <c r="G8265" s="25">
        <v>34.08</v>
      </c>
      <c r="H8265" s="380">
        <v>0.31136276409839153</v>
      </c>
      <c r="I8265" s="25">
        <v>33.67</v>
      </c>
      <c r="J8265" s="380">
        <v>0.34776988275484494</v>
      </c>
    </row>
    <row r="8266" spans="1:10" x14ac:dyDescent="0.35">
      <c r="A8266" s="5">
        <v>8262</v>
      </c>
      <c r="B8266" s="5">
        <v>345</v>
      </c>
      <c r="C8266" s="5">
        <v>12</v>
      </c>
      <c r="D8266" s="380">
        <v>72.705555555555563</v>
      </c>
      <c r="E8266" s="25">
        <v>24.84</v>
      </c>
      <c r="F8266" s="380">
        <v>4.3709526320901322</v>
      </c>
      <c r="G8266" s="25">
        <v>34.08</v>
      </c>
      <c r="H8266" s="380">
        <v>0.27510731562377627</v>
      </c>
      <c r="I8266" s="25">
        <v>33.67</v>
      </c>
      <c r="J8266" s="380">
        <v>0.37389000373402204</v>
      </c>
    </row>
    <row r="8267" spans="1:10" x14ac:dyDescent="0.35">
      <c r="A8267" s="5">
        <v>8263</v>
      </c>
      <c r="B8267" s="5">
        <v>345</v>
      </c>
      <c r="C8267" s="5">
        <v>12</v>
      </c>
      <c r="D8267" s="380">
        <v>75.288333333333341</v>
      </c>
      <c r="E8267" s="25">
        <v>24.84</v>
      </c>
      <c r="F8267" s="380">
        <v>3.8613827223209518</v>
      </c>
      <c r="G8267" s="25">
        <v>34.08</v>
      </c>
      <c r="H8267" s="380">
        <v>0.25981944438292293</v>
      </c>
      <c r="I8267" s="25">
        <v>33.67</v>
      </c>
      <c r="J8267" s="380">
        <v>2.9726313708257415</v>
      </c>
    </row>
    <row r="8268" spans="1:10" x14ac:dyDescent="0.35">
      <c r="A8268" s="5">
        <v>8264</v>
      </c>
      <c r="B8268" s="5">
        <v>345</v>
      </c>
      <c r="C8268" s="5">
        <v>12</v>
      </c>
      <c r="D8268" s="380">
        <v>74.483333333333334</v>
      </c>
      <c r="E8268" s="25">
        <v>24.84</v>
      </c>
      <c r="F8268" s="380">
        <v>8.1174834595959595</v>
      </c>
      <c r="G8268" s="25">
        <v>34.43</v>
      </c>
      <c r="H8268" s="380">
        <v>0.57143554414215958</v>
      </c>
      <c r="I8268" s="25">
        <v>33.67</v>
      </c>
      <c r="J8268" s="380">
        <v>2.3240598422762822</v>
      </c>
    </row>
    <row r="8269" spans="1:10" x14ac:dyDescent="0.35">
      <c r="A8269" s="5">
        <v>8265</v>
      </c>
      <c r="B8269" s="5">
        <v>345</v>
      </c>
      <c r="C8269" s="5">
        <v>12</v>
      </c>
      <c r="D8269" s="380">
        <v>77.906111111111102</v>
      </c>
      <c r="E8269" s="25">
        <v>24.84</v>
      </c>
      <c r="F8269" s="380">
        <v>8.1174834595959595</v>
      </c>
      <c r="G8269" s="25">
        <v>42.19</v>
      </c>
      <c r="H8269" s="380">
        <v>0.6284145652633496</v>
      </c>
      <c r="I8269" s="25">
        <v>33.67</v>
      </c>
      <c r="J8269" s="380">
        <v>3.0832511837467926</v>
      </c>
    </row>
    <row r="8270" spans="1:10" x14ac:dyDescent="0.35">
      <c r="A8270" s="5">
        <v>8266</v>
      </c>
      <c r="B8270" s="5">
        <v>345</v>
      </c>
      <c r="C8270" s="5">
        <v>12</v>
      </c>
      <c r="D8270" s="380">
        <v>84.362222222222201</v>
      </c>
      <c r="E8270" s="25">
        <v>25.29</v>
      </c>
      <c r="F8270" s="380">
        <v>8.1174834595959577</v>
      </c>
      <c r="G8270" s="25">
        <v>43.39</v>
      </c>
      <c r="H8270" s="380">
        <v>0.47609138971644765</v>
      </c>
      <c r="I8270" s="25">
        <v>34.07</v>
      </c>
      <c r="J8270" s="380">
        <v>4.0014784636105842</v>
      </c>
    </row>
    <row r="8271" spans="1:10" x14ac:dyDescent="0.35">
      <c r="A8271" s="5">
        <v>8267</v>
      </c>
      <c r="B8271" s="5">
        <v>345</v>
      </c>
      <c r="C8271" s="5">
        <v>12</v>
      </c>
      <c r="D8271" s="380">
        <v>87.329444444444434</v>
      </c>
      <c r="E8271" s="25">
        <v>25.29</v>
      </c>
      <c r="F8271" s="380">
        <v>7.0064305338950739</v>
      </c>
      <c r="G8271" s="25">
        <v>44.69</v>
      </c>
      <c r="H8271" s="380">
        <v>0.4722222222222221</v>
      </c>
      <c r="I8271" s="25">
        <v>34.07</v>
      </c>
      <c r="J8271" s="380">
        <v>3.9054653824663248</v>
      </c>
    </row>
    <row r="8272" spans="1:10" x14ac:dyDescent="0.35">
      <c r="A8272" s="5">
        <v>8268</v>
      </c>
      <c r="B8272" s="5">
        <v>345</v>
      </c>
      <c r="C8272" s="5">
        <v>12</v>
      </c>
      <c r="D8272" s="380">
        <v>89.692222222222213</v>
      </c>
      <c r="E8272" s="25">
        <v>25.29</v>
      </c>
      <c r="F8272" s="380">
        <v>6.7878167407280268</v>
      </c>
      <c r="G8272" s="25">
        <v>44.69</v>
      </c>
      <c r="H8272" s="380">
        <v>0.47222222222222215</v>
      </c>
      <c r="I8272" s="25">
        <v>34.25</v>
      </c>
      <c r="J8272" s="380">
        <v>3.7958532496105364</v>
      </c>
    </row>
    <row r="8273" spans="1:10" x14ac:dyDescent="0.35">
      <c r="A8273" s="5">
        <v>8269</v>
      </c>
      <c r="B8273" s="5">
        <v>345</v>
      </c>
      <c r="C8273" s="5">
        <v>12</v>
      </c>
      <c r="D8273" s="380">
        <v>91.129444444444431</v>
      </c>
      <c r="E8273" s="25">
        <v>25.29</v>
      </c>
      <c r="F8273" s="380">
        <v>7.101481368727188</v>
      </c>
      <c r="G8273" s="25">
        <v>43.39</v>
      </c>
      <c r="H8273" s="380">
        <v>0.4722222222222221</v>
      </c>
      <c r="I8273" s="25">
        <v>34.25</v>
      </c>
      <c r="J8273" s="380">
        <v>3.4987824583248153</v>
      </c>
    </row>
    <row r="8274" spans="1:10" x14ac:dyDescent="0.35">
      <c r="A8274" s="5">
        <v>8270</v>
      </c>
      <c r="B8274" s="5">
        <v>345</v>
      </c>
      <c r="C8274" s="5">
        <v>12</v>
      </c>
      <c r="D8274" s="380">
        <v>87.830555555555549</v>
      </c>
      <c r="E8274" s="25">
        <v>24.99</v>
      </c>
      <c r="F8274" s="380">
        <v>7.0537584052796154</v>
      </c>
      <c r="G8274" s="25">
        <v>42.17</v>
      </c>
      <c r="H8274" s="380">
        <v>0.47222222222222221</v>
      </c>
      <c r="I8274" s="25">
        <v>34.07</v>
      </c>
      <c r="J8274" s="380">
        <v>1.6182876255490062</v>
      </c>
    </row>
    <row r="8275" spans="1:10" x14ac:dyDescent="0.35">
      <c r="A8275" s="5">
        <v>8271</v>
      </c>
      <c r="B8275" s="5">
        <v>345</v>
      </c>
      <c r="C8275" s="5">
        <v>12</v>
      </c>
      <c r="D8275" s="380">
        <v>88.281666666666652</v>
      </c>
      <c r="E8275" s="25">
        <v>24.99</v>
      </c>
      <c r="F8275" s="380">
        <v>7.0474401026542903</v>
      </c>
      <c r="G8275" s="25">
        <v>42.17</v>
      </c>
      <c r="H8275" s="380">
        <v>0.47222222222222215</v>
      </c>
      <c r="I8275" s="25">
        <v>34.01</v>
      </c>
      <c r="J8275" s="380">
        <v>4.767559691835709</v>
      </c>
    </row>
    <row r="8276" spans="1:10" x14ac:dyDescent="0.35">
      <c r="A8276" s="5">
        <v>8272</v>
      </c>
      <c r="B8276" s="5">
        <v>345</v>
      </c>
      <c r="C8276" s="5">
        <v>12</v>
      </c>
      <c r="D8276" s="380">
        <v>90.286111111111111</v>
      </c>
      <c r="E8276" s="25">
        <v>24.99</v>
      </c>
      <c r="F8276" s="380">
        <v>8.1174834595959577</v>
      </c>
      <c r="G8276" s="25">
        <v>42.17</v>
      </c>
      <c r="H8276" s="380">
        <v>0.4722222222222221</v>
      </c>
      <c r="I8276" s="25">
        <v>34.01</v>
      </c>
      <c r="J8276" s="380">
        <v>4.4393325280880385</v>
      </c>
    </row>
    <row r="8277" spans="1:10" x14ac:dyDescent="0.35">
      <c r="A8277" s="5">
        <v>8273</v>
      </c>
      <c r="B8277" s="5">
        <v>345</v>
      </c>
      <c r="C8277" s="5">
        <v>12</v>
      </c>
      <c r="D8277" s="380">
        <v>100.36944444444445</v>
      </c>
      <c r="E8277" s="25">
        <v>24.99</v>
      </c>
      <c r="F8277" s="380">
        <v>8.1174834595959595</v>
      </c>
      <c r="G8277" s="25">
        <v>44.69</v>
      </c>
      <c r="H8277" s="380">
        <v>0.65808670058311347</v>
      </c>
      <c r="I8277" s="25">
        <v>34.01</v>
      </c>
      <c r="J8277" s="380">
        <v>0.88811480312664082</v>
      </c>
    </row>
    <row r="8278" spans="1:10" x14ac:dyDescent="0.35">
      <c r="A8278" s="5">
        <v>8274</v>
      </c>
      <c r="B8278" s="5">
        <v>345</v>
      </c>
      <c r="C8278" s="5">
        <v>12</v>
      </c>
      <c r="D8278" s="380">
        <v>112.095</v>
      </c>
      <c r="E8278" s="25">
        <v>25.74</v>
      </c>
      <c r="F8278" s="380">
        <v>8.8498360824444635</v>
      </c>
      <c r="G8278" s="25">
        <v>44.69</v>
      </c>
      <c r="H8278" s="380">
        <v>0.92094454678999615</v>
      </c>
      <c r="I8278" s="25">
        <v>34.01</v>
      </c>
      <c r="J8278" s="380">
        <v>7.8469257618216631E-2</v>
      </c>
    </row>
    <row r="8279" spans="1:10" x14ac:dyDescent="0.35">
      <c r="A8279" s="5">
        <v>8275</v>
      </c>
      <c r="B8279" s="5">
        <v>345</v>
      </c>
      <c r="C8279" s="5">
        <v>12</v>
      </c>
      <c r="D8279" s="380">
        <v>110.32111111111112</v>
      </c>
      <c r="E8279" s="25">
        <v>25.29</v>
      </c>
      <c r="F8279" s="380">
        <v>8.8503727746430663</v>
      </c>
      <c r="G8279" s="25">
        <v>44.69</v>
      </c>
      <c r="H8279" s="380">
        <v>0.65808670058311347</v>
      </c>
      <c r="I8279" s="25">
        <v>34.01</v>
      </c>
      <c r="J8279" s="380">
        <v>8.6377528773128723E-2</v>
      </c>
    </row>
    <row r="8280" spans="1:10" x14ac:dyDescent="0.35">
      <c r="A8280" s="5">
        <v>8276</v>
      </c>
      <c r="B8280" s="5">
        <v>345</v>
      </c>
      <c r="C8280" s="5">
        <v>12</v>
      </c>
      <c r="D8280" s="380">
        <v>103.70111111111113</v>
      </c>
      <c r="E8280" s="25">
        <v>25.29</v>
      </c>
      <c r="F8280" s="380">
        <v>8.516027323668629</v>
      </c>
      <c r="G8280" s="25">
        <v>44.45</v>
      </c>
      <c r="H8280" s="380">
        <v>0.65808670058311347</v>
      </c>
      <c r="I8280" s="25">
        <v>33.67</v>
      </c>
      <c r="J8280" s="380">
        <v>4.8299120459917972</v>
      </c>
    </row>
    <row r="8281" spans="1:10" x14ac:dyDescent="0.35">
      <c r="A8281" s="5">
        <v>8277</v>
      </c>
      <c r="B8281" s="5">
        <v>345</v>
      </c>
      <c r="C8281" s="5">
        <v>12</v>
      </c>
      <c r="D8281" s="380">
        <v>99.663888888888891</v>
      </c>
      <c r="E8281" s="25">
        <v>24.84</v>
      </c>
      <c r="F8281" s="380">
        <v>8.1174834595959577</v>
      </c>
      <c r="G8281" s="25">
        <v>42.66</v>
      </c>
      <c r="H8281" s="380">
        <v>0.47222222222222215</v>
      </c>
      <c r="I8281" s="25">
        <v>33.67</v>
      </c>
      <c r="J8281" s="380">
        <v>4.9167704656412807</v>
      </c>
    </row>
    <row r="8282" spans="1:10" x14ac:dyDescent="0.35">
      <c r="A8282" s="5">
        <v>8278</v>
      </c>
      <c r="B8282" s="5">
        <v>345</v>
      </c>
      <c r="C8282" s="5">
        <v>12</v>
      </c>
      <c r="D8282" s="380">
        <v>90.114999999999995</v>
      </c>
      <c r="E8282" s="25">
        <v>24.84</v>
      </c>
      <c r="F8282" s="380">
        <v>6.9279007418387808</v>
      </c>
      <c r="G8282" s="25">
        <v>39.78</v>
      </c>
      <c r="H8282" s="380">
        <v>0.47222222222222215</v>
      </c>
      <c r="I8282" s="25">
        <v>33.67</v>
      </c>
      <c r="J8282" s="380">
        <v>5.2702541386536632</v>
      </c>
    </row>
    <row r="8283" spans="1:10" x14ac:dyDescent="0.35">
      <c r="A8283" s="5">
        <v>8279</v>
      </c>
      <c r="B8283" s="5">
        <v>345</v>
      </c>
      <c r="C8283" s="5">
        <v>12</v>
      </c>
      <c r="D8283" s="380">
        <v>87.522222222222226</v>
      </c>
      <c r="E8283" s="25">
        <v>24.84</v>
      </c>
      <c r="F8283" s="380">
        <v>2.4301479840886446</v>
      </c>
      <c r="G8283" s="25">
        <v>37.979999999999997</v>
      </c>
      <c r="H8283" s="380">
        <v>0.47222222222222215</v>
      </c>
      <c r="I8283" s="25">
        <v>33.67</v>
      </c>
      <c r="J8283" s="380">
        <v>4.5905508205021555</v>
      </c>
    </row>
    <row r="8284" spans="1:10" x14ac:dyDescent="0.35">
      <c r="A8284" s="5">
        <v>8280</v>
      </c>
      <c r="B8284" s="5">
        <v>345</v>
      </c>
      <c r="C8284" s="5">
        <v>12</v>
      </c>
      <c r="D8284" s="380">
        <v>83.724999999999994</v>
      </c>
      <c r="E8284" s="25">
        <v>24.84</v>
      </c>
      <c r="F8284" s="380">
        <v>1.9139288501240392</v>
      </c>
      <c r="G8284" s="25">
        <v>34.43</v>
      </c>
      <c r="H8284" s="380">
        <v>0.73382770771283057</v>
      </c>
      <c r="I8284" s="25">
        <v>33.67</v>
      </c>
      <c r="J8284" s="380">
        <v>4.8339744176004213</v>
      </c>
    </row>
    <row r="8285" spans="1:10" x14ac:dyDescent="0.35">
      <c r="A8285" s="5">
        <v>8281</v>
      </c>
      <c r="B8285" s="5">
        <v>346</v>
      </c>
      <c r="C8285" s="5">
        <v>12</v>
      </c>
      <c r="D8285" s="380">
        <v>82.852777777777789</v>
      </c>
      <c r="E8285" s="25">
        <v>24.84</v>
      </c>
      <c r="F8285" s="380">
        <v>1.8290743434824284</v>
      </c>
      <c r="G8285" s="25">
        <v>37.979999999999997</v>
      </c>
      <c r="H8285" s="380">
        <v>0.60408956204208319</v>
      </c>
      <c r="I8285" s="25">
        <v>33.67</v>
      </c>
      <c r="J8285" s="380">
        <v>4.7183776417439418</v>
      </c>
    </row>
    <row r="8286" spans="1:10" x14ac:dyDescent="0.35">
      <c r="A8286" s="5">
        <v>8282</v>
      </c>
      <c r="B8286" s="5">
        <v>346</v>
      </c>
      <c r="C8286" s="5">
        <v>12</v>
      </c>
      <c r="D8286" s="380">
        <v>81.692777777777764</v>
      </c>
      <c r="E8286" s="25">
        <v>24.84</v>
      </c>
      <c r="F8286" s="380">
        <v>0.87229306857440658</v>
      </c>
      <c r="G8286" s="25">
        <v>37.979999999999997</v>
      </c>
      <c r="H8286" s="380">
        <v>0.47222222222222215</v>
      </c>
      <c r="I8286" s="25">
        <v>33.67</v>
      </c>
      <c r="J8286" s="380">
        <v>4.9177761966286262</v>
      </c>
    </row>
    <row r="8287" spans="1:10" x14ac:dyDescent="0.35">
      <c r="A8287" s="5">
        <v>8283</v>
      </c>
      <c r="B8287" s="5">
        <v>346</v>
      </c>
      <c r="C8287" s="5">
        <v>12</v>
      </c>
      <c r="D8287" s="380">
        <v>80.99666666666667</v>
      </c>
      <c r="E8287" s="25">
        <v>24.84</v>
      </c>
      <c r="F8287" s="380">
        <v>1.9985337962935499</v>
      </c>
      <c r="G8287" s="25">
        <v>37.979999999999997</v>
      </c>
      <c r="H8287" s="380">
        <v>0.56627275697240254</v>
      </c>
      <c r="I8287" s="25">
        <v>33.67</v>
      </c>
      <c r="J8287" s="380">
        <v>5.6523573575976567</v>
      </c>
    </row>
    <row r="8288" spans="1:10" x14ac:dyDescent="0.35">
      <c r="A8288" s="5">
        <v>8284</v>
      </c>
      <c r="B8288" s="5">
        <v>346</v>
      </c>
      <c r="C8288" s="5">
        <v>12</v>
      </c>
      <c r="D8288" s="380">
        <v>79.934444444444452</v>
      </c>
      <c r="E8288" s="25">
        <v>24.84</v>
      </c>
      <c r="F8288" s="380">
        <v>2.7310914483548174</v>
      </c>
      <c r="G8288" s="25">
        <v>37.979999999999997</v>
      </c>
      <c r="H8288" s="380">
        <v>0.47222222222222215</v>
      </c>
      <c r="I8288" s="25">
        <v>33.67</v>
      </c>
      <c r="J8288" s="380">
        <v>5.0579922780869024</v>
      </c>
    </row>
    <row r="8289" spans="1:10" x14ac:dyDescent="0.35">
      <c r="A8289" s="5">
        <v>8285</v>
      </c>
      <c r="B8289" s="5">
        <v>346</v>
      </c>
      <c r="C8289" s="5">
        <v>12</v>
      </c>
      <c r="D8289" s="380">
        <v>79.849999999999994</v>
      </c>
      <c r="E8289" s="25">
        <v>24.84</v>
      </c>
      <c r="F8289" s="380">
        <v>2.8218224102624476</v>
      </c>
      <c r="G8289" s="25">
        <v>37.979999999999997</v>
      </c>
      <c r="H8289" s="380">
        <v>0.47222222222222215</v>
      </c>
      <c r="I8289" s="25">
        <v>33.67</v>
      </c>
      <c r="J8289" s="380">
        <v>4.9175922494943691</v>
      </c>
    </row>
    <row r="8290" spans="1:10" x14ac:dyDescent="0.35">
      <c r="A8290" s="5">
        <v>8286</v>
      </c>
      <c r="B8290" s="5">
        <v>346</v>
      </c>
      <c r="C8290" s="5">
        <v>12</v>
      </c>
      <c r="D8290" s="380">
        <v>83.643888888888881</v>
      </c>
      <c r="E8290" s="25">
        <v>24.84</v>
      </c>
      <c r="F8290" s="380">
        <v>6.7994682246572227</v>
      </c>
      <c r="G8290" s="25">
        <v>41.75</v>
      </c>
      <c r="H8290" s="380">
        <v>0.59380076476018595</v>
      </c>
      <c r="I8290" s="25">
        <v>33.67</v>
      </c>
      <c r="J8290" s="380">
        <v>4.9721441340705423</v>
      </c>
    </row>
    <row r="8291" spans="1:10" x14ac:dyDescent="0.35">
      <c r="A8291" s="5">
        <v>8287</v>
      </c>
      <c r="B8291" s="5">
        <v>346</v>
      </c>
      <c r="C8291" s="5">
        <v>12</v>
      </c>
      <c r="D8291" s="380">
        <v>107.76666666666668</v>
      </c>
      <c r="E8291" s="25">
        <v>24.99</v>
      </c>
      <c r="F8291" s="380">
        <v>8.1174834595959613</v>
      </c>
      <c r="G8291" s="25">
        <v>42.17</v>
      </c>
      <c r="H8291" s="380">
        <v>6.9345334873263109</v>
      </c>
      <c r="I8291" s="25">
        <v>33.67</v>
      </c>
      <c r="J8291" s="380">
        <v>4.5991531745325931</v>
      </c>
    </row>
    <row r="8292" spans="1:10" x14ac:dyDescent="0.35">
      <c r="A8292" s="5">
        <v>8288</v>
      </c>
      <c r="B8292" s="5">
        <v>346</v>
      </c>
      <c r="C8292" s="5">
        <v>12</v>
      </c>
      <c r="D8292" s="380">
        <v>138.88888888888889</v>
      </c>
      <c r="E8292" s="25">
        <v>24.99</v>
      </c>
      <c r="F8292" s="380">
        <v>9.5430015609119216</v>
      </c>
      <c r="G8292" s="25">
        <v>43.44</v>
      </c>
      <c r="H8292" s="380">
        <v>8.4478214609899211</v>
      </c>
      <c r="I8292" s="25">
        <v>36.869999999999997</v>
      </c>
      <c r="J8292" s="380">
        <v>6.6286893769496977</v>
      </c>
    </row>
    <row r="8293" spans="1:10" x14ac:dyDescent="0.35">
      <c r="A8293" s="5">
        <v>8289</v>
      </c>
      <c r="B8293" s="5">
        <v>346</v>
      </c>
      <c r="C8293" s="5">
        <v>12</v>
      </c>
      <c r="D8293" s="380">
        <v>138.88888888888889</v>
      </c>
      <c r="E8293" s="25">
        <v>25.29</v>
      </c>
      <c r="F8293" s="380">
        <v>9.6232731307965125</v>
      </c>
      <c r="G8293" s="25">
        <v>46.03</v>
      </c>
      <c r="H8293" s="380">
        <v>8.4659738340165358</v>
      </c>
      <c r="I8293" s="25">
        <v>53.71</v>
      </c>
      <c r="J8293" s="380">
        <v>6.6572915746475791</v>
      </c>
    </row>
    <row r="8294" spans="1:10" x14ac:dyDescent="0.35">
      <c r="A8294" s="5">
        <v>8290</v>
      </c>
      <c r="B8294" s="5">
        <v>346</v>
      </c>
      <c r="C8294" s="5">
        <v>12</v>
      </c>
      <c r="D8294" s="380">
        <v>138.88888888888889</v>
      </c>
      <c r="E8294" s="25">
        <v>25.74</v>
      </c>
      <c r="F8294" s="380">
        <v>9.6453608518619376</v>
      </c>
      <c r="G8294" s="25">
        <v>46.03</v>
      </c>
      <c r="H8294" s="380">
        <v>8.3077442686569523</v>
      </c>
      <c r="I8294" s="25">
        <v>53.71</v>
      </c>
      <c r="J8294" s="380">
        <v>7.2414776468305302</v>
      </c>
    </row>
    <row r="8295" spans="1:10" x14ac:dyDescent="0.35">
      <c r="A8295" s="5">
        <v>8291</v>
      </c>
      <c r="B8295" s="5">
        <v>346</v>
      </c>
      <c r="C8295" s="5">
        <v>12</v>
      </c>
      <c r="D8295" s="380">
        <v>137.125</v>
      </c>
      <c r="E8295" s="25">
        <v>25.74</v>
      </c>
      <c r="F8295" s="380">
        <v>8.817203509800823</v>
      </c>
      <c r="G8295" s="25">
        <v>46.11</v>
      </c>
      <c r="H8295" s="380">
        <v>7.853499436406306</v>
      </c>
      <c r="I8295" s="25">
        <v>53.71</v>
      </c>
      <c r="J8295" s="380">
        <v>4.0631808780061753</v>
      </c>
    </row>
    <row r="8296" spans="1:10" x14ac:dyDescent="0.35">
      <c r="A8296" s="5">
        <v>8292</v>
      </c>
      <c r="B8296" s="5">
        <v>346</v>
      </c>
      <c r="C8296" s="5">
        <v>12</v>
      </c>
      <c r="D8296" s="380">
        <v>135.13500000000002</v>
      </c>
      <c r="E8296" s="25">
        <v>25.74</v>
      </c>
      <c r="F8296" s="380">
        <v>12.77071114001933</v>
      </c>
      <c r="G8296" s="25">
        <v>47.46</v>
      </c>
      <c r="H8296" s="380">
        <v>9.2467423017279948</v>
      </c>
      <c r="I8296" s="25">
        <v>56.52</v>
      </c>
      <c r="J8296" s="380">
        <v>7.1307603197473846</v>
      </c>
    </row>
    <row r="8297" spans="1:10" x14ac:dyDescent="0.35">
      <c r="A8297" s="5">
        <v>8293</v>
      </c>
      <c r="B8297" s="5">
        <v>346</v>
      </c>
      <c r="C8297" s="5">
        <v>12</v>
      </c>
      <c r="D8297" s="380">
        <v>133.10055555555556</v>
      </c>
      <c r="E8297" s="25">
        <v>25.74</v>
      </c>
      <c r="F8297" s="380">
        <v>10.869331166384375</v>
      </c>
      <c r="G8297" s="25">
        <v>46.03</v>
      </c>
      <c r="H8297" s="380">
        <v>8.2664313802913298</v>
      </c>
      <c r="I8297" s="25">
        <v>53.71</v>
      </c>
      <c r="J8297" s="380">
        <v>6.5595130131527766</v>
      </c>
    </row>
    <row r="8298" spans="1:10" x14ac:dyDescent="0.35">
      <c r="A8298" s="5">
        <v>8294</v>
      </c>
      <c r="B8298" s="5">
        <v>346</v>
      </c>
      <c r="C8298" s="5">
        <v>12</v>
      </c>
      <c r="D8298" s="380">
        <v>134.61666666666667</v>
      </c>
      <c r="E8298" s="25">
        <v>25.29</v>
      </c>
      <c r="F8298" s="380">
        <v>11.693020159696704</v>
      </c>
      <c r="G8298" s="25">
        <v>46.03</v>
      </c>
      <c r="H8298" s="380">
        <v>9.8960061474497429</v>
      </c>
      <c r="I8298" s="25">
        <v>53.71</v>
      </c>
      <c r="J8298" s="380">
        <v>6.7158314745846113</v>
      </c>
    </row>
    <row r="8299" spans="1:10" x14ac:dyDescent="0.35">
      <c r="A8299" s="5">
        <v>8295</v>
      </c>
      <c r="B8299" s="5">
        <v>346</v>
      </c>
      <c r="C8299" s="5">
        <v>12</v>
      </c>
      <c r="D8299" s="380">
        <v>136.11333333333332</v>
      </c>
      <c r="E8299" s="25">
        <v>24.99</v>
      </c>
      <c r="F8299" s="380">
        <v>14.685949635023064</v>
      </c>
      <c r="G8299" s="25">
        <v>44.74</v>
      </c>
      <c r="H8299" s="380">
        <v>9.3220078817280925</v>
      </c>
      <c r="I8299" s="25">
        <v>50.13</v>
      </c>
      <c r="J8299" s="380">
        <v>6.7284499703232994</v>
      </c>
    </row>
    <row r="8300" spans="1:10" x14ac:dyDescent="0.35">
      <c r="A8300" s="5">
        <v>8296</v>
      </c>
      <c r="B8300" s="5">
        <v>346</v>
      </c>
      <c r="C8300" s="5">
        <v>12</v>
      </c>
      <c r="D8300" s="380">
        <v>138.88888888888889</v>
      </c>
      <c r="E8300" s="25">
        <v>24.99</v>
      </c>
      <c r="F8300" s="380">
        <v>17.826595440131292</v>
      </c>
      <c r="G8300" s="25">
        <v>44.74</v>
      </c>
      <c r="H8300" s="380">
        <v>9.0378039138405555</v>
      </c>
      <c r="I8300" s="25">
        <v>48.86</v>
      </c>
      <c r="J8300" s="380">
        <v>7.131563447846486</v>
      </c>
    </row>
    <row r="8301" spans="1:10" x14ac:dyDescent="0.35">
      <c r="A8301" s="5">
        <v>8297</v>
      </c>
      <c r="B8301" s="5">
        <v>346</v>
      </c>
      <c r="C8301" s="5">
        <v>12</v>
      </c>
      <c r="D8301" s="380">
        <v>138.88888888888889</v>
      </c>
      <c r="E8301" s="25">
        <v>25.74</v>
      </c>
      <c r="F8301" s="380">
        <v>15.915900145920743</v>
      </c>
      <c r="G8301" s="25">
        <v>46.11</v>
      </c>
      <c r="H8301" s="380">
        <v>9.352420390083191</v>
      </c>
      <c r="I8301" s="25">
        <v>50.33</v>
      </c>
      <c r="J8301" s="380">
        <v>6.9373960339239469</v>
      </c>
    </row>
    <row r="8302" spans="1:10" x14ac:dyDescent="0.35">
      <c r="A8302" s="5">
        <v>8298</v>
      </c>
      <c r="B8302" s="5">
        <v>346</v>
      </c>
      <c r="C8302" s="5">
        <v>12</v>
      </c>
      <c r="D8302" s="380">
        <v>138.88888888888889</v>
      </c>
      <c r="E8302" s="25">
        <v>25.74</v>
      </c>
      <c r="F8302" s="380">
        <v>16.178935804563597</v>
      </c>
      <c r="G8302" s="25">
        <v>48.88</v>
      </c>
      <c r="H8302" s="380">
        <v>10.247873092540457</v>
      </c>
      <c r="I8302" s="25">
        <v>53.71</v>
      </c>
      <c r="J8302" s="380">
        <v>6.8472691855820633</v>
      </c>
    </row>
    <row r="8303" spans="1:10" x14ac:dyDescent="0.35">
      <c r="A8303" s="5">
        <v>8299</v>
      </c>
      <c r="B8303" s="5">
        <v>346</v>
      </c>
      <c r="C8303" s="5">
        <v>12</v>
      </c>
      <c r="D8303" s="380">
        <v>138.88888888888889</v>
      </c>
      <c r="E8303" s="25">
        <v>25.74</v>
      </c>
      <c r="F8303" s="380">
        <v>16.16236423167565</v>
      </c>
      <c r="G8303" s="25">
        <v>50.35</v>
      </c>
      <c r="H8303" s="380">
        <v>9.7006090475689515</v>
      </c>
      <c r="I8303" s="25">
        <v>53.71</v>
      </c>
      <c r="J8303" s="380">
        <v>6.6251464326355141</v>
      </c>
    </row>
    <row r="8304" spans="1:10" x14ac:dyDescent="0.35">
      <c r="A8304" s="5">
        <v>8300</v>
      </c>
      <c r="B8304" s="5">
        <v>346</v>
      </c>
      <c r="C8304" s="5">
        <v>12</v>
      </c>
      <c r="D8304" s="380">
        <v>138.88888888888889</v>
      </c>
      <c r="E8304" s="25">
        <v>25.74</v>
      </c>
      <c r="F8304" s="380">
        <v>15.60991124923617</v>
      </c>
      <c r="G8304" s="25">
        <v>48.88</v>
      </c>
      <c r="H8304" s="380">
        <v>9.7784239674316868</v>
      </c>
      <c r="I8304" s="25">
        <v>53.27</v>
      </c>
      <c r="J8304" s="380">
        <v>6.4151787381037391</v>
      </c>
    </row>
    <row r="8305" spans="1:10" x14ac:dyDescent="0.35">
      <c r="A8305" s="5">
        <v>8301</v>
      </c>
      <c r="B8305" s="5">
        <v>346</v>
      </c>
      <c r="C8305" s="5">
        <v>12</v>
      </c>
      <c r="D8305" s="380">
        <v>119.44944444444445</v>
      </c>
      <c r="E8305" s="25">
        <v>25.74</v>
      </c>
      <c r="F8305" s="380">
        <v>11.696326589038462</v>
      </c>
      <c r="G8305" s="25">
        <v>46.11</v>
      </c>
      <c r="H8305" s="380">
        <v>7.6567641136205333</v>
      </c>
      <c r="I8305" s="25">
        <v>51.2</v>
      </c>
      <c r="J8305" s="380">
        <v>5.9107777786191802</v>
      </c>
    </row>
    <row r="8306" spans="1:10" x14ac:dyDescent="0.35">
      <c r="A8306" s="5">
        <v>8302</v>
      </c>
      <c r="B8306" s="5">
        <v>346</v>
      </c>
      <c r="C8306" s="5">
        <v>12</v>
      </c>
      <c r="D8306" s="380">
        <v>101.46388888888887</v>
      </c>
      <c r="E8306" s="25">
        <v>24.99</v>
      </c>
      <c r="F8306" s="380">
        <v>9.6032187953214212</v>
      </c>
      <c r="G8306" s="25">
        <v>44.69</v>
      </c>
      <c r="H8306" s="380">
        <v>4.9441382491391028</v>
      </c>
      <c r="I8306" s="25">
        <v>50.13</v>
      </c>
      <c r="J8306" s="380">
        <v>5.0968997702148151</v>
      </c>
    </row>
    <row r="8307" spans="1:10" x14ac:dyDescent="0.35">
      <c r="A8307" s="5">
        <v>8303</v>
      </c>
      <c r="B8307" s="5">
        <v>346</v>
      </c>
      <c r="C8307" s="5">
        <v>12</v>
      </c>
      <c r="D8307" s="380">
        <v>88.87</v>
      </c>
      <c r="E8307" s="25">
        <v>24.99</v>
      </c>
      <c r="F8307" s="380">
        <v>8.8851385791612181</v>
      </c>
      <c r="G8307" s="25">
        <v>44.69</v>
      </c>
      <c r="H8307" s="380">
        <v>9.1106858973898639</v>
      </c>
      <c r="I8307" s="25">
        <v>48.67</v>
      </c>
      <c r="J8307" s="380">
        <v>5.19752643738593</v>
      </c>
    </row>
    <row r="8308" spans="1:10" x14ac:dyDescent="0.35">
      <c r="A8308" s="5">
        <v>8304</v>
      </c>
      <c r="B8308" s="5">
        <v>346</v>
      </c>
      <c r="C8308" s="5">
        <v>12</v>
      </c>
      <c r="D8308" s="380">
        <v>80.823333333333338</v>
      </c>
      <c r="E8308" s="25">
        <v>24.84</v>
      </c>
      <c r="F8308" s="380">
        <v>8.1174834595959613</v>
      </c>
      <c r="G8308" s="25">
        <v>43.72</v>
      </c>
      <c r="H8308" s="380">
        <v>8.4254042231259216</v>
      </c>
      <c r="I8308" s="25">
        <v>45.65</v>
      </c>
      <c r="J8308" s="380">
        <v>4.3756207548920267</v>
      </c>
    </row>
    <row r="8309" spans="1:10" x14ac:dyDescent="0.35">
      <c r="A8309" s="5">
        <v>8305</v>
      </c>
      <c r="B8309" s="5">
        <v>347</v>
      </c>
      <c r="C8309" s="5">
        <v>12</v>
      </c>
      <c r="D8309" s="380">
        <v>77.186666666666667</v>
      </c>
      <c r="E8309" s="25">
        <v>24.84</v>
      </c>
      <c r="F8309" s="380">
        <v>8.1174834595959595</v>
      </c>
      <c r="G8309" s="25">
        <v>43.39</v>
      </c>
      <c r="H8309" s="380">
        <v>9.1245379832318871</v>
      </c>
      <c r="I8309" s="25">
        <v>45.65</v>
      </c>
      <c r="J8309" s="380">
        <v>4.9146052606336363</v>
      </c>
    </row>
    <row r="8310" spans="1:10" x14ac:dyDescent="0.35">
      <c r="A8310" s="5">
        <v>8306</v>
      </c>
      <c r="B8310" s="5">
        <v>347</v>
      </c>
      <c r="C8310" s="5">
        <v>12</v>
      </c>
      <c r="D8310" s="380">
        <v>73.961666666666687</v>
      </c>
      <c r="E8310" s="25">
        <v>24.84</v>
      </c>
      <c r="F8310" s="380">
        <v>3.7753167376680152</v>
      </c>
      <c r="G8310" s="25">
        <v>39.78</v>
      </c>
      <c r="H8310" s="380">
        <v>9.7011629237784103</v>
      </c>
      <c r="I8310" s="25">
        <v>33.67</v>
      </c>
      <c r="J8310" s="380">
        <v>5.6010896065870428</v>
      </c>
    </row>
    <row r="8311" spans="1:10" x14ac:dyDescent="0.35">
      <c r="A8311" s="5">
        <v>8307</v>
      </c>
      <c r="B8311" s="5">
        <v>347</v>
      </c>
      <c r="C8311" s="5">
        <v>12</v>
      </c>
      <c r="D8311" s="380">
        <v>72.610555555555564</v>
      </c>
      <c r="E8311" s="25">
        <v>24.84</v>
      </c>
      <c r="F8311" s="380">
        <v>3.4429617142145346</v>
      </c>
      <c r="G8311" s="25">
        <v>40.9</v>
      </c>
      <c r="H8311" s="380">
        <v>9.7011629237784103</v>
      </c>
      <c r="I8311" s="25">
        <v>33.67</v>
      </c>
      <c r="J8311" s="380">
        <v>5.6010896065870428</v>
      </c>
    </row>
    <row r="8312" spans="1:10" x14ac:dyDescent="0.35">
      <c r="A8312" s="5">
        <v>8308</v>
      </c>
      <c r="B8312" s="5">
        <v>347</v>
      </c>
      <c r="C8312" s="5">
        <v>12</v>
      </c>
      <c r="D8312" s="380">
        <v>70.993333333333325</v>
      </c>
      <c r="E8312" s="25">
        <v>24.84</v>
      </c>
      <c r="F8312" s="380">
        <v>3.6207322545600364</v>
      </c>
      <c r="G8312" s="25">
        <v>42.17</v>
      </c>
      <c r="H8312" s="380">
        <v>9.8295098810358272</v>
      </c>
      <c r="I8312" s="25">
        <v>39.950000000000003</v>
      </c>
      <c r="J8312" s="380">
        <v>5.9136643756829672</v>
      </c>
    </row>
    <row r="8313" spans="1:10" x14ac:dyDescent="0.35">
      <c r="A8313" s="5">
        <v>8309</v>
      </c>
      <c r="B8313" s="5">
        <v>347</v>
      </c>
      <c r="C8313" s="5">
        <v>12</v>
      </c>
      <c r="D8313" s="380">
        <v>70.343888888888884</v>
      </c>
      <c r="E8313" s="25">
        <v>24.84</v>
      </c>
      <c r="F8313" s="380">
        <v>8.1174834595959577</v>
      </c>
      <c r="G8313" s="25">
        <v>44.69</v>
      </c>
      <c r="H8313" s="380">
        <v>10.732866527692753</v>
      </c>
      <c r="I8313" s="25">
        <v>50.13</v>
      </c>
      <c r="J8313" s="380">
        <v>6.8543340064530769</v>
      </c>
    </row>
    <row r="8314" spans="1:10" x14ac:dyDescent="0.35">
      <c r="A8314" s="5">
        <v>8310</v>
      </c>
      <c r="B8314" s="5">
        <v>347</v>
      </c>
      <c r="C8314" s="5">
        <v>12</v>
      </c>
      <c r="D8314" s="380">
        <v>77.726666666666659</v>
      </c>
      <c r="E8314" s="25">
        <v>25.29</v>
      </c>
      <c r="F8314" s="380">
        <v>9.0101536511659592</v>
      </c>
      <c r="G8314" s="25">
        <v>46.11</v>
      </c>
      <c r="H8314" s="380">
        <v>11.598811751592493</v>
      </c>
      <c r="I8314" s="25">
        <v>139.33000000000001</v>
      </c>
      <c r="J8314" s="380">
        <v>7.7179331284337724</v>
      </c>
    </row>
    <row r="8315" spans="1:10" x14ac:dyDescent="0.35">
      <c r="A8315" s="5">
        <v>8311</v>
      </c>
      <c r="B8315" s="5">
        <v>347</v>
      </c>
      <c r="C8315" s="5">
        <v>12</v>
      </c>
      <c r="D8315" s="380">
        <v>93.228333333333325</v>
      </c>
      <c r="E8315" s="25">
        <v>25.74</v>
      </c>
      <c r="F8315" s="380">
        <v>13.986906540468771</v>
      </c>
      <c r="G8315" s="25">
        <v>55.88</v>
      </c>
      <c r="H8315" s="380">
        <v>11.400461273777845</v>
      </c>
      <c r="I8315" s="25">
        <v>843.72</v>
      </c>
      <c r="J8315" s="380">
        <v>7.6006020344192375</v>
      </c>
    </row>
    <row r="8316" spans="1:10" x14ac:dyDescent="0.35">
      <c r="A8316" s="5">
        <v>8312</v>
      </c>
      <c r="B8316" s="5">
        <v>347</v>
      </c>
      <c r="C8316" s="5">
        <v>12</v>
      </c>
      <c r="D8316" s="380">
        <v>118.65388888888889</v>
      </c>
      <c r="E8316" s="25">
        <v>36.01</v>
      </c>
      <c r="F8316" s="380">
        <v>25.004107770166055</v>
      </c>
      <c r="G8316" s="25">
        <v>843.72</v>
      </c>
      <c r="H8316" s="380">
        <v>16.842957693949195</v>
      </c>
      <c r="I8316" s="25">
        <v>869.03</v>
      </c>
      <c r="J8316" s="380">
        <v>7.9643006506514746</v>
      </c>
    </row>
    <row r="8317" spans="1:10" x14ac:dyDescent="0.35">
      <c r="A8317" s="5">
        <v>8313</v>
      </c>
      <c r="B8317" s="5">
        <v>347</v>
      </c>
      <c r="C8317" s="5">
        <v>12</v>
      </c>
      <c r="D8317" s="380">
        <v>132.08166666666665</v>
      </c>
      <c r="E8317" s="25">
        <v>37.090000000000003</v>
      </c>
      <c r="F8317" s="380">
        <v>25.551246917366036</v>
      </c>
      <c r="G8317" s="25">
        <v>869.03</v>
      </c>
      <c r="H8317" s="380">
        <v>27.113235232879315</v>
      </c>
      <c r="I8317" s="25">
        <v>869.03</v>
      </c>
      <c r="J8317" s="380">
        <v>7.8452491302771694</v>
      </c>
    </row>
    <row r="8318" spans="1:10" x14ac:dyDescent="0.35">
      <c r="A8318" s="5">
        <v>8314</v>
      </c>
      <c r="B8318" s="5">
        <v>347</v>
      </c>
      <c r="C8318" s="5">
        <v>12</v>
      </c>
      <c r="D8318" s="380">
        <v>129.16666666666666</v>
      </c>
      <c r="E8318" s="25">
        <v>37.090000000000003</v>
      </c>
      <c r="F8318" s="380">
        <v>25.551246917366036</v>
      </c>
      <c r="G8318" s="25">
        <v>869.03</v>
      </c>
      <c r="H8318" s="380">
        <v>27.203214921777459</v>
      </c>
      <c r="I8318" s="25">
        <v>869.03</v>
      </c>
      <c r="J8318" s="380">
        <v>7.8759549801739075</v>
      </c>
    </row>
    <row r="8319" spans="1:10" x14ac:dyDescent="0.35">
      <c r="A8319" s="5">
        <v>8315</v>
      </c>
      <c r="B8319" s="5">
        <v>347</v>
      </c>
      <c r="C8319" s="5">
        <v>12</v>
      </c>
      <c r="D8319" s="380">
        <v>125.45944444444444</v>
      </c>
      <c r="E8319" s="25">
        <v>37.090000000000003</v>
      </c>
      <c r="F8319" s="380">
        <v>24.786073264837373</v>
      </c>
      <c r="G8319" s="25">
        <v>869.03</v>
      </c>
      <c r="H8319" s="380">
        <v>24.441196895450091</v>
      </c>
      <c r="I8319" s="25">
        <v>869.03</v>
      </c>
      <c r="J8319" s="380">
        <v>7.5928929105048661</v>
      </c>
    </row>
    <row r="8320" spans="1:10" x14ac:dyDescent="0.35">
      <c r="A8320" s="5">
        <v>8316</v>
      </c>
      <c r="B8320" s="5">
        <v>347</v>
      </c>
      <c r="C8320" s="5">
        <v>12</v>
      </c>
      <c r="D8320" s="380">
        <v>123.21111111111112</v>
      </c>
      <c r="E8320" s="25">
        <v>37.090000000000003</v>
      </c>
      <c r="F8320" s="380">
        <v>23.232531080544202</v>
      </c>
      <c r="G8320" s="25">
        <v>869.03</v>
      </c>
      <c r="H8320" s="380">
        <v>23.930927739358054</v>
      </c>
      <c r="I8320" s="25">
        <v>869.03</v>
      </c>
      <c r="J8320" s="380">
        <v>7.5593489100544291</v>
      </c>
    </row>
    <row r="8321" spans="1:10" x14ac:dyDescent="0.35">
      <c r="A8321" s="5">
        <v>8317</v>
      </c>
      <c r="B8321" s="5">
        <v>347</v>
      </c>
      <c r="C8321" s="5">
        <v>12</v>
      </c>
      <c r="D8321" s="380">
        <v>118.51277777777779</v>
      </c>
      <c r="E8321" s="25">
        <v>37.090000000000003</v>
      </c>
      <c r="F8321" s="380">
        <v>23.04709196200379</v>
      </c>
      <c r="G8321" s="25">
        <v>843.72</v>
      </c>
      <c r="H8321" s="380">
        <v>23.142624379797475</v>
      </c>
      <c r="I8321" s="25">
        <v>869.03</v>
      </c>
      <c r="J8321" s="380">
        <v>10.987469194986597</v>
      </c>
    </row>
    <row r="8322" spans="1:10" x14ac:dyDescent="0.35">
      <c r="A8322" s="5">
        <v>8318</v>
      </c>
      <c r="B8322" s="5">
        <v>347</v>
      </c>
      <c r="C8322" s="5">
        <v>12</v>
      </c>
      <c r="D8322" s="380">
        <v>122.96166666666666</v>
      </c>
      <c r="E8322" s="25">
        <v>37.090000000000003</v>
      </c>
      <c r="F8322" s="380">
        <v>25.098891442746076</v>
      </c>
      <c r="G8322" s="25">
        <v>843.72</v>
      </c>
      <c r="H8322" s="380">
        <v>25.391132067056034</v>
      </c>
      <c r="I8322" s="25">
        <v>869.03</v>
      </c>
      <c r="J8322" s="380">
        <v>13.731586805883527</v>
      </c>
    </row>
    <row r="8323" spans="1:10" x14ac:dyDescent="0.35">
      <c r="A8323" s="5">
        <v>8319</v>
      </c>
      <c r="B8323" s="5">
        <v>347</v>
      </c>
      <c r="C8323" s="5">
        <v>12</v>
      </c>
      <c r="D8323" s="380">
        <v>130.4638888888889</v>
      </c>
      <c r="E8323" s="25">
        <v>37.090000000000003</v>
      </c>
      <c r="F8323" s="380">
        <v>26.940968510295278</v>
      </c>
      <c r="G8323" s="25">
        <v>843.72</v>
      </c>
      <c r="H8323" s="380">
        <v>30.648036770044907</v>
      </c>
      <c r="I8323" s="25">
        <v>869.03</v>
      </c>
      <c r="J8323" s="380">
        <v>13.368273848509231</v>
      </c>
    </row>
    <row r="8324" spans="1:10" x14ac:dyDescent="0.35">
      <c r="A8324" s="5">
        <v>8320</v>
      </c>
      <c r="B8324" s="5">
        <v>347</v>
      </c>
      <c r="C8324" s="5">
        <v>12</v>
      </c>
      <c r="D8324" s="380">
        <v>134.19499999999999</v>
      </c>
      <c r="E8324" s="25">
        <v>37.090000000000003</v>
      </c>
      <c r="F8324" s="380">
        <v>41.314748903440424</v>
      </c>
      <c r="G8324" s="25">
        <v>843.72</v>
      </c>
      <c r="H8324" s="380">
        <v>138.88888888888889</v>
      </c>
      <c r="I8324" s="25">
        <v>869.03</v>
      </c>
      <c r="J8324" s="380">
        <v>19.615678900390844</v>
      </c>
    </row>
    <row r="8325" spans="1:10" x14ac:dyDescent="0.35">
      <c r="A8325" s="5">
        <v>8321</v>
      </c>
      <c r="B8325" s="5">
        <v>347</v>
      </c>
      <c r="C8325" s="5">
        <v>12</v>
      </c>
      <c r="D8325" s="380">
        <v>138.88888888888889</v>
      </c>
      <c r="E8325" s="25">
        <v>39.51</v>
      </c>
      <c r="F8325" s="380">
        <v>138.88888888888889</v>
      </c>
      <c r="G8325" s="25">
        <v>869.03</v>
      </c>
      <c r="H8325" s="380">
        <v>138.88888888888889</v>
      </c>
      <c r="I8325" s="25">
        <v>869.03</v>
      </c>
      <c r="J8325" s="380">
        <v>18.008064827423819</v>
      </c>
    </row>
    <row r="8326" spans="1:10" x14ac:dyDescent="0.35">
      <c r="A8326" s="5">
        <v>8322</v>
      </c>
      <c r="B8326" s="5">
        <v>347</v>
      </c>
      <c r="C8326" s="5">
        <v>12</v>
      </c>
      <c r="D8326" s="380">
        <v>138.88888888888889</v>
      </c>
      <c r="E8326" s="25">
        <v>869.03</v>
      </c>
      <c r="F8326" s="380">
        <v>138.88888888888889</v>
      </c>
      <c r="G8326" s="25">
        <v>869.03</v>
      </c>
      <c r="H8326" s="380">
        <v>138.88888888888889</v>
      </c>
      <c r="I8326" s="25">
        <v>869.03</v>
      </c>
      <c r="J8326" s="380">
        <v>16.965966436103702</v>
      </c>
    </row>
    <row r="8327" spans="1:10" x14ac:dyDescent="0.35">
      <c r="A8327" s="5">
        <v>8323</v>
      </c>
      <c r="B8327" s="5">
        <v>347</v>
      </c>
      <c r="C8327" s="5">
        <v>12</v>
      </c>
      <c r="D8327" s="380">
        <v>138.88888888888889</v>
      </c>
      <c r="E8327" s="25">
        <v>39.51</v>
      </c>
      <c r="F8327" s="380">
        <v>138.88888888888889</v>
      </c>
      <c r="G8327" s="25">
        <v>869.03</v>
      </c>
      <c r="H8327" s="380">
        <v>138.88888888888889</v>
      </c>
      <c r="I8327" s="25">
        <v>869.03</v>
      </c>
      <c r="J8327" s="380">
        <v>15.508163861041943</v>
      </c>
    </row>
    <row r="8328" spans="1:10" x14ac:dyDescent="0.35">
      <c r="A8328" s="5">
        <v>8324</v>
      </c>
      <c r="B8328" s="5">
        <v>347</v>
      </c>
      <c r="C8328" s="5">
        <v>12</v>
      </c>
      <c r="D8328" s="380">
        <v>127.40055555555556</v>
      </c>
      <c r="E8328" s="25">
        <v>38.200000000000003</v>
      </c>
      <c r="F8328" s="380">
        <v>138.88888888888889</v>
      </c>
      <c r="G8328" s="25">
        <v>869.03</v>
      </c>
      <c r="H8328" s="380">
        <v>138.88888888888889</v>
      </c>
      <c r="I8328" s="25">
        <v>869.03</v>
      </c>
      <c r="J8328" s="380">
        <v>18.671821549317702</v>
      </c>
    </row>
    <row r="8329" spans="1:10" x14ac:dyDescent="0.35">
      <c r="A8329" s="5">
        <v>8325</v>
      </c>
      <c r="B8329" s="5">
        <v>347</v>
      </c>
      <c r="C8329" s="5">
        <v>12</v>
      </c>
      <c r="D8329" s="380">
        <v>117.94111111111111</v>
      </c>
      <c r="E8329" s="25">
        <v>36.94</v>
      </c>
      <c r="F8329" s="380">
        <v>138.88888888888889</v>
      </c>
      <c r="G8329" s="25">
        <v>843.72</v>
      </c>
      <c r="H8329" s="380">
        <v>138.88888888888889</v>
      </c>
      <c r="I8329" s="25">
        <v>869.03</v>
      </c>
      <c r="J8329" s="380">
        <v>19.228150949073076</v>
      </c>
    </row>
    <row r="8330" spans="1:10" x14ac:dyDescent="0.35">
      <c r="A8330" s="5">
        <v>8326</v>
      </c>
      <c r="B8330" s="5">
        <v>347</v>
      </c>
      <c r="C8330" s="5">
        <v>12</v>
      </c>
      <c r="D8330" s="380">
        <v>99.313888888888883</v>
      </c>
      <c r="E8330" s="25">
        <v>35.869999999999997</v>
      </c>
      <c r="F8330" s="380">
        <v>138.88888888888889</v>
      </c>
      <c r="G8330" s="25">
        <v>65.900000000000006</v>
      </c>
      <c r="H8330" s="380">
        <v>138.88888888888889</v>
      </c>
      <c r="I8330" s="25">
        <v>869.03</v>
      </c>
      <c r="J8330" s="380">
        <v>19.222001144827896</v>
      </c>
    </row>
    <row r="8331" spans="1:10" x14ac:dyDescent="0.35">
      <c r="A8331" s="5">
        <v>8327</v>
      </c>
      <c r="B8331" s="5">
        <v>347</v>
      </c>
      <c r="C8331" s="5">
        <v>12</v>
      </c>
      <c r="D8331" s="380">
        <v>89.48944444444443</v>
      </c>
      <c r="E8331" s="25">
        <v>34.82</v>
      </c>
      <c r="F8331" s="380">
        <v>32.093018046323138</v>
      </c>
      <c r="G8331" s="25">
        <v>64.2</v>
      </c>
      <c r="H8331" s="380">
        <v>138.88888888888889</v>
      </c>
      <c r="I8331" s="25">
        <v>869.03</v>
      </c>
      <c r="J8331" s="380">
        <v>15.051399484692997</v>
      </c>
    </row>
    <row r="8332" spans="1:10" x14ac:dyDescent="0.35">
      <c r="A8332" s="5">
        <v>8328</v>
      </c>
      <c r="B8332" s="5">
        <v>347</v>
      </c>
      <c r="C8332" s="5">
        <v>12</v>
      </c>
      <c r="D8332" s="380">
        <v>82.006666666666661</v>
      </c>
      <c r="E8332" s="25">
        <v>28.97</v>
      </c>
      <c r="F8332" s="380">
        <v>28.153431775184519</v>
      </c>
      <c r="G8332" s="25">
        <v>64.2</v>
      </c>
      <c r="H8332" s="380">
        <v>138.88888888888889</v>
      </c>
      <c r="I8332" s="25">
        <v>869.03</v>
      </c>
      <c r="J8332" s="380">
        <v>13.800198677673766</v>
      </c>
    </row>
    <row r="8333" spans="1:10" x14ac:dyDescent="0.35">
      <c r="A8333" s="5">
        <v>8329</v>
      </c>
      <c r="B8333" s="5">
        <v>348</v>
      </c>
      <c r="C8333" s="5">
        <v>12</v>
      </c>
      <c r="D8333" s="380">
        <v>81.53111111111113</v>
      </c>
      <c r="E8333" s="25">
        <v>27.3</v>
      </c>
      <c r="F8333" s="380">
        <v>22.501955799514381</v>
      </c>
      <c r="G8333" s="25">
        <v>62.96</v>
      </c>
      <c r="H8333" s="380">
        <v>138.88888888888889</v>
      </c>
      <c r="I8333" s="25">
        <v>860.34</v>
      </c>
      <c r="J8333" s="380">
        <v>14.167286538490163</v>
      </c>
    </row>
    <row r="8334" spans="1:10" x14ac:dyDescent="0.35">
      <c r="A8334" s="5">
        <v>8330</v>
      </c>
      <c r="B8334" s="5">
        <v>348</v>
      </c>
      <c r="C8334" s="5">
        <v>12</v>
      </c>
      <c r="D8334" s="380">
        <v>79.66</v>
      </c>
      <c r="E8334" s="25">
        <v>26.51</v>
      </c>
      <c r="F8334" s="380">
        <v>21.024748984767367</v>
      </c>
      <c r="G8334" s="25">
        <v>62.12</v>
      </c>
      <c r="H8334" s="380">
        <v>138.88888888888889</v>
      </c>
      <c r="I8334" s="25">
        <v>843.72</v>
      </c>
      <c r="J8334" s="380">
        <v>12.072444917179384</v>
      </c>
    </row>
    <row r="8335" spans="1:10" x14ac:dyDescent="0.35">
      <c r="A8335" s="5">
        <v>8331</v>
      </c>
      <c r="B8335" s="5">
        <v>348</v>
      </c>
      <c r="C8335" s="5">
        <v>12</v>
      </c>
      <c r="D8335" s="380">
        <v>79.292222222222222</v>
      </c>
      <c r="E8335" s="25">
        <v>26.51</v>
      </c>
      <c r="F8335" s="380">
        <v>19.317401963841963</v>
      </c>
      <c r="G8335" s="25">
        <v>62.12</v>
      </c>
      <c r="H8335" s="380">
        <v>33.213996860389237</v>
      </c>
      <c r="I8335" s="25">
        <v>843.72</v>
      </c>
      <c r="J8335" s="380">
        <v>11.52068591607458</v>
      </c>
    </row>
    <row r="8336" spans="1:10" x14ac:dyDescent="0.35">
      <c r="A8336" s="5">
        <v>8332</v>
      </c>
      <c r="B8336" s="5">
        <v>348</v>
      </c>
      <c r="C8336" s="5">
        <v>12</v>
      </c>
      <c r="D8336" s="380">
        <v>79.347222222222214</v>
      </c>
      <c r="E8336" s="25">
        <v>25.74</v>
      </c>
      <c r="F8336" s="380">
        <v>18.081322945210349</v>
      </c>
      <c r="G8336" s="25">
        <v>62.12</v>
      </c>
      <c r="H8336" s="380">
        <v>34.5404827531693</v>
      </c>
      <c r="I8336" s="25">
        <v>843.72</v>
      </c>
      <c r="J8336" s="380">
        <v>11.572146133302434</v>
      </c>
    </row>
    <row r="8337" spans="1:10" x14ac:dyDescent="0.35">
      <c r="A8337" s="5">
        <v>8333</v>
      </c>
      <c r="B8337" s="5">
        <v>348</v>
      </c>
      <c r="C8337" s="5">
        <v>12</v>
      </c>
      <c r="D8337" s="380">
        <v>77.824444444444438</v>
      </c>
      <c r="E8337" s="25">
        <v>26.35</v>
      </c>
      <c r="F8337" s="380">
        <v>21.421437914290664</v>
      </c>
      <c r="G8337" s="25">
        <v>62.12</v>
      </c>
      <c r="H8337" s="380">
        <v>35.809358444121138</v>
      </c>
      <c r="I8337" s="25">
        <v>843.72</v>
      </c>
      <c r="J8337" s="380">
        <v>13.876607931653611</v>
      </c>
    </row>
    <row r="8338" spans="1:10" x14ac:dyDescent="0.35">
      <c r="A8338" s="5">
        <v>8334</v>
      </c>
      <c r="B8338" s="5">
        <v>348</v>
      </c>
      <c r="C8338" s="5">
        <v>12</v>
      </c>
      <c r="D8338" s="380">
        <v>84.274999999999991</v>
      </c>
      <c r="E8338" s="25">
        <v>27.3</v>
      </c>
      <c r="F8338" s="380">
        <v>18.54529515198427</v>
      </c>
      <c r="G8338" s="25">
        <v>62.12</v>
      </c>
      <c r="H8338" s="380">
        <v>27.790144594814041</v>
      </c>
      <c r="I8338" s="25">
        <v>843.72</v>
      </c>
      <c r="J8338" s="380">
        <v>10.67168901447033</v>
      </c>
    </row>
    <row r="8339" spans="1:10" x14ac:dyDescent="0.35">
      <c r="A8339" s="5">
        <v>8335</v>
      </c>
      <c r="B8339" s="5">
        <v>348</v>
      </c>
      <c r="C8339" s="5">
        <v>12</v>
      </c>
      <c r="D8339" s="380">
        <v>98.968888888888884</v>
      </c>
      <c r="E8339" s="25">
        <v>30.01</v>
      </c>
      <c r="F8339" s="380">
        <v>23.861235783729235</v>
      </c>
      <c r="G8339" s="25">
        <v>64.2</v>
      </c>
      <c r="H8339" s="380">
        <v>24.751552350064085</v>
      </c>
      <c r="I8339" s="25">
        <v>860.34</v>
      </c>
      <c r="J8339" s="380">
        <v>9.9996063188610762</v>
      </c>
    </row>
    <row r="8340" spans="1:10" x14ac:dyDescent="0.35">
      <c r="A8340" s="5">
        <v>8336</v>
      </c>
      <c r="B8340" s="5">
        <v>348</v>
      </c>
      <c r="C8340" s="5">
        <v>12</v>
      </c>
      <c r="D8340" s="380">
        <v>124.05000000000001</v>
      </c>
      <c r="E8340" s="25">
        <v>37.090000000000003</v>
      </c>
      <c r="F8340" s="380">
        <v>26.65626715817795</v>
      </c>
      <c r="G8340" s="25">
        <v>869.03</v>
      </c>
      <c r="H8340" s="380">
        <v>28.726621514163561</v>
      </c>
      <c r="I8340" s="25">
        <v>869.03</v>
      </c>
      <c r="J8340" s="380">
        <v>14.889093196106057</v>
      </c>
    </row>
    <row r="8341" spans="1:10" x14ac:dyDescent="0.35">
      <c r="A8341" s="5">
        <v>8337</v>
      </c>
      <c r="B8341" s="5">
        <v>348</v>
      </c>
      <c r="C8341" s="5">
        <v>12</v>
      </c>
      <c r="D8341" s="380">
        <v>132.49499999999998</v>
      </c>
      <c r="E8341" s="25">
        <v>37.090000000000003</v>
      </c>
      <c r="F8341" s="380">
        <v>26.015634332394207</v>
      </c>
      <c r="G8341" s="25">
        <v>869.03</v>
      </c>
      <c r="H8341" s="380">
        <v>27.878939521563492</v>
      </c>
      <c r="I8341" s="25">
        <v>869.03</v>
      </c>
      <c r="J8341" s="380">
        <v>16.656710035461781</v>
      </c>
    </row>
    <row r="8342" spans="1:10" x14ac:dyDescent="0.35">
      <c r="A8342" s="5">
        <v>8338</v>
      </c>
      <c r="B8342" s="5">
        <v>348</v>
      </c>
      <c r="C8342" s="5">
        <v>12</v>
      </c>
      <c r="D8342" s="380">
        <v>136.78055555555557</v>
      </c>
      <c r="E8342" s="25">
        <v>37.090000000000003</v>
      </c>
      <c r="F8342" s="380">
        <v>26.402956724864033</v>
      </c>
      <c r="G8342" s="25">
        <v>869.03</v>
      </c>
      <c r="H8342" s="380">
        <v>27.911193331783842</v>
      </c>
      <c r="I8342" s="25">
        <v>869.03</v>
      </c>
      <c r="J8342" s="380">
        <v>9.2412204289481767</v>
      </c>
    </row>
    <row r="8343" spans="1:10" x14ac:dyDescent="0.35">
      <c r="A8343" s="5">
        <v>8339</v>
      </c>
      <c r="B8343" s="5">
        <v>348</v>
      </c>
      <c r="C8343" s="5">
        <v>12</v>
      </c>
      <c r="D8343" s="380">
        <v>135.01833333333332</v>
      </c>
      <c r="E8343" s="25">
        <v>37.090000000000003</v>
      </c>
      <c r="F8343" s="380">
        <v>26.410078554750712</v>
      </c>
      <c r="G8343" s="25">
        <v>869.03</v>
      </c>
      <c r="H8343" s="380">
        <v>26.116178943747389</v>
      </c>
      <c r="I8343" s="25">
        <v>869.03</v>
      </c>
      <c r="J8343" s="380">
        <v>7.7970497893640598</v>
      </c>
    </row>
    <row r="8344" spans="1:10" x14ac:dyDescent="0.35">
      <c r="A8344" s="5">
        <v>8340</v>
      </c>
      <c r="B8344" s="5">
        <v>348</v>
      </c>
      <c r="C8344" s="5">
        <v>12</v>
      </c>
      <c r="D8344" s="380">
        <v>134.06888888888889</v>
      </c>
      <c r="E8344" s="25">
        <v>37.090000000000003</v>
      </c>
      <c r="F8344" s="380">
        <v>24.051393622500228</v>
      </c>
      <c r="G8344" s="25">
        <v>843.72</v>
      </c>
      <c r="H8344" s="380">
        <v>20.029815360977306</v>
      </c>
      <c r="I8344" s="25">
        <v>869.03</v>
      </c>
      <c r="J8344" s="380">
        <v>7.2849967050509132</v>
      </c>
    </row>
    <row r="8345" spans="1:10" x14ac:dyDescent="0.35">
      <c r="A8345" s="5">
        <v>8341</v>
      </c>
      <c r="B8345" s="5">
        <v>348</v>
      </c>
      <c r="C8345" s="5">
        <v>12</v>
      </c>
      <c r="D8345" s="380">
        <v>124.73611111111111</v>
      </c>
      <c r="E8345" s="25">
        <v>37.090000000000003</v>
      </c>
      <c r="F8345" s="380">
        <v>26.076001451438849</v>
      </c>
      <c r="G8345" s="25">
        <v>843.72</v>
      </c>
      <c r="H8345" s="380">
        <v>25.971775584761684</v>
      </c>
      <c r="I8345" s="25">
        <v>869.03</v>
      </c>
      <c r="J8345" s="380">
        <v>7.8674218413444583</v>
      </c>
    </row>
    <row r="8346" spans="1:10" x14ac:dyDescent="0.35">
      <c r="A8346" s="5">
        <v>8342</v>
      </c>
      <c r="B8346" s="5">
        <v>348</v>
      </c>
      <c r="C8346" s="5">
        <v>12</v>
      </c>
      <c r="D8346" s="380">
        <v>123.79111111111109</v>
      </c>
      <c r="E8346" s="25">
        <v>37.090000000000003</v>
      </c>
      <c r="F8346" s="380">
        <v>26.041776468440602</v>
      </c>
      <c r="G8346" s="25">
        <v>843.72</v>
      </c>
      <c r="H8346" s="380">
        <v>26.089009270706903</v>
      </c>
      <c r="I8346" s="25">
        <v>869.03</v>
      </c>
      <c r="J8346" s="380">
        <v>7.8936559270523929</v>
      </c>
    </row>
    <row r="8347" spans="1:10" x14ac:dyDescent="0.35">
      <c r="A8347" s="5">
        <v>8343</v>
      </c>
      <c r="B8347" s="5">
        <v>348</v>
      </c>
      <c r="C8347" s="5">
        <v>12</v>
      </c>
      <c r="D8347" s="380">
        <v>125.33666666666666</v>
      </c>
      <c r="E8347" s="25">
        <v>37.090000000000003</v>
      </c>
      <c r="F8347" s="380">
        <v>26.006353882400234</v>
      </c>
      <c r="G8347" s="25">
        <v>843.72</v>
      </c>
      <c r="H8347" s="380">
        <v>26.982607290513222</v>
      </c>
      <c r="I8347" s="25">
        <v>869.03</v>
      </c>
      <c r="J8347" s="380">
        <v>7.8936559270523929</v>
      </c>
    </row>
    <row r="8348" spans="1:10" x14ac:dyDescent="0.35">
      <c r="A8348" s="5">
        <v>8344</v>
      </c>
      <c r="B8348" s="5">
        <v>348</v>
      </c>
      <c r="C8348" s="5">
        <v>12</v>
      </c>
      <c r="D8348" s="380">
        <v>128.50888888888886</v>
      </c>
      <c r="E8348" s="25">
        <v>37.090000000000003</v>
      </c>
      <c r="F8348" s="380">
        <v>26.736934184136125</v>
      </c>
      <c r="G8348" s="25">
        <v>843.72</v>
      </c>
      <c r="H8348" s="380">
        <v>28.31727366088769</v>
      </c>
      <c r="I8348" s="25">
        <v>869.03</v>
      </c>
      <c r="J8348" s="380">
        <v>7.7939192730131923</v>
      </c>
    </row>
    <row r="8349" spans="1:10" x14ac:dyDescent="0.35">
      <c r="A8349" s="5">
        <v>8345</v>
      </c>
      <c r="B8349" s="5">
        <v>348</v>
      </c>
      <c r="C8349" s="5">
        <v>12</v>
      </c>
      <c r="D8349" s="380">
        <v>134.4688888888889</v>
      </c>
      <c r="E8349" s="25">
        <v>38.200000000000003</v>
      </c>
      <c r="F8349" s="380">
        <v>26.015634332394207</v>
      </c>
      <c r="G8349" s="25">
        <v>869.03</v>
      </c>
      <c r="H8349" s="380">
        <v>31.355613819305656</v>
      </c>
      <c r="I8349" s="25">
        <v>869.03</v>
      </c>
      <c r="J8349" s="380">
        <v>9.8701744944065357</v>
      </c>
    </row>
    <row r="8350" spans="1:10" x14ac:dyDescent="0.35">
      <c r="A8350" s="5">
        <v>8346</v>
      </c>
      <c r="B8350" s="5">
        <v>348</v>
      </c>
      <c r="C8350" s="5">
        <v>12</v>
      </c>
      <c r="D8350" s="380">
        <v>138.88888888888889</v>
      </c>
      <c r="E8350" s="25">
        <v>843.72</v>
      </c>
      <c r="F8350" s="380">
        <v>31.28640794734747</v>
      </c>
      <c r="G8350" s="25">
        <v>869.03</v>
      </c>
      <c r="H8350" s="380">
        <v>31.731172671577788</v>
      </c>
      <c r="I8350" s="25">
        <v>869.03</v>
      </c>
      <c r="J8350" s="380">
        <v>9.8798119233750956</v>
      </c>
    </row>
    <row r="8351" spans="1:10" x14ac:dyDescent="0.35">
      <c r="A8351" s="5">
        <v>8347</v>
      </c>
      <c r="B8351" s="5">
        <v>348</v>
      </c>
      <c r="C8351" s="5">
        <v>12</v>
      </c>
      <c r="D8351" s="380">
        <v>132.49111111111111</v>
      </c>
      <c r="E8351" s="25">
        <v>39.340000000000003</v>
      </c>
      <c r="F8351" s="380">
        <v>31.28640794734747</v>
      </c>
      <c r="G8351" s="25">
        <v>869.03</v>
      </c>
      <c r="H8351" s="380">
        <v>31.837082136702691</v>
      </c>
      <c r="I8351" s="25">
        <v>869.03</v>
      </c>
      <c r="J8351" s="380">
        <v>9.8669572866039683</v>
      </c>
    </row>
    <row r="8352" spans="1:10" x14ac:dyDescent="0.35">
      <c r="A8352" s="5">
        <v>8348</v>
      </c>
      <c r="B8352" s="5">
        <v>348</v>
      </c>
      <c r="C8352" s="5">
        <v>12</v>
      </c>
      <c r="D8352" s="380">
        <v>123.50277777777778</v>
      </c>
      <c r="E8352" s="25">
        <v>37.090000000000003</v>
      </c>
      <c r="F8352" s="380">
        <v>31.08262158446561</v>
      </c>
      <c r="G8352" s="25">
        <v>869.03</v>
      </c>
      <c r="H8352" s="380">
        <v>32.651792313840424</v>
      </c>
      <c r="I8352" s="25">
        <v>869.03</v>
      </c>
      <c r="J8352" s="380">
        <v>9.2503078638293008</v>
      </c>
    </row>
    <row r="8353" spans="1:10" x14ac:dyDescent="0.35">
      <c r="A8353" s="5">
        <v>8349</v>
      </c>
      <c r="B8353" s="5">
        <v>348</v>
      </c>
      <c r="C8353" s="5">
        <v>12</v>
      </c>
      <c r="D8353" s="380">
        <v>114.17666666666665</v>
      </c>
      <c r="E8353" s="25">
        <v>36.94</v>
      </c>
      <c r="F8353" s="380">
        <v>28.721417224075644</v>
      </c>
      <c r="G8353" s="25">
        <v>77.53</v>
      </c>
      <c r="H8353" s="380">
        <v>32.141383846741604</v>
      </c>
      <c r="I8353" s="25">
        <v>869.03</v>
      </c>
      <c r="J8353" s="380">
        <v>9.3443659209756884</v>
      </c>
    </row>
    <row r="8354" spans="1:10" x14ac:dyDescent="0.35">
      <c r="A8354" s="5">
        <v>8350</v>
      </c>
      <c r="B8354" s="5">
        <v>348</v>
      </c>
      <c r="C8354" s="5">
        <v>12</v>
      </c>
      <c r="D8354" s="380">
        <v>95.770555555555561</v>
      </c>
      <c r="E8354" s="25">
        <v>35.869999999999997</v>
      </c>
      <c r="F8354" s="380">
        <v>26.940968510295278</v>
      </c>
      <c r="G8354" s="25">
        <v>62.96</v>
      </c>
      <c r="H8354" s="380">
        <v>30.733277465030074</v>
      </c>
      <c r="I8354" s="25">
        <v>869.03</v>
      </c>
      <c r="J8354" s="380">
        <v>9.2503078638293008</v>
      </c>
    </row>
    <row r="8355" spans="1:10" x14ac:dyDescent="0.35">
      <c r="A8355" s="5">
        <v>8351</v>
      </c>
      <c r="B8355" s="5">
        <v>348</v>
      </c>
      <c r="C8355" s="5">
        <v>12</v>
      </c>
      <c r="D8355" s="380">
        <v>86.192777777777792</v>
      </c>
      <c r="E8355" s="25">
        <v>34.82</v>
      </c>
      <c r="F8355" s="380">
        <v>26.467756772817175</v>
      </c>
      <c r="G8355" s="25">
        <v>62.96</v>
      </c>
      <c r="H8355" s="380">
        <v>30.990180798615764</v>
      </c>
      <c r="I8355" s="25">
        <v>869.03</v>
      </c>
      <c r="J8355" s="380">
        <v>9.2503078638293008</v>
      </c>
    </row>
    <row r="8356" spans="1:10" x14ac:dyDescent="0.35">
      <c r="A8356" s="5">
        <v>8352</v>
      </c>
      <c r="B8356" s="5">
        <v>348</v>
      </c>
      <c r="C8356" s="5">
        <v>12</v>
      </c>
      <c r="D8356" s="380">
        <v>82.735000000000014</v>
      </c>
      <c r="E8356" s="25">
        <v>28.11</v>
      </c>
      <c r="F8356" s="380">
        <v>25.804783937986674</v>
      </c>
      <c r="G8356" s="25">
        <v>62.12</v>
      </c>
      <c r="H8356" s="380">
        <v>30.987342269768074</v>
      </c>
      <c r="I8356" s="25">
        <v>869.03</v>
      </c>
      <c r="J8356" s="380">
        <v>10.424370247933437</v>
      </c>
    </row>
    <row r="8357" spans="1:10" x14ac:dyDescent="0.35">
      <c r="A8357" s="5">
        <v>8353</v>
      </c>
      <c r="B8357" s="5">
        <v>349</v>
      </c>
      <c r="C8357" s="5">
        <v>12</v>
      </c>
      <c r="D8357" s="380">
        <v>77.464444444444453</v>
      </c>
      <c r="E8357" s="25">
        <v>26.51</v>
      </c>
      <c r="F8357" s="380">
        <v>24.628982921940125</v>
      </c>
      <c r="G8357" s="25">
        <v>62.12</v>
      </c>
      <c r="H8357" s="380">
        <v>31.07272571697494</v>
      </c>
      <c r="I8357" s="25">
        <v>843.72</v>
      </c>
      <c r="J8357" s="380">
        <v>11.078124024722275</v>
      </c>
    </row>
    <row r="8358" spans="1:10" x14ac:dyDescent="0.35">
      <c r="A8358" s="5">
        <v>8354</v>
      </c>
      <c r="B8358" s="5">
        <v>349</v>
      </c>
      <c r="C8358" s="5">
        <v>12</v>
      </c>
      <c r="D8358" s="380">
        <v>75.471111111111114</v>
      </c>
      <c r="E8358" s="25">
        <v>26.51</v>
      </c>
      <c r="F8358" s="380">
        <v>24.744478670627991</v>
      </c>
      <c r="G8358" s="25">
        <v>62.12</v>
      </c>
      <c r="H8358" s="380">
        <v>30.248309724811381</v>
      </c>
      <c r="I8358" s="25">
        <v>843.72</v>
      </c>
      <c r="J8358" s="380">
        <v>9.560457405643346</v>
      </c>
    </row>
    <row r="8359" spans="1:10" x14ac:dyDescent="0.35">
      <c r="A8359" s="5">
        <v>8355</v>
      </c>
      <c r="B8359" s="5">
        <v>349</v>
      </c>
      <c r="C8359" s="5">
        <v>12</v>
      </c>
      <c r="D8359" s="380">
        <v>73.817222222222227</v>
      </c>
      <c r="E8359" s="25">
        <v>25.74</v>
      </c>
      <c r="F8359" s="380">
        <v>24.611008501183662</v>
      </c>
      <c r="G8359" s="25">
        <v>57.04</v>
      </c>
      <c r="H8359" s="380">
        <v>29.919395389522862</v>
      </c>
      <c r="I8359" s="25">
        <v>843.72</v>
      </c>
      <c r="J8359" s="380">
        <v>9.7213365197329473</v>
      </c>
    </row>
    <row r="8360" spans="1:10" x14ac:dyDescent="0.35">
      <c r="A8360" s="5">
        <v>8356</v>
      </c>
      <c r="B8360" s="5">
        <v>349</v>
      </c>
      <c r="C8360" s="5">
        <v>12</v>
      </c>
      <c r="D8360" s="380">
        <v>71.600555555555559</v>
      </c>
      <c r="E8360" s="25">
        <v>25.74</v>
      </c>
      <c r="F8360" s="380">
        <v>24.744478670627991</v>
      </c>
      <c r="G8360" s="25">
        <v>57.56</v>
      </c>
      <c r="H8360" s="380">
        <v>29.833926482594212</v>
      </c>
      <c r="I8360" s="25">
        <v>843.72</v>
      </c>
      <c r="J8360" s="380">
        <v>9.3046796476227822</v>
      </c>
    </row>
    <row r="8361" spans="1:10" x14ac:dyDescent="0.35">
      <c r="A8361" s="5">
        <v>8357</v>
      </c>
      <c r="B8361" s="5">
        <v>349</v>
      </c>
      <c r="C8361" s="5">
        <v>12</v>
      </c>
      <c r="D8361" s="380">
        <v>72.603888888888875</v>
      </c>
      <c r="E8361" s="25">
        <v>26.35</v>
      </c>
      <c r="F8361" s="380">
        <v>25.563426057850222</v>
      </c>
      <c r="G8361" s="25">
        <v>62.12</v>
      </c>
      <c r="H8361" s="380">
        <v>31.627119792406219</v>
      </c>
      <c r="I8361" s="25">
        <v>843.72</v>
      </c>
      <c r="J8361" s="380">
        <v>9.64652035201531</v>
      </c>
    </row>
    <row r="8362" spans="1:10" x14ac:dyDescent="0.35">
      <c r="A8362" s="5">
        <v>8358</v>
      </c>
      <c r="B8362" s="5">
        <v>349</v>
      </c>
      <c r="C8362" s="5">
        <v>12</v>
      </c>
      <c r="D8362" s="380">
        <v>76.276666666666671</v>
      </c>
      <c r="E8362" s="25">
        <v>27.3</v>
      </c>
      <c r="F8362" s="380">
        <v>25.823942258205694</v>
      </c>
      <c r="G8362" s="25">
        <v>62.12</v>
      </c>
      <c r="H8362" s="380">
        <v>30.878750793221936</v>
      </c>
      <c r="I8362" s="25">
        <v>843.72</v>
      </c>
      <c r="J8362" s="380">
        <v>9.8624209191776782</v>
      </c>
    </row>
    <row r="8363" spans="1:10" x14ac:dyDescent="0.35">
      <c r="A8363" s="5">
        <v>8359</v>
      </c>
      <c r="B8363" s="5">
        <v>349</v>
      </c>
      <c r="C8363" s="5">
        <v>12</v>
      </c>
      <c r="D8363" s="380">
        <v>88.151111111111121</v>
      </c>
      <c r="E8363" s="25">
        <v>30.91</v>
      </c>
      <c r="F8363" s="380">
        <v>25.740405336137428</v>
      </c>
      <c r="G8363" s="25">
        <v>62.12</v>
      </c>
      <c r="H8363" s="380">
        <v>28.716732953509823</v>
      </c>
      <c r="I8363" s="25">
        <v>869.03</v>
      </c>
      <c r="J8363" s="380">
        <v>9.601956577367492</v>
      </c>
    </row>
    <row r="8364" spans="1:10" x14ac:dyDescent="0.35">
      <c r="A8364" s="5">
        <v>8360</v>
      </c>
      <c r="B8364" s="5">
        <v>349</v>
      </c>
      <c r="C8364" s="5">
        <v>12</v>
      </c>
      <c r="D8364" s="380">
        <v>110.31555555555556</v>
      </c>
      <c r="E8364" s="25">
        <v>37.090000000000003</v>
      </c>
      <c r="F8364" s="380">
        <v>25.968283945238376</v>
      </c>
      <c r="G8364" s="25">
        <v>843.72</v>
      </c>
      <c r="H8364" s="380">
        <v>30.984207496671651</v>
      </c>
      <c r="I8364" s="25">
        <v>869.03</v>
      </c>
      <c r="J8364" s="380">
        <v>9.7442709620250447</v>
      </c>
    </row>
    <row r="8365" spans="1:10" x14ac:dyDescent="0.35">
      <c r="A8365" s="5">
        <v>8361</v>
      </c>
      <c r="B8365" s="5">
        <v>349</v>
      </c>
      <c r="C8365" s="5">
        <v>12</v>
      </c>
      <c r="D8365" s="380">
        <v>120.15722222222222</v>
      </c>
      <c r="E8365" s="25">
        <v>37.090000000000003</v>
      </c>
      <c r="F8365" s="380">
        <v>25.630345412046424</v>
      </c>
      <c r="G8365" s="25">
        <v>843.72</v>
      </c>
      <c r="H8365" s="380">
        <v>32.500304961444932</v>
      </c>
      <c r="I8365" s="25">
        <v>869.03</v>
      </c>
      <c r="J8365" s="380">
        <v>9.55045021679922</v>
      </c>
    </row>
    <row r="8366" spans="1:10" x14ac:dyDescent="0.35">
      <c r="A8366" s="5">
        <v>8362</v>
      </c>
      <c r="B8366" s="5">
        <v>349</v>
      </c>
      <c r="C8366" s="5">
        <v>12</v>
      </c>
      <c r="D8366" s="380">
        <v>119.29888888888888</v>
      </c>
      <c r="E8366" s="25">
        <v>37.090000000000003</v>
      </c>
      <c r="F8366" s="380">
        <v>24.141230128609763</v>
      </c>
      <c r="G8366" s="25">
        <v>843.72</v>
      </c>
      <c r="H8366" s="380">
        <v>26.996259446925549</v>
      </c>
      <c r="I8366" s="25">
        <v>869.03</v>
      </c>
      <c r="J8366" s="380">
        <v>7.1748652312094512</v>
      </c>
    </row>
    <row r="8367" spans="1:10" x14ac:dyDescent="0.35">
      <c r="A8367" s="5">
        <v>8363</v>
      </c>
      <c r="B8367" s="5">
        <v>349</v>
      </c>
      <c r="C8367" s="5">
        <v>12</v>
      </c>
      <c r="D8367" s="380">
        <v>116.0072222222222</v>
      </c>
      <c r="E8367" s="25">
        <v>37.090000000000003</v>
      </c>
      <c r="F8367" s="380">
        <v>22.959452077461393</v>
      </c>
      <c r="G8367" s="25">
        <v>843.72</v>
      </c>
      <c r="H8367" s="380">
        <v>26.597977124384919</v>
      </c>
      <c r="I8367" s="25">
        <v>869.03</v>
      </c>
      <c r="J8367" s="380">
        <v>5.6526914915324218</v>
      </c>
    </row>
    <row r="8368" spans="1:10" x14ac:dyDescent="0.35">
      <c r="A8368" s="5">
        <v>8364</v>
      </c>
      <c r="B8368" s="5">
        <v>349</v>
      </c>
      <c r="C8368" s="5">
        <v>12</v>
      </c>
      <c r="D8368" s="380">
        <v>112.81444444444443</v>
      </c>
      <c r="E8368" s="25">
        <v>37.090000000000003</v>
      </c>
      <c r="F8368" s="380">
        <v>23.806342177828554</v>
      </c>
      <c r="G8368" s="25">
        <v>843.72</v>
      </c>
      <c r="H8368" s="380">
        <v>26.330848575834267</v>
      </c>
      <c r="I8368" s="25">
        <v>869.03</v>
      </c>
      <c r="J8368" s="380">
        <v>6.8702900129565601</v>
      </c>
    </row>
    <row r="8369" spans="1:10" x14ac:dyDescent="0.35">
      <c r="A8369" s="5">
        <v>8365</v>
      </c>
      <c r="B8369" s="5">
        <v>349</v>
      </c>
      <c r="C8369" s="5">
        <v>12</v>
      </c>
      <c r="D8369" s="380">
        <v>106.29833333333335</v>
      </c>
      <c r="E8369" s="25">
        <v>37.090000000000003</v>
      </c>
      <c r="F8369" s="380">
        <v>25.137331640966316</v>
      </c>
      <c r="G8369" s="25">
        <v>843.72</v>
      </c>
      <c r="H8369" s="380">
        <v>26.830722008580988</v>
      </c>
      <c r="I8369" s="25">
        <v>860.85</v>
      </c>
      <c r="J8369" s="380">
        <v>7.7271672263262605</v>
      </c>
    </row>
    <row r="8370" spans="1:10" x14ac:dyDescent="0.35">
      <c r="A8370" s="5">
        <v>8366</v>
      </c>
      <c r="B8370" s="5">
        <v>349</v>
      </c>
      <c r="C8370" s="5">
        <v>12</v>
      </c>
      <c r="D8370" s="380">
        <v>105.92500000000001</v>
      </c>
      <c r="E8370" s="25">
        <v>37.090000000000003</v>
      </c>
      <c r="F8370" s="380">
        <v>25.303842815256598</v>
      </c>
      <c r="G8370" s="25">
        <v>843.72</v>
      </c>
      <c r="H8370" s="380">
        <v>27.971888704165476</v>
      </c>
      <c r="I8370" s="25">
        <v>852.24</v>
      </c>
      <c r="J8370" s="380">
        <v>7.819094511800416</v>
      </c>
    </row>
    <row r="8371" spans="1:10" x14ac:dyDescent="0.35">
      <c r="A8371" s="5">
        <v>8367</v>
      </c>
      <c r="B8371" s="5">
        <v>349</v>
      </c>
      <c r="C8371" s="5">
        <v>12</v>
      </c>
      <c r="D8371" s="380">
        <v>113.48222222222222</v>
      </c>
      <c r="E8371" s="25">
        <v>37.090000000000003</v>
      </c>
      <c r="F8371" s="380">
        <v>25.188391619732215</v>
      </c>
      <c r="G8371" s="25">
        <v>843.72</v>
      </c>
      <c r="H8371" s="380">
        <v>24.958048732372486</v>
      </c>
      <c r="I8371" s="25">
        <v>852.24</v>
      </c>
      <c r="J8371" s="380">
        <v>7.3298638306366053</v>
      </c>
    </row>
    <row r="8372" spans="1:10" x14ac:dyDescent="0.35">
      <c r="A8372" s="5">
        <v>8368</v>
      </c>
      <c r="B8372" s="5">
        <v>349</v>
      </c>
      <c r="C8372" s="5">
        <v>12</v>
      </c>
      <c r="D8372" s="380">
        <v>116.8388888888889</v>
      </c>
      <c r="E8372" s="25">
        <v>37.090000000000003</v>
      </c>
      <c r="F8372" s="380">
        <v>26.395552723284982</v>
      </c>
      <c r="G8372" s="25">
        <v>843.72</v>
      </c>
      <c r="H8372" s="380">
        <v>26.574777452278838</v>
      </c>
      <c r="I8372" s="25">
        <v>852.24</v>
      </c>
      <c r="J8372" s="380">
        <v>7.8652730071497148</v>
      </c>
    </row>
    <row r="8373" spans="1:10" x14ac:dyDescent="0.35">
      <c r="A8373" s="5">
        <v>8369</v>
      </c>
      <c r="B8373" s="5">
        <v>349</v>
      </c>
      <c r="C8373" s="5">
        <v>12</v>
      </c>
      <c r="D8373" s="380">
        <v>122.89222222222222</v>
      </c>
      <c r="E8373" s="25">
        <v>37.090000000000003</v>
      </c>
      <c r="F8373" s="380">
        <v>25.598173234087817</v>
      </c>
      <c r="G8373" s="25">
        <v>843.72</v>
      </c>
      <c r="H8373" s="380">
        <v>26.374429846565988</v>
      </c>
      <c r="I8373" s="25">
        <v>869.03</v>
      </c>
      <c r="J8373" s="380">
        <v>7.4708132092517134</v>
      </c>
    </row>
    <row r="8374" spans="1:10" x14ac:dyDescent="0.35">
      <c r="A8374" s="5">
        <v>8370</v>
      </c>
      <c r="B8374" s="5">
        <v>349</v>
      </c>
      <c r="C8374" s="5">
        <v>12</v>
      </c>
      <c r="D8374" s="380">
        <v>125.26055555555556</v>
      </c>
      <c r="E8374" s="25">
        <v>37.090000000000003</v>
      </c>
      <c r="F8374" s="380">
        <v>25.753401030099511</v>
      </c>
      <c r="G8374" s="25">
        <v>843.72</v>
      </c>
      <c r="H8374" s="380">
        <v>24.370114616836823</v>
      </c>
      <c r="I8374" s="25">
        <v>869.03</v>
      </c>
      <c r="J8374" s="380">
        <v>7.2262186399970592</v>
      </c>
    </row>
    <row r="8375" spans="1:10" x14ac:dyDescent="0.35">
      <c r="A8375" s="5">
        <v>8371</v>
      </c>
      <c r="B8375" s="5">
        <v>349</v>
      </c>
      <c r="C8375" s="5">
        <v>12</v>
      </c>
      <c r="D8375" s="380">
        <v>124.03777777777779</v>
      </c>
      <c r="E8375" s="25">
        <v>37.090000000000003</v>
      </c>
      <c r="F8375" s="380">
        <v>25.645271960121448</v>
      </c>
      <c r="G8375" s="25">
        <v>843.72</v>
      </c>
      <c r="H8375" s="380">
        <v>19.205759894099454</v>
      </c>
      <c r="I8375" s="25">
        <v>869.03</v>
      </c>
      <c r="J8375" s="380">
        <v>4.4906516819784406</v>
      </c>
    </row>
    <row r="8376" spans="1:10" x14ac:dyDescent="0.35">
      <c r="A8376" s="5">
        <v>8372</v>
      </c>
      <c r="B8376" s="5">
        <v>349</v>
      </c>
      <c r="C8376" s="5">
        <v>12</v>
      </c>
      <c r="D8376" s="380">
        <v>119.09833333333333</v>
      </c>
      <c r="E8376" s="25">
        <v>36.94</v>
      </c>
      <c r="F8376" s="380">
        <v>25.217711987892155</v>
      </c>
      <c r="G8376" s="25">
        <v>819.14</v>
      </c>
      <c r="H8376" s="380">
        <v>17.49933635442148</v>
      </c>
      <c r="I8376" s="25">
        <v>843.72</v>
      </c>
      <c r="J8376" s="380">
        <v>6.5480649958455039</v>
      </c>
    </row>
    <row r="8377" spans="1:10" x14ac:dyDescent="0.35">
      <c r="A8377" s="5">
        <v>8373</v>
      </c>
      <c r="B8377" s="5">
        <v>349</v>
      </c>
      <c r="C8377" s="5">
        <v>12</v>
      </c>
      <c r="D8377" s="380">
        <v>110.61388888888888</v>
      </c>
      <c r="E8377" s="25">
        <v>30.91</v>
      </c>
      <c r="F8377" s="380">
        <v>22.816031543052301</v>
      </c>
      <c r="G8377" s="25">
        <v>62.75</v>
      </c>
      <c r="H8377" s="380">
        <v>9.841752261485377</v>
      </c>
      <c r="I8377" s="25">
        <v>843.72</v>
      </c>
      <c r="J8377" s="380">
        <v>5.9945096567845333</v>
      </c>
    </row>
    <row r="8378" spans="1:10" x14ac:dyDescent="0.35">
      <c r="A8378" s="5">
        <v>8374</v>
      </c>
      <c r="B8378" s="5">
        <v>349</v>
      </c>
      <c r="C8378" s="5">
        <v>12</v>
      </c>
      <c r="D8378" s="380">
        <v>96.321111111111094</v>
      </c>
      <c r="E8378" s="25">
        <v>27.3</v>
      </c>
      <c r="F8378" s="380">
        <v>13.840436067630984</v>
      </c>
      <c r="G8378" s="25">
        <v>60.51</v>
      </c>
      <c r="H8378" s="380">
        <v>9.3560701075657349</v>
      </c>
      <c r="I8378" s="25">
        <v>843.72</v>
      </c>
      <c r="J8378" s="380">
        <v>5.1505700093147357</v>
      </c>
    </row>
    <row r="8379" spans="1:10" x14ac:dyDescent="0.35">
      <c r="A8379" s="5">
        <v>8375</v>
      </c>
      <c r="B8379" s="5">
        <v>349</v>
      </c>
      <c r="C8379" s="5">
        <v>12</v>
      </c>
      <c r="D8379" s="380">
        <v>91.559444444444452</v>
      </c>
      <c r="E8379" s="25">
        <v>25.74</v>
      </c>
      <c r="F8379" s="380">
        <v>9.8275103966736967</v>
      </c>
      <c r="G8379" s="25">
        <v>56.02</v>
      </c>
      <c r="H8379" s="380">
        <v>8.7241785634023916</v>
      </c>
      <c r="I8379" s="25">
        <v>819.14</v>
      </c>
      <c r="J8379" s="380">
        <v>5.3548515838452344</v>
      </c>
    </row>
    <row r="8380" spans="1:10" x14ac:dyDescent="0.35">
      <c r="A8380" s="5">
        <v>8376</v>
      </c>
      <c r="B8380" s="5">
        <v>349</v>
      </c>
      <c r="C8380" s="5">
        <v>12</v>
      </c>
      <c r="D8380" s="380">
        <v>82.728333333333339</v>
      </c>
      <c r="E8380" s="25">
        <v>25.74</v>
      </c>
      <c r="F8380" s="380">
        <v>9.5940849117379461</v>
      </c>
      <c r="G8380" s="25">
        <v>54.15</v>
      </c>
      <c r="H8380" s="380">
        <v>9.3052760291675245</v>
      </c>
      <c r="I8380" s="25">
        <v>717.16</v>
      </c>
      <c r="J8380" s="380">
        <v>5.9893001855312287</v>
      </c>
    </row>
    <row r="8381" spans="1:10" x14ac:dyDescent="0.35">
      <c r="A8381" s="5">
        <v>8377</v>
      </c>
      <c r="B8381" s="5">
        <v>350</v>
      </c>
      <c r="C8381" s="5">
        <v>12</v>
      </c>
      <c r="D8381" s="380">
        <v>81.686111111111103</v>
      </c>
      <c r="E8381" s="25">
        <v>25.59</v>
      </c>
      <c r="F8381" s="380">
        <v>8.9358772943787219</v>
      </c>
      <c r="G8381" s="25">
        <v>52.2</v>
      </c>
      <c r="H8381" s="380">
        <v>9.5084299344379399</v>
      </c>
      <c r="I8381" s="25">
        <v>548.41</v>
      </c>
      <c r="J8381" s="380">
        <v>4.2852498065387987</v>
      </c>
    </row>
    <row r="8382" spans="1:10" x14ac:dyDescent="0.35">
      <c r="A8382" s="5">
        <v>8378</v>
      </c>
      <c r="B8382" s="5">
        <v>350</v>
      </c>
      <c r="C8382" s="5">
        <v>12</v>
      </c>
      <c r="D8382" s="380">
        <v>80.143888888888895</v>
      </c>
      <c r="E8382" s="25">
        <v>25.59</v>
      </c>
      <c r="F8382" s="380">
        <v>8.1587010980702175</v>
      </c>
      <c r="G8382" s="25">
        <v>47.85</v>
      </c>
      <c r="H8382" s="380">
        <v>9.4590646396217455</v>
      </c>
      <c r="I8382" s="25">
        <v>147.82</v>
      </c>
      <c r="J8382" s="380">
        <v>4.3760739511912652</v>
      </c>
    </row>
    <row r="8383" spans="1:10" x14ac:dyDescent="0.35">
      <c r="A8383" s="5">
        <v>8379</v>
      </c>
      <c r="B8383" s="5">
        <v>350</v>
      </c>
      <c r="C8383" s="5">
        <v>12</v>
      </c>
      <c r="D8383" s="380">
        <v>78.593333333333348</v>
      </c>
      <c r="E8383" s="25">
        <v>25.01</v>
      </c>
      <c r="F8383" s="380">
        <v>8.1814390423467955</v>
      </c>
      <c r="G8383" s="25">
        <v>47.85</v>
      </c>
      <c r="H8383" s="380">
        <v>9.1946508462650449</v>
      </c>
      <c r="I8383" s="25">
        <v>139.33000000000001</v>
      </c>
      <c r="J8383" s="380">
        <v>3.9009989197284671</v>
      </c>
    </row>
    <row r="8384" spans="1:10" x14ac:dyDescent="0.35">
      <c r="A8384" s="5">
        <v>8380</v>
      </c>
      <c r="B8384" s="5">
        <v>350</v>
      </c>
      <c r="C8384" s="5">
        <v>12</v>
      </c>
      <c r="D8384" s="380">
        <v>77.223333333333343</v>
      </c>
      <c r="E8384" s="25">
        <v>25.01</v>
      </c>
      <c r="F8384" s="380">
        <v>8.1174834595959595</v>
      </c>
      <c r="G8384" s="25">
        <v>47.85</v>
      </c>
      <c r="H8384" s="380">
        <v>6.890360832177798</v>
      </c>
      <c r="I8384" s="25">
        <v>72.19</v>
      </c>
      <c r="J8384" s="380">
        <v>4.4821249316654832</v>
      </c>
    </row>
    <row r="8385" spans="1:10" x14ac:dyDescent="0.35">
      <c r="A8385" s="5">
        <v>8381</v>
      </c>
      <c r="B8385" s="5">
        <v>350</v>
      </c>
      <c r="C8385" s="5">
        <v>12</v>
      </c>
      <c r="D8385" s="380">
        <v>80.117222222222225</v>
      </c>
      <c r="E8385" s="25">
        <v>25.01</v>
      </c>
      <c r="F8385" s="380">
        <v>8.2748639905694112</v>
      </c>
      <c r="G8385" s="25">
        <v>47.85</v>
      </c>
      <c r="H8385" s="380">
        <v>6.3296713135291345</v>
      </c>
      <c r="I8385" s="25">
        <v>139.33000000000001</v>
      </c>
      <c r="J8385" s="380">
        <v>3.8407740534492572</v>
      </c>
    </row>
    <row r="8386" spans="1:10" x14ac:dyDescent="0.35">
      <c r="A8386" s="5">
        <v>8382</v>
      </c>
      <c r="B8386" s="5">
        <v>350</v>
      </c>
      <c r="C8386" s="5">
        <v>12</v>
      </c>
      <c r="D8386" s="380">
        <v>85.408888888888896</v>
      </c>
      <c r="E8386" s="25">
        <v>25.59</v>
      </c>
      <c r="F8386" s="380">
        <v>8.2133553145772531</v>
      </c>
      <c r="G8386" s="25">
        <v>52.2</v>
      </c>
      <c r="H8386" s="380">
        <v>7.2347244559522972</v>
      </c>
      <c r="I8386" s="25">
        <v>548.41</v>
      </c>
      <c r="J8386" s="380">
        <v>3.9009989197284671</v>
      </c>
    </row>
    <row r="8387" spans="1:10" x14ac:dyDescent="0.35">
      <c r="A8387" s="5">
        <v>8383</v>
      </c>
      <c r="B8387" s="5">
        <v>350</v>
      </c>
      <c r="C8387" s="5">
        <v>12</v>
      </c>
      <c r="D8387" s="380">
        <v>99.117222222222225</v>
      </c>
      <c r="E8387" s="25">
        <v>25.74</v>
      </c>
      <c r="F8387" s="380">
        <v>8.3883708870256104</v>
      </c>
      <c r="G8387" s="25">
        <v>54.15</v>
      </c>
      <c r="H8387" s="380">
        <v>6.9903802928623113</v>
      </c>
      <c r="I8387" s="25">
        <v>603.30999999999995</v>
      </c>
      <c r="J8387" s="380">
        <v>3.9009989197284671</v>
      </c>
    </row>
    <row r="8388" spans="1:10" x14ac:dyDescent="0.35">
      <c r="A8388" s="5">
        <v>8384</v>
      </c>
      <c r="B8388" s="5">
        <v>350</v>
      </c>
      <c r="C8388" s="5">
        <v>12</v>
      </c>
      <c r="D8388" s="380">
        <v>122.47777777777779</v>
      </c>
      <c r="E8388" s="25">
        <v>29.14</v>
      </c>
      <c r="F8388" s="380">
        <v>8.5820368296799305</v>
      </c>
      <c r="G8388" s="25">
        <v>63.07</v>
      </c>
      <c r="H8388" s="380">
        <v>7.1785553633277024</v>
      </c>
      <c r="I8388" s="25">
        <v>795.29</v>
      </c>
      <c r="J8388" s="380">
        <v>4.2852498065387987</v>
      </c>
    </row>
    <row r="8389" spans="1:10" x14ac:dyDescent="0.35">
      <c r="A8389" s="5">
        <v>8385</v>
      </c>
      <c r="B8389" s="5">
        <v>350</v>
      </c>
      <c r="C8389" s="5">
        <v>12</v>
      </c>
      <c r="D8389" s="380">
        <v>136.63833333333335</v>
      </c>
      <c r="E8389" s="25">
        <v>29.42</v>
      </c>
      <c r="F8389" s="380">
        <v>8.8544087483908402</v>
      </c>
      <c r="G8389" s="25">
        <v>63.07</v>
      </c>
      <c r="H8389" s="380">
        <v>7.0058181423156043</v>
      </c>
      <c r="I8389" s="25">
        <v>819.14</v>
      </c>
      <c r="J8389" s="380">
        <v>0.85176433298389465</v>
      </c>
    </row>
    <row r="8390" spans="1:10" x14ac:dyDescent="0.35">
      <c r="A8390" s="5">
        <v>8386</v>
      </c>
      <c r="B8390" s="5">
        <v>350</v>
      </c>
      <c r="C8390" s="5">
        <v>12</v>
      </c>
      <c r="D8390" s="380">
        <v>138.88888888888889</v>
      </c>
      <c r="E8390" s="25">
        <v>29.14</v>
      </c>
      <c r="F8390" s="380">
        <v>9.091155542191137</v>
      </c>
      <c r="G8390" s="25">
        <v>63.07</v>
      </c>
      <c r="H8390" s="380">
        <v>7.0099938108635476</v>
      </c>
      <c r="I8390" s="25">
        <v>795.29</v>
      </c>
      <c r="J8390" s="380">
        <v>3.4896987352646223</v>
      </c>
    </row>
    <row r="8391" spans="1:10" x14ac:dyDescent="0.35">
      <c r="A8391" s="5">
        <v>8387</v>
      </c>
      <c r="B8391" s="5">
        <v>350</v>
      </c>
      <c r="C8391" s="5">
        <v>12</v>
      </c>
      <c r="D8391" s="380">
        <v>134.95611111111111</v>
      </c>
      <c r="E8391" s="25">
        <v>28.15</v>
      </c>
      <c r="F8391" s="380">
        <v>8.8208075809456847</v>
      </c>
      <c r="G8391" s="25">
        <v>62.33</v>
      </c>
      <c r="H8391" s="380">
        <v>6.8460883712290199</v>
      </c>
      <c r="I8391" s="25">
        <v>691.4</v>
      </c>
      <c r="J8391" s="380">
        <v>6.4671432372328574</v>
      </c>
    </row>
    <row r="8392" spans="1:10" x14ac:dyDescent="0.35">
      <c r="A8392" s="5">
        <v>8388</v>
      </c>
      <c r="B8392" s="5">
        <v>350</v>
      </c>
      <c r="C8392" s="5">
        <v>12</v>
      </c>
      <c r="D8392" s="380">
        <v>132.86222222222221</v>
      </c>
      <c r="E8392" s="25">
        <v>28.15</v>
      </c>
      <c r="F8392" s="380">
        <v>9.3653648204882849</v>
      </c>
      <c r="G8392" s="25">
        <v>62.33</v>
      </c>
      <c r="H8392" s="380">
        <v>7.0712824772859841</v>
      </c>
      <c r="I8392" s="25">
        <v>656.3</v>
      </c>
      <c r="J8392" s="380">
        <v>3.4578779564079332</v>
      </c>
    </row>
    <row r="8393" spans="1:10" x14ac:dyDescent="0.35">
      <c r="A8393" s="5">
        <v>8389</v>
      </c>
      <c r="B8393" s="5">
        <v>350</v>
      </c>
      <c r="C8393" s="5">
        <v>12</v>
      </c>
      <c r="D8393" s="380">
        <v>122.285</v>
      </c>
      <c r="E8393" s="25">
        <v>27.33</v>
      </c>
      <c r="F8393" s="380">
        <v>8.8430693533948883</v>
      </c>
      <c r="G8393" s="25">
        <v>54.15</v>
      </c>
      <c r="H8393" s="380">
        <v>7.2176690447723226</v>
      </c>
      <c r="I8393" s="25">
        <v>587.69000000000005</v>
      </c>
      <c r="J8393" s="380">
        <v>5.1228794056093747</v>
      </c>
    </row>
    <row r="8394" spans="1:10" x14ac:dyDescent="0.35">
      <c r="A8394" s="5">
        <v>8390</v>
      </c>
      <c r="B8394" s="5">
        <v>350</v>
      </c>
      <c r="C8394" s="5">
        <v>12</v>
      </c>
      <c r="D8394" s="380">
        <v>118.4361111111111</v>
      </c>
      <c r="E8394" s="25">
        <v>27.33</v>
      </c>
      <c r="F8394" s="380">
        <v>8.8333562550791918</v>
      </c>
      <c r="G8394" s="25">
        <v>53.61</v>
      </c>
      <c r="H8394" s="380">
        <v>7.1696295313410063</v>
      </c>
      <c r="I8394" s="25">
        <v>587.69000000000005</v>
      </c>
      <c r="J8394" s="380">
        <v>6.4903014314759533</v>
      </c>
    </row>
    <row r="8395" spans="1:10" x14ac:dyDescent="0.35">
      <c r="A8395" s="5">
        <v>8391</v>
      </c>
      <c r="B8395" s="5">
        <v>350</v>
      </c>
      <c r="C8395" s="5">
        <v>12</v>
      </c>
      <c r="D8395" s="380">
        <v>119.63666666666667</v>
      </c>
      <c r="E8395" s="25">
        <v>27.33</v>
      </c>
      <c r="F8395" s="380">
        <v>9.3673855734666702</v>
      </c>
      <c r="G8395" s="25">
        <v>54.15</v>
      </c>
      <c r="H8395" s="380">
        <v>6.6771791762082096</v>
      </c>
      <c r="I8395" s="25">
        <v>587.69000000000005</v>
      </c>
      <c r="J8395" s="380">
        <v>6.4903014314759533</v>
      </c>
    </row>
    <row r="8396" spans="1:10" x14ac:dyDescent="0.35">
      <c r="A8396" s="5">
        <v>8392</v>
      </c>
      <c r="B8396" s="5">
        <v>350</v>
      </c>
      <c r="C8396" s="5">
        <v>12</v>
      </c>
      <c r="D8396" s="380">
        <v>120.58944444444444</v>
      </c>
      <c r="E8396" s="25">
        <v>28.15</v>
      </c>
      <c r="F8396" s="380">
        <v>9.6548012759382118</v>
      </c>
      <c r="G8396" s="25">
        <v>54.15</v>
      </c>
      <c r="H8396" s="380">
        <v>7.8249542033799315</v>
      </c>
      <c r="I8396" s="25">
        <v>593.63</v>
      </c>
      <c r="J8396" s="380">
        <v>4.8825389325736079</v>
      </c>
    </row>
    <row r="8397" spans="1:10" x14ac:dyDescent="0.35">
      <c r="A8397" s="5">
        <v>8393</v>
      </c>
      <c r="B8397" s="5">
        <v>350</v>
      </c>
      <c r="C8397" s="5">
        <v>12</v>
      </c>
      <c r="D8397" s="380">
        <v>124.63833333333332</v>
      </c>
      <c r="E8397" s="25">
        <v>29.14</v>
      </c>
      <c r="F8397" s="380">
        <v>9.6954317934238805</v>
      </c>
      <c r="G8397" s="25">
        <v>62.33</v>
      </c>
      <c r="H8397" s="380">
        <v>7.3817635758679847</v>
      </c>
      <c r="I8397" s="25">
        <v>691.4</v>
      </c>
      <c r="J8397" s="380">
        <v>1.9906289018221985</v>
      </c>
    </row>
    <row r="8398" spans="1:10" x14ac:dyDescent="0.35">
      <c r="A8398" s="5">
        <v>8394</v>
      </c>
      <c r="B8398" s="5">
        <v>350</v>
      </c>
      <c r="C8398" s="5">
        <v>12</v>
      </c>
      <c r="D8398" s="380">
        <v>128.25666666666666</v>
      </c>
      <c r="E8398" s="25">
        <v>33.81</v>
      </c>
      <c r="F8398" s="380">
        <v>9.6552691206661905</v>
      </c>
      <c r="G8398" s="25">
        <v>65.900000000000006</v>
      </c>
      <c r="H8398" s="380">
        <v>7.4275710852298999</v>
      </c>
      <c r="I8398" s="25">
        <v>819.14</v>
      </c>
      <c r="J8398" s="380">
        <v>6.7847409508375245</v>
      </c>
    </row>
    <row r="8399" spans="1:10" x14ac:dyDescent="0.35">
      <c r="A8399" s="5">
        <v>8395</v>
      </c>
      <c r="B8399" s="5">
        <v>350</v>
      </c>
      <c r="C8399" s="5">
        <v>12</v>
      </c>
      <c r="D8399" s="380">
        <v>124.00388888888889</v>
      </c>
      <c r="E8399" s="25">
        <v>29.42</v>
      </c>
      <c r="F8399" s="380">
        <v>9.6552691206661905</v>
      </c>
      <c r="G8399" s="25">
        <v>65.900000000000006</v>
      </c>
      <c r="H8399" s="380">
        <v>7.0054218616556714</v>
      </c>
      <c r="I8399" s="25">
        <v>795.29</v>
      </c>
      <c r="J8399" s="380">
        <v>4.2087205669782266</v>
      </c>
    </row>
    <row r="8400" spans="1:10" x14ac:dyDescent="0.35">
      <c r="A8400" s="5">
        <v>8396</v>
      </c>
      <c r="B8400" s="5">
        <v>350</v>
      </c>
      <c r="C8400" s="5">
        <v>12</v>
      </c>
      <c r="D8400" s="380">
        <v>117.67666666666665</v>
      </c>
      <c r="E8400" s="25">
        <v>28.15</v>
      </c>
      <c r="F8400" s="380">
        <v>9.6397480655745387</v>
      </c>
      <c r="G8400" s="25">
        <v>63.07</v>
      </c>
      <c r="H8400" s="380">
        <v>6.8135420920958856</v>
      </c>
      <c r="I8400" s="25">
        <v>795.29</v>
      </c>
      <c r="J8400" s="380">
        <v>4.6307351471908698</v>
      </c>
    </row>
    <row r="8401" spans="1:10" x14ac:dyDescent="0.35">
      <c r="A8401" s="5">
        <v>8397</v>
      </c>
      <c r="B8401" s="5">
        <v>350</v>
      </c>
      <c r="C8401" s="5">
        <v>12</v>
      </c>
      <c r="D8401" s="380">
        <v>100.61555555555556</v>
      </c>
      <c r="E8401" s="25">
        <v>27.3</v>
      </c>
      <c r="F8401" s="380">
        <v>8.90305963342254</v>
      </c>
      <c r="G8401" s="25">
        <v>57.04</v>
      </c>
      <c r="H8401" s="380">
        <v>6.6003550458920621</v>
      </c>
      <c r="I8401" s="25">
        <v>691.4</v>
      </c>
      <c r="J8401" s="380">
        <v>3.8007972997678201</v>
      </c>
    </row>
    <row r="8402" spans="1:10" x14ac:dyDescent="0.35">
      <c r="A8402" s="5">
        <v>8398</v>
      </c>
      <c r="B8402" s="5">
        <v>350</v>
      </c>
      <c r="C8402" s="5">
        <v>12</v>
      </c>
      <c r="D8402" s="380">
        <v>87.786666666666676</v>
      </c>
      <c r="E8402" s="25">
        <v>25.74</v>
      </c>
      <c r="F8402" s="380">
        <v>8.1174834595959577</v>
      </c>
      <c r="G8402" s="25">
        <v>53.07</v>
      </c>
      <c r="H8402" s="380">
        <v>6.491134732016814</v>
      </c>
      <c r="I8402" s="25">
        <v>553.95000000000005</v>
      </c>
      <c r="J8402" s="380">
        <v>4.8417407780793846</v>
      </c>
    </row>
    <row r="8403" spans="1:10" x14ac:dyDescent="0.35">
      <c r="A8403" s="5">
        <v>8399</v>
      </c>
      <c r="B8403" s="5">
        <v>350</v>
      </c>
      <c r="C8403" s="5">
        <v>12</v>
      </c>
      <c r="D8403" s="380">
        <v>82.173333333333318</v>
      </c>
      <c r="E8403" s="25">
        <v>25.74</v>
      </c>
      <c r="F8403" s="380">
        <v>8.1174834595959595</v>
      </c>
      <c r="G8403" s="25">
        <v>53.61</v>
      </c>
      <c r="H8403" s="380">
        <v>6.6348715359119179</v>
      </c>
      <c r="I8403" s="25">
        <v>163.92</v>
      </c>
      <c r="J8403" s="380">
        <v>3.6990693163640377E-2</v>
      </c>
    </row>
    <row r="8404" spans="1:10" x14ac:dyDescent="0.35">
      <c r="A8404" s="5">
        <v>8400</v>
      </c>
      <c r="B8404" s="5">
        <v>350</v>
      </c>
      <c r="C8404" s="5">
        <v>12</v>
      </c>
      <c r="D8404" s="380">
        <v>76.963333333333324</v>
      </c>
      <c r="E8404" s="25">
        <v>25.74</v>
      </c>
      <c r="F8404" s="380">
        <v>8.1174834595959595</v>
      </c>
      <c r="G8404" s="25">
        <v>51.33</v>
      </c>
      <c r="H8404" s="380">
        <v>6.6105976665224713</v>
      </c>
      <c r="I8404" s="25">
        <v>64.14</v>
      </c>
      <c r="J8404" s="380">
        <v>7.8241662981378399E-2</v>
      </c>
    </row>
    <row r="8405" spans="1:10" x14ac:dyDescent="0.35">
      <c r="A8405" s="5">
        <v>8401</v>
      </c>
      <c r="B8405" s="5">
        <v>351</v>
      </c>
      <c r="C8405" s="5">
        <v>12</v>
      </c>
      <c r="D8405" s="380">
        <v>75.267222222222216</v>
      </c>
      <c r="E8405" s="25">
        <v>24.99</v>
      </c>
      <c r="F8405" s="380">
        <v>8.1174834595959595</v>
      </c>
      <c r="G8405" s="25">
        <v>46.98</v>
      </c>
      <c r="H8405" s="380">
        <v>6.4248843577790922</v>
      </c>
      <c r="I8405" s="25">
        <v>53.17</v>
      </c>
      <c r="J8405" s="380">
        <v>0.12233801324131335</v>
      </c>
    </row>
    <row r="8406" spans="1:10" x14ac:dyDescent="0.35">
      <c r="A8406" s="5">
        <v>8402</v>
      </c>
      <c r="B8406" s="5">
        <v>351</v>
      </c>
      <c r="C8406" s="5">
        <v>12</v>
      </c>
      <c r="D8406" s="380">
        <v>71.720000000000013</v>
      </c>
      <c r="E8406" s="25">
        <v>24.99</v>
      </c>
      <c r="F8406" s="380">
        <v>8.1174834595959577</v>
      </c>
      <c r="G8406" s="25">
        <v>46.98</v>
      </c>
      <c r="H8406" s="380">
        <v>6.6256973808198163</v>
      </c>
      <c r="I8406" s="25">
        <v>53.17</v>
      </c>
      <c r="J8406" s="380">
        <v>6.3583777789987472</v>
      </c>
    </row>
    <row r="8407" spans="1:10" x14ac:dyDescent="0.35">
      <c r="A8407" s="5">
        <v>8403</v>
      </c>
      <c r="B8407" s="5">
        <v>351</v>
      </c>
      <c r="C8407" s="5">
        <v>12</v>
      </c>
      <c r="D8407" s="380">
        <v>68.480555555555569</v>
      </c>
      <c r="E8407" s="25">
        <v>24.99</v>
      </c>
      <c r="F8407" s="380">
        <v>8.1174834595959577</v>
      </c>
      <c r="G8407" s="25">
        <v>46.98</v>
      </c>
      <c r="H8407" s="380">
        <v>6.3981560724520854</v>
      </c>
      <c r="I8407" s="25">
        <v>53.17</v>
      </c>
      <c r="J8407" s="380">
        <v>1.7302802879590773</v>
      </c>
    </row>
    <row r="8408" spans="1:10" x14ac:dyDescent="0.35">
      <c r="A8408" s="5">
        <v>8404</v>
      </c>
      <c r="B8408" s="5">
        <v>351</v>
      </c>
      <c r="C8408" s="5">
        <v>12</v>
      </c>
      <c r="D8408" s="380">
        <v>66.394444444444431</v>
      </c>
      <c r="E8408" s="25">
        <v>24.84</v>
      </c>
      <c r="F8408" s="380">
        <v>8.0899386358559955</v>
      </c>
      <c r="G8408" s="25">
        <v>46.98</v>
      </c>
      <c r="H8408" s="380">
        <v>6.5322855463824023</v>
      </c>
      <c r="I8408" s="25">
        <v>53.17</v>
      </c>
      <c r="J8408" s="380">
        <v>1.5263863436953058</v>
      </c>
    </row>
    <row r="8409" spans="1:10" x14ac:dyDescent="0.35">
      <c r="A8409" s="5">
        <v>8405</v>
      </c>
      <c r="B8409" s="5">
        <v>351</v>
      </c>
      <c r="C8409" s="5">
        <v>12</v>
      </c>
      <c r="D8409" s="380">
        <v>65.031111111111102</v>
      </c>
      <c r="E8409" s="25">
        <v>24.84</v>
      </c>
      <c r="F8409" s="380">
        <v>8.097229577020542</v>
      </c>
      <c r="G8409" s="25">
        <v>46.98</v>
      </c>
      <c r="H8409" s="380">
        <v>6.6207297417722382</v>
      </c>
      <c r="I8409" s="25">
        <v>53.17</v>
      </c>
      <c r="J8409" s="380">
        <v>6.2535573426871931</v>
      </c>
    </row>
    <row r="8410" spans="1:10" x14ac:dyDescent="0.35">
      <c r="A8410" s="5">
        <v>8406</v>
      </c>
      <c r="B8410" s="5">
        <v>351</v>
      </c>
      <c r="C8410" s="5">
        <v>12</v>
      </c>
      <c r="D8410" s="380">
        <v>65.057777777777773</v>
      </c>
      <c r="E8410" s="25">
        <v>25.29</v>
      </c>
      <c r="F8410" s="380">
        <v>8.0907100348644363</v>
      </c>
      <c r="G8410" s="25">
        <v>46.98</v>
      </c>
      <c r="H8410" s="380">
        <v>6.2223294412898769</v>
      </c>
      <c r="I8410" s="25">
        <v>53.17</v>
      </c>
      <c r="J8410" s="380">
        <v>0.14480167642852412</v>
      </c>
    </row>
    <row r="8411" spans="1:10" x14ac:dyDescent="0.35">
      <c r="A8411" s="5">
        <v>8407</v>
      </c>
      <c r="B8411" s="5">
        <v>351</v>
      </c>
      <c r="C8411" s="5">
        <v>12</v>
      </c>
      <c r="D8411" s="380">
        <v>66.479444444444454</v>
      </c>
      <c r="E8411" s="25">
        <v>25.74</v>
      </c>
      <c r="F8411" s="380">
        <v>8.8402573480667215</v>
      </c>
      <c r="G8411" s="25">
        <v>48.39</v>
      </c>
      <c r="H8411" s="380">
        <v>5.1965338804805148</v>
      </c>
      <c r="I8411" s="25">
        <v>54.87</v>
      </c>
      <c r="J8411" s="380">
        <v>4.1948318805636342</v>
      </c>
    </row>
    <row r="8412" spans="1:10" x14ac:dyDescent="0.35">
      <c r="A8412" s="5">
        <v>8408</v>
      </c>
      <c r="B8412" s="5">
        <v>351</v>
      </c>
      <c r="C8412" s="5">
        <v>12</v>
      </c>
      <c r="D8412" s="380">
        <v>68.946666666666658</v>
      </c>
      <c r="E8412" s="25">
        <v>27.29</v>
      </c>
      <c r="F8412" s="380">
        <v>8.7354849959123388</v>
      </c>
      <c r="G8412" s="25">
        <v>55.27</v>
      </c>
      <c r="H8412" s="380">
        <v>6.781165116917423</v>
      </c>
      <c r="I8412" s="25">
        <v>64.14</v>
      </c>
      <c r="J8412" s="380">
        <v>3.0414412106277569</v>
      </c>
    </row>
    <row r="8413" spans="1:10" x14ac:dyDescent="0.35">
      <c r="A8413" s="5">
        <v>8409</v>
      </c>
      <c r="B8413" s="5">
        <v>351</v>
      </c>
      <c r="C8413" s="5">
        <v>12</v>
      </c>
      <c r="D8413" s="380">
        <v>72.229444444444439</v>
      </c>
      <c r="E8413" s="25">
        <v>27.3</v>
      </c>
      <c r="F8413" s="380">
        <v>8.8613922922409376</v>
      </c>
      <c r="G8413" s="25">
        <v>55.27</v>
      </c>
      <c r="H8413" s="380">
        <v>6.7462014344103611</v>
      </c>
      <c r="I8413" s="25">
        <v>68.05</v>
      </c>
      <c r="J8413" s="380">
        <v>0.44871185050104234</v>
      </c>
    </row>
    <row r="8414" spans="1:10" x14ac:dyDescent="0.35">
      <c r="A8414" s="5">
        <v>8410</v>
      </c>
      <c r="B8414" s="5">
        <v>351</v>
      </c>
      <c r="C8414" s="5">
        <v>12</v>
      </c>
      <c r="D8414" s="380">
        <v>74.226111111111109</v>
      </c>
      <c r="E8414" s="25">
        <v>27.3</v>
      </c>
      <c r="F8414" s="380">
        <v>9.2436987874051884</v>
      </c>
      <c r="G8414" s="25">
        <v>55.27</v>
      </c>
      <c r="H8414" s="380">
        <v>6.470353843687513</v>
      </c>
      <c r="I8414" s="25">
        <v>66.06</v>
      </c>
      <c r="J8414" s="380">
        <v>0.14480167642852412</v>
      </c>
    </row>
    <row r="8415" spans="1:10" x14ac:dyDescent="0.35">
      <c r="A8415" s="5">
        <v>8411</v>
      </c>
      <c r="B8415" s="5">
        <v>351</v>
      </c>
      <c r="C8415" s="5">
        <v>12</v>
      </c>
      <c r="D8415" s="380">
        <v>74.432222222222222</v>
      </c>
      <c r="E8415" s="25">
        <v>26.5</v>
      </c>
      <c r="F8415" s="380">
        <v>8.1174834595959613</v>
      </c>
      <c r="G8415" s="25">
        <v>54.15</v>
      </c>
      <c r="H8415" s="380">
        <v>7.6189840979080543</v>
      </c>
      <c r="I8415" s="25">
        <v>62.55</v>
      </c>
      <c r="J8415" s="380">
        <v>4.5870301195735346</v>
      </c>
    </row>
    <row r="8416" spans="1:10" x14ac:dyDescent="0.35">
      <c r="A8416" s="5">
        <v>8412</v>
      </c>
      <c r="B8416" s="5">
        <v>351</v>
      </c>
      <c r="C8416" s="5">
        <v>12</v>
      </c>
      <c r="D8416" s="380">
        <v>72.717777777777769</v>
      </c>
      <c r="E8416" s="25">
        <v>25.74</v>
      </c>
      <c r="F8416" s="380">
        <v>8.4103005470465817</v>
      </c>
      <c r="G8416" s="25">
        <v>54.15</v>
      </c>
      <c r="H8416" s="380">
        <v>4.799693804694658</v>
      </c>
      <c r="I8416" s="25">
        <v>54.87</v>
      </c>
      <c r="J8416" s="380">
        <v>3.5545112820124727</v>
      </c>
    </row>
    <row r="8417" spans="1:10" x14ac:dyDescent="0.35">
      <c r="A8417" s="5">
        <v>8413</v>
      </c>
      <c r="B8417" s="5">
        <v>351</v>
      </c>
      <c r="C8417" s="5">
        <v>12</v>
      </c>
      <c r="D8417" s="380">
        <v>70.658333333333331</v>
      </c>
      <c r="E8417" s="25">
        <v>25.74</v>
      </c>
      <c r="F8417" s="380">
        <v>8.1174834595959595</v>
      </c>
      <c r="G8417" s="25">
        <v>47.85</v>
      </c>
      <c r="H8417" s="380">
        <v>5.0894293697560071</v>
      </c>
      <c r="I8417" s="25">
        <v>53.71</v>
      </c>
      <c r="J8417" s="380">
        <v>4.3200620491126296</v>
      </c>
    </row>
    <row r="8418" spans="1:10" x14ac:dyDescent="0.35">
      <c r="A8418" s="5">
        <v>8414</v>
      </c>
      <c r="B8418" s="5">
        <v>351</v>
      </c>
      <c r="C8418" s="5">
        <v>12</v>
      </c>
      <c r="D8418" s="380">
        <v>69.596666666666664</v>
      </c>
      <c r="E8418" s="25">
        <v>25.74</v>
      </c>
      <c r="F8418" s="380">
        <v>8.1288412473423808</v>
      </c>
      <c r="G8418" s="25">
        <v>47.85</v>
      </c>
      <c r="H8418" s="380">
        <v>6.0249633360198631</v>
      </c>
      <c r="I8418" s="25">
        <v>53.71</v>
      </c>
      <c r="J8418" s="380">
        <v>4.3200620491126296</v>
      </c>
    </row>
    <row r="8419" spans="1:10" x14ac:dyDescent="0.35">
      <c r="A8419" s="5">
        <v>8415</v>
      </c>
      <c r="B8419" s="5">
        <v>351</v>
      </c>
      <c r="C8419" s="5">
        <v>12</v>
      </c>
      <c r="D8419" s="380">
        <v>71.01111111111112</v>
      </c>
      <c r="E8419" s="25">
        <v>25.74</v>
      </c>
      <c r="F8419" s="380">
        <v>8.1174834595959595</v>
      </c>
      <c r="G8419" s="25">
        <v>47.37</v>
      </c>
      <c r="H8419" s="380">
        <v>6.0633221878647827</v>
      </c>
      <c r="I8419" s="25">
        <v>53.71</v>
      </c>
      <c r="J8419" s="380">
        <v>4.3200620491126296</v>
      </c>
    </row>
    <row r="8420" spans="1:10" x14ac:dyDescent="0.35">
      <c r="A8420" s="5">
        <v>8416</v>
      </c>
      <c r="B8420" s="5">
        <v>351</v>
      </c>
      <c r="C8420" s="5">
        <v>12</v>
      </c>
      <c r="D8420" s="380">
        <v>73.658888888888896</v>
      </c>
      <c r="E8420" s="25">
        <v>25.74</v>
      </c>
      <c r="F8420" s="380">
        <v>8.6292211739756208</v>
      </c>
      <c r="G8420" s="25">
        <v>47.85</v>
      </c>
      <c r="H8420" s="380">
        <v>7.160719416760255</v>
      </c>
      <c r="I8420" s="25">
        <v>53.71</v>
      </c>
      <c r="J8420" s="380">
        <v>5.1738124204953815</v>
      </c>
    </row>
    <row r="8421" spans="1:10" x14ac:dyDescent="0.35">
      <c r="A8421" s="5">
        <v>8417</v>
      </c>
      <c r="B8421" s="5">
        <v>351</v>
      </c>
      <c r="C8421" s="5">
        <v>12</v>
      </c>
      <c r="D8421" s="380">
        <v>79.841666666666669</v>
      </c>
      <c r="E8421" s="25">
        <v>27.3</v>
      </c>
      <c r="F8421" s="380">
        <v>8.9330658545001675</v>
      </c>
      <c r="G8421" s="25">
        <v>52.57</v>
      </c>
      <c r="H8421" s="380">
        <v>6.6128971206620966</v>
      </c>
      <c r="I8421" s="25">
        <v>56.52</v>
      </c>
      <c r="J8421" s="380">
        <v>5.1890646007708874</v>
      </c>
    </row>
    <row r="8422" spans="1:10" x14ac:dyDescent="0.35">
      <c r="A8422" s="5">
        <v>8418</v>
      </c>
      <c r="B8422" s="5">
        <v>351</v>
      </c>
      <c r="C8422" s="5">
        <v>12</v>
      </c>
      <c r="D8422" s="380">
        <v>82.651111111111106</v>
      </c>
      <c r="E8422" s="25">
        <v>27.3</v>
      </c>
      <c r="F8422" s="380">
        <v>9.3182975558832872</v>
      </c>
      <c r="G8422" s="25">
        <v>56.93</v>
      </c>
      <c r="H8422" s="380">
        <v>6.5920072644508565</v>
      </c>
      <c r="I8422" s="25">
        <v>64.430000000000007</v>
      </c>
      <c r="J8422" s="380">
        <v>6.5989173029613726</v>
      </c>
    </row>
    <row r="8423" spans="1:10" x14ac:dyDescent="0.35">
      <c r="A8423" s="5">
        <v>8419</v>
      </c>
      <c r="B8423" s="5">
        <v>351</v>
      </c>
      <c r="C8423" s="5">
        <v>12</v>
      </c>
      <c r="D8423" s="380">
        <v>80.719444444444434</v>
      </c>
      <c r="E8423" s="25">
        <v>27.3</v>
      </c>
      <c r="F8423" s="380">
        <v>9.2824831759525619</v>
      </c>
      <c r="G8423" s="25">
        <v>56.93</v>
      </c>
      <c r="H8423" s="380">
        <v>6.470353843687513</v>
      </c>
      <c r="I8423" s="25">
        <v>62.27</v>
      </c>
      <c r="J8423" s="380">
        <v>6.5989173029613726</v>
      </c>
    </row>
    <row r="8424" spans="1:10" x14ac:dyDescent="0.35">
      <c r="A8424" s="5">
        <v>8420</v>
      </c>
      <c r="B8424" s="5">
        <v>351</v>
      </c>
      <c r="C8424" s="5">
        <v>12</v>
      </c>
      <c r="D8424" s="380">
        <v>78.063333333333318</v>
      </c>
      <c r="E8424" s="25">
        <v>25.74</v>
      </c>
      <c r="F8424" s="380">
        <v>9.0595383977121671</v>
      </c>
      <c r="G8424" s="25">
        <v>55.27</v>
      </c>
      <c r="H8424" s="380">
        <v>7.1912487620204617</v>
      </c>
      <c r="I8424" s="25">
        <v>55.32</v>
      </c>
      <c r="J8424" s="380">
        <v>0.82779099401508671</v>
      </c>
    </row>
    <row r="8425" spans="1:10" x14ac:dyDescent="0.35">
      <c r="A8425" s="5">
        <v>8421</v>
      </c>
      <c r="B8425" s="5">
        <v>351</v>
      </c>
      <c r="C8425" s="5">
        <v>12</v>
      </c>
      <c r="D8425" s="380">
        <v>74.407222222222217</v>
      </c>
      <c r="E8425" s="25">
        <v>25.74</v>
      </c>
      <c r="F8425" s="380">
        <v>8.3399588075364601</v>
      </c>
      <c r="G8425" s="25">
        <v>49.65</v>
      </c>
      <c r="H8425" s="380">
        <v>7.0420676228235468</v>
      </c>
      <c r="I8425" s="25">
        <v>53.71</v>
      </c>
      <c r="J8425" s="380">
        <v>1.9601130854895739</v>
      </c>
    </row>
    <row r="8426" spans="1:10" x14ac:dyDescent="0.35">
      <c r="A8426" s="5">
        <v>8422</v>
      </c>
      <c r="B8426" s="5">
        <v>351</v>
      </c>
      <c r="C8426" s="5">
        <v>12</v>
      </c>
      <c r="D8426" s="380">
        <v>71.666111111111107</v>
      </c>
      <c r="E8426" s="25">
        <v>25.59</v>
      </c>
      <c r="F8426" s="380">
        <v>8.1174834595959577</v>
      </c>
      <c r="G8426" s="25">
        <v>47.37</v>
      </c>
      <c r="H8426" s="380">
        <v>6.7453310284424273</v>
      </c>
      <c r="I8426" s="25">
        <v>53.17</v>
      </c>
      <c r="J8426" s="380">
        <v>4.00263364722879</v>
      </c>
    </row>
    <row r="8427" spans="1:10" x14ac:dyDescent="0.35">
      <c r="A8427" s="5">
        <v>8423</v>
      </c>
      <c r="B8427" s="5">
        <v>351</v>
      </c>
      <c r="C8427" s="5">
        <v>12</v>
      </c>
      <c r="D8427" s="380">
        <v>68.083888888888893</v>
      </c>
      <c r="E8427" s="25">
        <v>25.59</v>
      </c>
      <c r="F8427" s="380">
        <v>8.1174834595959577</v>
      </c>
      <c r="G8427" s="25">
        <v>47.85</v>
      </c>
      <c r="H8427" s="380">
        <v>6.3828339729202774</v>
      </c>
      <c r="I8427" s="25">
        <v>53.17</v>
      </c>
      <c r="J8427" s="380">
        <v>4.7565538514352452</v>
      </c>
    </row>
    <row r="8428" spans="1:10" x14ac:dyDescent="0.35">
      <c r="A8428" s="5">
        <v>8424</v>
      </c>
      <c r="B8428" s="5">
        <v>351</v>
      </c>
      <c r="C8428" s="5">
        <v>12</v>
      </c>
      <c r="D8428" s="380">
        <v>70.506111111111096</v>
      </c>
      <c r="E8428" s="25">
        <v>25.29</v>
      </c>
      <c r="F8428" s="380">
        <v>5.4272924146392585</v>
      </c>
      <c r="G8428" s="25">
        <v>47.37</v>
      </c>
      <c r="H8428" s="380">
        <v>6.2185769748699036</v>
      </c>
      <c r="I8428" s="25">
        <v>52.93</v>
      </c>
      <c r="J8428" s="380">
        <v>4.8579806225693085</v>
      </c>
    </row>
    <row r="8429" spans="1:10" x14ac:dyDescent="0.35">
      <c r="A8429" s="5">
        <v>8425</v>
      </c>
      <c r="B8429" s="5">
        <v>352</v>
      </c>
      <c r="C8429" s="5">
        <v>12</v>
      </c>
      <c r="D8429" s="380">
        <v>70.819999999999993</v>
      </c>
      <c r="E8429" s="25">
        <v>24.99</v>
      </c>
      <c r="F8429" s="380">
        <v>4.8113355247704019</v>
      </c>
      <c r="G8429" s="25">
        <v>44.41</v>
      </c>
      <c r="H8429" s="380">
        <v>4.799693804694658</v>
      </c>
      <c r="I8429" s="25">
        <v>40.28</v>
      </c>
      <c r="J8429" s="380">
        <v>1.9380821430844544</v>
      </c>
    </row>
    <row r="8430" spans="1:10" x14ac:dyDescent="0.35">
      <c r="A8430" s="5">
        <v>8426</v>
      </c>
      <c r="B8430" s="5">
        <v>352</v>
      </c>
      <c r="C8430" s="5">
        <v>12</v>
      </c>
      <c r="D8430" s="380">
        <v>69.87777777777778</v>
      </c>
      <c r="E8430" s="25">
        <v>24.99</v>
      </c>
      <c r="F8430" s="380">
        <v>4.9530852964513397</v>
      </c>
      <c r="G8430" s="25">
        <v>44.32</v>
      </c>
      <c r="H8430" s="380">
        <v>5.8501318304692438</v>
      </c>
      <c r="I8430" s="25">
        <v>40.28</v>
      </c>
      <c r="J8430" s="380">
        <v>0.31895528183517596</v>
      </c>
    </row>
    <row r="8431" spans="1:10" x14ac:dyDescent="0.35">
      <c r="A8431" s="5">
        <v>8427</v>
      </c>
      <c r="B8431" s="5">
        <v>352</v>
      </c>
      <c r="C8431" s="5">
        <v>12</v>
      </c>
      <c r="D8431" s="380">
        <v>66.86333333333333</v>
      </c>
      <c r="E8431" s="25">
        <v>24.84</v>
      </c>
      <c r="F8431" s="380">
        <v>5.0331311709520801</v>
      </c>
      <c r="G8431" s="25">
        <v>44.08</v>
      </c>
      <c r="H8431" s="380">
        <v>5.8577646889966735</v>
      </c>
      <c r="I8431" s="25">
        <v>36.869999999999997</v>
      </c>
      <c r="J8431" s="380">
        <v>3.4568226370167494</v>
      </c>
    </row>
    <row r="8432" spans="1:10" x14ac:dyDescent="0.35">
      <c r="A8432" s="5">
        <v>8428</v>
      </c>
      <c r="B8432" s="5">
        <v>352</v>
      </c>
      <c r="C8432" s="5">
        <v>12</v>
      </c>
      <c r="D8432" s="380">
        <v>62.656666666666673</v>
      </c>
      <c r="E8432" s="25">
        <v>24.84</v>
      </c>
      <c r="F8432" s="380">
        <v>5.4921788325405752</v>
      </c>
      <c r="G8432" s="25">
        <v>44.08</v>
      </c>
      <c r="H8432" s="380">
        <v>5.9521906005040686</v>
      </c>
      <c r="I8432" s="25">
        <v>36.869999999999997</v>
      </c>
      <c r="J8432" s="380">
        <v>1.7482456798490054</v>
      </c>
    </row>
    <row r="8433" spans="1:10" x14ac:dyDescent="0.35">
      <c r="A8433" s="5">
        <v>8429</v>
      </c>
      <c r="B8433" s="5">
        <v>352</v>
      </c>
      <c r="C8433" s="5">
        <v>12</v>
      </c>
      <c r="D8433" s="380">
        <v>59.971111111111114</v>
      </c>
      <c r="E8433" s="25">
        <v>24.84</v>
      </c>
      <c r="F8433" s="380">
        <v>4.9202543162820023</v>
      </c>
      <c r="G8433" s="25">
        <v>44.08</v>
      </c>
      <c r="H8433" s="380">
        <v>5.2556080077206024</v>
      </c>
      <c r="I8433" s="25">
        <v>40.28</v>
      </c>
      <c r="J8433" s="380">
        <v>1.8347486891311133</v>
      </c>
    </row>
    <row r="8434" spans="1:10" x14ac:dyDescent="0.35">
      <c r="A8434" s="5">
        <v>8430</v>
      </c>
      <c r="B8434" s="5">
        <v>352</v>
      </c>
      <c r="C8434" s="5">
        <v>12</v>
      </c>
      <c r="D8434" s="380">
        <v>58.613888888888901</v>
      </c>
      <c r="E8434" s="25">
        <v>24.99</v>
      </c>
      <c r="F8434" s="380">
        <v>4.8485577457026059</v>
      </c>
      <c r="G8434" s="25">
        <v>44.08</v>
      </c>
      <c r="H8434" s="380">
        <v>6.0187106346761636</v>
      </c>
      <c r="I8434" s="25">
        <v>40.28</v>
      </c>
      <c r="J8434" s="380">
        <v>4.1824044591829574</v>
      </c>
    </row>
    <row r="8435" spans="1:10" x14ac:dyDescent="0.35">
      <c r="A8435" s="5">
        <v>8431</v>
      </c>
      <c r="B8435" s="5">
        <v>352</v>
      </c>
      <c r="C8435" s="5">
        <v>12</v>
      </c>
      <c r="D8435" s="380">
        <v>58.548888888888882</v>
      </c>
      <c r="E8435" s="25">
        <v>25.29</v>
      </c>
      <c r="F8435" s="380">
        <v>5.4028802118986512</v>
      </c>
      <c r="G8435" s="25">
        <v>44.41</v>
      </c>
      <c r="H8435" s="380">
        <v>5.9671704224202049</v>
      </c>
      <c r="I8435" s="25">
        <v>40.28</v>
      </c>
      <c r="J8435" s="380">
        <v>1.5954933902595174</v>
      </c>
    </row>
    <row r="8436" spans="1:10" x14ac:dyDescent="0.35">
      <c r="A8436" s="5">
        <v>8432</v>
      </c>
      <c r="B8436" s="5">
        <v>352</v>
      </c>
      <c r="C8436" s="5">
        <v>12</v>
      </c>
      <c r="D8436" s="380">
        <v>60.998333333333328</v>
      </c>
      <c r="E8436" s="25">
        <v>25.29</v>
      </c>
      <c r="F8436" s="380">
        <v>6.8260276293595563</v>
      </c>
      <c r="G8436" s="25">
        <v>44.86</v>
      </c>
      <c r="H8436" s="380">
        <v>6.3898120025291449</v>
      </c>
      <c r="I8436" s="25">
        <v>40.28</v>
      </c>
      <c r="J8436" s="380">
        <v>2.3447500980995319</v>
      </c>
    </row>
    <row r="8437" spans="1:10" x14ac:dyDescent="0.35">
      <c r="A8437" s="5">
        <v>8433</v>
      </c>
      <c r="B8437" s="5">
        <v>352</v>
      </c>
      <c r="C8437" s="5">
        <v>12</v>
      </c>
      <c r="D8437" s="380">
        <v>63.521111111111111</v>
      </c>
      <c r="E8437" s="25">
        <v>25.74</v>
      </c>
      <c r="F8437" s="380">
        <v>6.993753890078807</v>
      </c>
      <c r="G8437" s="25">
        <v>46.11</v>
      </c>
      <c r="H8437" s="380">
        <v>6.3692728048589693</v>
      </c>
      <c r="I8437" s="25">
        <v>52.93</v>
      </c>
      <c r="J8437" s="380">
        <v>2.3574496305316619</v>
      </c>
    </row>
    <row r="8438" spans="1:10" x14ac:dyDescent="0.35">
      <c r="A8438" s="5">
        <v>8434</v>
      </c>
      <c r="B8438" s="5">
        <v>352</v>
      </c>
      <c r="C8438" s="5">
        <v>12</v>
      </c>
      <c r="D8438" s="380">
        <v>65.608888888888885</v>
      </c>
      <c r="E8438" s="25">
        <v>25.74</v>
      </c>
      <c r="F8438" s="380">
        <v>6.943012799575957</v>
      </c>
      <c r="G8438" s="25">
        <v>51.86</v>
      </c>
      <c r="H8438" s="380">
        <v>6.5358440536556586</v>
      </c>
      <c r="I8438" s="25">
        <v>53.71</v>
      </c>
      <c r="J8438" s="380">
        <v>2.5735678064600522</v>
      </c>
    </row>
    <row r="8439" spans="1:10" x14ac:dyDescent="0.35">
      <c r="A8439" s="5">
        <v>8435</v>
      </c>
      <c r="B8439" s="5">
        <v>352</v>
      </c>
      <c r="C8439" s="5">
        <v>12</v>
      </c>
      <c r="D8439" s="380">
        <v>66.080555555555563</v>
      </c>
      <c r="E8439" s="25">
        <v>25.74</v>
      </c>
      <c r="F8439" s="380">
        <v>6.4124084690988168</v>
      </c>
      <c r="G8439" s="25">
        <v>48.88</v>
      </c>
      <c r="H8439" s="380">
        <v>6.361080165621825</v>
      </c>
      <c r="I8439" s="25">
        <v>53.71</v>
      </c>
      <c r="J8439" s="380">
        <v>4.1290589573107557</v>
      </c>
    </row>
    <row r="8440" spans="1:10" x14ac:dyDescent="0.35">
      <c r="A8440" s="5">
        <v>8436</v>
      </c>
      <c r="B8440" s="5">
        <v>352</v>
      </c>
      <c r="C8440" s="5">
        <v>12</v>
      </c>
      <c r="D8440" s="380">
        <v>66.90666666666668</v>
      </c>
      <c r="E8440" s="25">
        <v>25.74</v>
      </c>
      <c r="F8440" s="380">
        <v>5.9886398248871568</v>
      </c>
      <c r="G8440" s="25">
        <v>48.39</v>
      </c>
      <c r="H8440" s="380">
        <v>6.2237010398229273</v>
      </c>
      <c r="I8440" s="25">
        <v>53.71</v>
      </c>
      <c r="J8440" s="380">
        <v>0.14480167642852412</v>
      </c>
    </row>
    <row r="8441" spans="1:10" x14ac:dyDescent="0.35">
      <c r="A8441" s="5">
        <v>8437</v>
      </c>
      <c r="B8441" s="5">
        <v>352</v>
      </c>
      <c r="C8441" s="5">
        <v>12</v>
      </c>
      <c r="D8441" s="380">
        <v>64.164999999999992</v>
      </c>
      <c r="E8441" s="25">
        <v>25.74</v>
      </c>
      <c r="F8441" s="380">
        <v>5.4079359587523435</v>
      </c>
      <c r="G8441" s="25">
        <v>48.39</v>
      </c>
      <c r="H8441" s="380">
        <v>4.5249236294522213</v>
      </c>
      <c r="I8441" s="25">
        <v>53.71</v>
      </c>
      <c r="J8441" s="380">
        <v>4.1290589573107557</v>
      </c>
    </row>
    <row r="8442" spans="1:10" x14ac:dyDescent="0.35">
      <c r="A8442" s="5">
        <v>8438</v>
      </c>
      <c r="B8442" s="5">
        <v>352</v>
      </c>
      <c r="C8442" s="5">
        <v>12</v>
      </c>
      <c r="D8442" s="380">
        <v>64.463333333333324</v>
      </c>
      <c r="E8442" s="25">
        <v>25.74</v>
      </c>
      <c r="F8442" s="380">
        <v>6.7146910094653567</v>
      </c>
      <c r="G8442" s="25">
        <v>46.11</v>
      </c>
      <c r="H8442" s="380">
        <v>6.795499490424552</v>
      </c>
      <c r="I8442" s="25">
        <v>52.93</v>
      </c>
      <c r="J8442" s="380">
        <v>4.4118201306435267</v>
      </c>
    </row>
    <row r="8443" spans="1:10" x14ac:dyDescent="0.35">
      <c r="A8443" s="5">
        <v>8439</v>
      </c>
      <c r="B8443" s="5">
        <v>352</v>
      </c>
      <c r="C8443" s="5">
        <v>12</v>
      </c>
      <c r="D8443" s="380">
        <v>64.898333333333341</v>
      </c>
      <c r="E8443" s="25">
        <v>25.74</v>
      </c>
      <c r="F8443" s="380">
        <v>6.8401950823277025</v>
      </c>
      <c r="G8443" s="25">
        <v>46.11</v>
      </c>
      <c r="H8443" s="380">
        <v>6.1820732224561681</v>
      </c>
      <c r="I8443" s="25">
        <v>52.93</v>
      </c>
      <c r="J8443" s="380">
        <v>4.1290589573107557</v>
      </c>
    </row>
    <row r="8444" spans="1:10" x14ac:dyDescent="0.35">
      <c r="A8444" s="5">
        <v>8440</v>
      </c>
      <c r="B8444" s="5">
        <v>352</v>
      </c>
      <c r="C8444" s="5">
        <v>12</v>
      </c>
      <c r="D8444" s="380">
        <v>66.927777777777777</v>
      </c>
      <c r="E8444" s="25">
        <v>25.74</v>
      </c>
      <c r="F8444" s="380">
        <v>8.0078921759041375</v>
      </c>
      <c r="G8444" s="25">
        <v>46.98</v>
      </c>
      <c r="H8444" s="380">
        <v>6.1260597846092644</v>
      </c>
      <c r="I8444" s="25">
        <v>53.71</v>
      </c>
      <c r="J8444" s="380">
        <v>4.3661482510430059</v>
      </c>
    </row>
    <row r="8445" spans="1:10" x14ac:dyDescent="0.35">
      <c r="A8445" s="5">
        <v>8441</v>
      </c>
      <c r="B8445" s="5">
        <v>352</v>
      </c>
      <c r="C8445" s="5">
        <v>12</v>
      </c>
      <c r="D8445" s="380">
        <v>66.938888888888897</v>
      </c>
      <c r="E8445" s="25">
        <v>25.74</v>
      </c>
      <c r="F8445" s="380">
        <v>11.17308366657525</v>
      </c>
      <c r="G8445" s="25">
        <v>47.85</v>
      </c>
      <c r="H8445" s="380">
        <v>6.3305890230024886</v>
      </c>
      <c r="I8445" s="25">
        <v>53.71</v>
      </c>
      <c r="J8445" s="380">
        <v>4.4254817245520961</v>
      </c>
    </row>
    <row r="8446" spans="1:10" x14ac:dyDescent="0.35">
      <c r="A8446" s="5">
        <v>8442</v>
      </c>
      <c r="B8446" s="5">
        <v>352</v>
      </c>
      <c r="C8446" s="5">
        <v>12</v>
      </c>
      <c r="D8446" s="380">
        <v>68.791111111111107</v>
      </c>
      <c r="E8446" s="25">
        <v>26.51</v>
      </c>
      <c r="F8446" s="380">
        <v>9.8684271301456583</v>
      </c>
      <c r="G8446" s="25">
        <v>51.86</v>
      </c>
      <c r="H8446" s="380">
        <v>6.8140051803671975</v>
      </c>
      <c r="I8446" s="25">
        <v>62.27</v>
      </c>
      <c r="J8446" s="380">
        <v>4.4254817245520961</v>
      </c>
    </row>
    <row r="8447" spans="1:10" x14ac:dyDescent="0.35">
      <c r="A8447" s="5">
        <v>8443</v>
      </c>
      <c r="B8447" s="5">
        <v>352</v>
      </c>
      <c r="C8447" s="5">
        <v>12</v>
      </c>
      <c r="D8447" s="380">
        <v>66.990000000000009</v>
      </c>
      <c r="E8447" s="25">
        <v>26.51</v>
      </c>
      <c r="F8447" s="380">
        <v>10.400387561975265</v>
      </c>
      <c r="G8447" s="25">
        <v>52.64</v>
      </c>
      <c r="H8447" s="380">
        <v>6.871502250938855</v>
      </c>
      <c r="I8447" s="25">
        <v>53.71</v>
      </c>
      <c r="J8447" s="380">
        <v>1.3694116342557054</v>
      </c>
    </row>
    <row r="8448" spans="1:10" x14ac:dyDescent="0.35">
      <c r="A8448" s="5">
        <v>8444</v>
      </c>
      <c r="B8448" s="5">
        <v>352</v>
      </c>
      <c r="C8448" s="5">
        <v>12</v>
      </c>
      <c r="D8448" s="380">
        <v>61.794999999999995</v>
      </c>
      <c r="E8448" s="25">
        <v>25.74</v>
      </c>
      <c r="F8448" s="380">
        <v>10.108247237261597</v>
      </c>
      <c r="G8448" s="25">
        <v>50.58</v>
      </c>
      <c r="H8448" s="380">
        <v>6.9115821102152761</v>
      </c>
      <c r="I8448" s="25">
        <v>53.71</v>
      </c>
      <c r="J8448" s="380">
        <v>2.9034617592955434</v>
      </c>
    </row>
    <row r="8449" spans="1:10" x14ac:dyDescent="0.35">
      <c r="A8449" s="5">
        <v>8445</v>
      </c>
      <c r="B8449" s="5">
        <v>352</v>
      </c>
      <c r="C8449" s="5">
        <v>12</v>
      </c>
      <c r="D8449" s="380">
        <v>57.165555555555549</v>
      </c>
      <c r="E8449" s="25">
        <v>25.74</v>
      </c>
      <c r="F8449" s="380">
        <v>8.0301948938162937</v>
      </c>
      <c r="G8449" s="25">
        <v>46.98</v>
      </c>
      <c r="H8449" s="380">
        <v>6.6651027548041473</v>
      </c>
      <c r="I8449" s="25">
        <v>53.71</v>
      </c>
      <c r="J8449" s="380">
        <v>1.9795532481214375</v>
      </c>
    </row>
    <row r="8450" spans="1:10" x14ac:dyDescent="0.35">
      <c r="A8450" s="5">
        <v>8446</v>
      </c>
      <c r="B8450" s="5">
        <v>352</v>
      </c>
      <c r="C8450" s="5">
        <v>12</v>
      </c>
      <c r="D8450" s="380">
        <v>52.11611111111111</v>
      </c>
      <c r="E8450" s="25">
        <v>25.59</v>
      </c>
      <c r="F8450" s="380">
        <v>7.6635228949707539</v>
      </c>
      <c r="G8450" s="25">
        <v>46.11</v>
      </c>
      <c r="H8450" s="380">
        <v>5.9522933622161114</v>
      </c>
      <c r="I8450" s="25">
        <v>44.02</v>
      </c>
      <c r="J8450" s="380">
        <v>4.787418482827948</v>
      </c>
    </row>
    <row r="8451" spans="1:10" x14ac:dyDescent="0.35">
      <c r="A8451" s="5">
        <v>8447</v>
      </c>
      <c r="B8451" s="5">
        <v>352</v>
      </c>
      <c r="C8451" s="5">
        <v>12</v>
      </c>
      <c r="D8451" s="380">
        <v>48.798333333333325</v>
      </c>
      <c r="E8451" s="25">
        <v>25.59</v>
      </c>
      <c r="F8451" s="380">
        <v>5.6063023564018817</v>
      </c>
      <c r="G8451" s="25">
        <v>46.11</v>
      </c>
      <c r="H8451" s="380">
        <v>3.7740210043032554</v>
      </c>
      <c r="I8451" s="25">
        <v>40.28</v>
      </c>
      <c r="J8451" s="380">
        <v>4.2054179986782607</v>
      </c>
    </row>
    <row r="8452" spans="1:10" x14ac:dyDescent="0.35">
      <c r="A8452" s="5">
        <v>8448</v>
      </c>
      <c r="B8452" s="5">
        <v>352</v>
      </c>
      <c r="C8452" s="5">
        <v>12</v>
      </c>
      <c r="D8452" s="380">
        <v>40.585555555555558</v>
      </c>
      <c r="E8452" s="25">
        <v>25.29</v>
      </c>
      <c r="F8452" s="380">
        <v>5.5822019748049385</v>
      </c>
      <c r="G8452" s="25">
        <v>46.11</v>
      </c>
      <c r="H8452" s="380">
        <v>4.0970011292745232</v>
      </c>
      <c r="I8452" s="25">
        <v>40.28</v>
      </c>
      <c r="J8452" s="380">
        <v>1.3095215206161677</v>
      </c>
    </row>
    <row r="8453" spans="1:10" x14ac:dyDescent="0.35">
      <c r="A8453" s="5">
        <v>8449</v>
      </c>
      <c r="B8453" s="5">
        <v>353</v>
      </c>
      <c r="C8453" s="5">
        <v>12</v>
      </c>
      <c r="D8453" s="380">
        <v>40.150000000000006</v>
      </c>
      <c r="E8453" s="25">
        <v>25.29</v>
      </c>
      <c r="F8453" s="380">
        <v>5.1864656434036229</v>
      </c>
      <c r="G8453" s="25">
        <v>43.47</v>
      </c>
      <c r="H8453" s="380">
        <v>3.5476620619306671</v>
      </c>
      <c r="I8453" s="25">
        <v>34.07</v>
      </c>
      <c r="J8453" s="380">
        <v>1.6786832023443696</v>
      </c>
    </row>
    <row r="8454" spans="1:10" x14ac:dyDescent="0.35">
      <c r="A8454" s="5">
        <v>8450</v>
      </c>
      <c r="B8454" s="5">
        <v>353</v>
      </c>
      <c r="C8454" s="5">
        <v>12</v>
      </c>
      <c r="D8454" s="380">
        <v>37.44166666666667</v>
      </c>
      <c r="E8454" s="25">
        <v>24.84</v>
      </c>
      <c r="F8454" s="380">
        <v>4.7181727573975456</v>
      </c>
      <c r="G8454" s="25">
        <v>42.2</v>
      </c>
      <c r="H8454" s="380">
        <v>3.6130145677914767</v>
      </c>
      <c r="I8454" s="25">
        <v>33.67</v>
      </c>
      <c r="J8454" s="380">
        <v>1.2554276566311475</v>
      </c>
    </row>
    <row r="8455" spans="1:10" x14ac:dyDescent="0.35">
      <c r="A8455" s="5">
        <v>8451</v>
      </c>
      <c r="B8455" s="5">
        <v>353</v>
      </c>
      <c r="C8455" s="5">
        <v>12</v>
      </c>
      <c r="D8455" s="380">
        <v>34.144999999999996</v>
      </c>
      <c r="E8455" s="25">
        <v>24.84</v>
      </c>
      <c r="F8455" s="380">
        <v>5.5554464893191229</v>
      </c>
      <c r="G8455" s="25">
        <v>42.2</v>
      </c>
      <c r="H8455" s="380">
        <v>3.6303904992123721</v>
      </c>
      <c r="I8455" s="25">
        <v>33.67</v>
      </c>
      <c r="J8455" s="380">
        <v>2.5947510559845366</v>
      </c>
    </row>
    <row r="8456" spans="1:10" x14ac:dyDescent="0.35">
      <c r="A8456" s="5">
        <v>8452</v>
      </c>
      <c r="B8456" s="5">
        <v>353</v>
      </c>
      <c r="C8456" s="5">
        <v>12</v>
      </c>
      <c r="D8456" s="380">
        <v>30.72111111111111</v>
      </c>
      <c r="E8456" s="25">
        <v>24.84</v>
      </c>
      <c r="F8456" s="380">
        <v>5.1087293387363237</v>
      </c>
      <c r="G8456" s="25">
        <v>42.2</v>
      </c>
      <c r="H8456" s="380">
        <v>3.3316360097511892</v>
      </c>
      <c r="I8456" s="25">
        <v>33.67</v>
      </c>
      <c r="J8456" s="380">
        <v>1.2353871945682087</v>
      </c>
    </row>
    <row r="8457" spans="1:10" x14ac:dyDescent="0.35">
      <c r="A8457" s="5">
        <v>8453</v>
      </c>
      <c r="B8457" s="5">
        <v>353</v>
      </c>
      <c r="C8457" s="5">
        <v>12</v>
      </c>
      <c r="D8457" s="380">
        <v>30.293333333333333</v>
      </c>
      <c r="E8457" s="25">
        <v>24.73</v>
      </c>
      <c r="F8457" s="380">
        <v>5.745106413440296</v>
      </c>
      <c r="G8457" s="25">
        <v>42.2</v>
      </c>
      <c r="H8457" s="380">
        <v>4.2666866251975755</v>
      </c>
      <c r="I8457" s="25">
        <v>33.67</v>
      </c>
      <c r="J8457" s="380">
        <v>1.981426542898127</v>
      </c>
    </row>
    <row r="8458" spans="1:10" x14ac:dyDescent="0.35">
      <c r="A8458" s="5">
        <v>8454</v>
      </c>
      <c r="B8458" s="5">
        <v>353</v>
      </c>
      <c r="C8458" s="5">
        <v>12</v>
      </c>
      <c r="D8458" s="380">
        <v>37.962777777777774</v>
      </c>
      <c r="E8458" s="25">
        <v>24.84</v>
      </c>
      <c r="F8458" s="380">
        <v>4.8552663961280587</v>
      </c>
      <c r="G8458" s="25">
        <v>42.2</v>
      </c>
      <c r="H8458" s="380">
        <v>3.5178950849256876</v>
      </c>
      <c r="I8458" s="25">
        <v>33.67</v>
      </c>
      <c r="J8458" s="380">
        <v>1.7841092127879234</v>
      </c>
    </row>
    <row r="8459" spans="1:10" x14ac:dyDescent="0.35">
      <c r="A8459" s="5">
        <v>8455</v>
      </c>
      <c r="B8459" s="5">
        <v>353</v>
      </c>
      <c r="C8459" s="5">
        <v>12</v>
      </c>
      <c r="D8459" s="380">
        <v>53.626111111111108</v>
      </c>
      <c r="E8459" s="25">
        <v>24.84</v>
      </c>
      <c r="F8459" s="380">
        <v>4.9574108744788861</v>
      </c>
      <c r="G8459" s="25">
        <v>42.2</v>
      </c>
      <c r="H8459" s="380">
        <v>3.1351199036424031</v>
      </c>
      <c r="I8459" s="25">
        <v>33.67</v>
      </c>
      <c r="J8459" s="380">
        <v>1.600443351957102</v>
      </c>
    </row>
    <row r="8460" spans="1:10" x14ac:dyDescent="0.35">
      <c r="A8460" s="5">
        <v>8456</v>
      </c>
      <c r="B8460" s="5">
        <v>353</v>
      </c>
      <c r="C8460" s="5">
        <v>12</v>
      </c>
      <c r="D8460" s="380">
        <v>65.538333333333341</v>
      </c>
      <c r="E8460" s="25">
        <v>24.84</v>
      </c>
      <c r="F8460" s="380">
        <v>4.5177125240766873</v>
      </c>
      <c r="G8460" s="25">
        <v>42.2</v>
      </c>
      <c r="H8460" s="380">
        <v>5.747329845857629</v>
      </c>
      <c r="I8460" s="25">
        <v>33.67</v>
      </c>
      <c r="J8460" s="380">
        <v>2.3479636662976593</v>
      </c>
    </row>
    <row r="8461" spans="1:10" x14ac:dyDescent="0.35">
      <c r="A8461" s="5">
        <v>8457</v>
      </c>
      <c r="B8461" s="5">
        <v>353</v>
      </c>
      <c r="C8461" s="5">
        <v>12</v>
      </c>
      <c r="D8461" s="380">
        <v>67.829444444444448</v>
      </c>
      <c r="E8461" s="25">
        <v>24.84</v>
      </c>
      <c r="F8461" s="380">
        <v>4.6127691866454184</v>
      </c>
      <c r="G8461" s="25">
        <v>42.63</v>
      </c>
      <c r="H8461" s="380">
        <v>6.0686741038378011</v>
      </c>
      <c r="I8461" s="25">
        <v>33.67</v>
      </c>
      <c r="J8461" s="380">
        <v>4.1291358141857435</v>
      </c>
    </row>
    <row r="8462" spans="1:10" x14ac:dyDescent="0.35">
      <c r="A8462" s="5">
        <v>8458</v>
      </c>
      <c r="B8462" s="5">
        <v>353</v>
      </c>
      <c r="C8462" s="5">
        <v>12</v>
      </c>
      <c r="D8462" s="380">
        <v>67.851111111111109</v>
      </c>
      <c r="E8462" s="25">
        <v>25.29</v>
      </c>
      <c r="F8462" s="380">
        <v>5.1978732157489889</v>
      </c>
      <c r="G8462" s="25">
        <v>44.48</v>
      </c>
      <c r="H8462" s="380">
        <v>6.1306523694134558</v>
      </c>
      <c r="I8462" s="25">
        <v>33.67</v>
      </c>
      <c r="J8462" s="380">
        <v>2.9689417724879617</v>
      </c>
    </row>
    <row r="8463" spans="1:10" x14ac:dyDescent="0.35">
      <c r="A8463" s="5">
        <v>8459</v>
      </c>
      <c r="B8463" s="5">
        <v>353</v>
      </c>
      <c r="C8463" s="5">
        <v>12</v>
      </c>
      <c r="D8463" s="380">
        <v>67.63111111111111</v>
      </c>
      <c r="E8463" s="25">
        <v>25.29</v>
      </c>
      <c r="F8463" s="380">
        <v>6.2043570972809334</v>
      </c>
      <c r="G8463" s="25">
        <v>44.86</v>
      </c>
      <c r="H8463" s="380">
        <v>6.3082032010855222</v>
      </c>
      <c r="I8463" s="25">
        <v>34.01</v>
      </c>
      <c r="J8463" s="380">
        <v>2.9951820412967596</v>
      </c>
    </row>
    <row r="8464" spans="1:10" x14ac:dyDescent="0.35">
      <c r="A8464" s="5">
        <v>8460</v>
      </c>
      <c r="B8464" s="5">
        <v>353</v>
      </c>
      <c r="C8464" s="5">
        <v>12</v>
      </c>
      <c r="D8464" s="380">
        <v>67.37</v>
      </c>
      <c r="E8464" s="25">
        <v>25.29</v>
      </c>
      <c r="F8464" s="380">
        <v>6.2598837420839146</v>
      </c>
      <c r="G8464" s="25">
        <v>44.86</v>
      </c>
      <c r="H8464" s="380">
        <v>6.3346606698527737</v>
      </c>
      <c r="I8464" s="25">
        <v>34.01</v>
      </c>
      <c r="J8464" s="380">
        <v>1.7636290263741237</v>
      </c>
    </row>
    <row r="8465" spans="1:10" x14ac:dyDescent="0.35">
      <c r="A8465" s="5">
        <v>8461</v>
      </c>
      <c r="B8465" s="5">
        <v>353</v>
      </c>
      <c r="C8465" s="5">
        <v>12</v>
      </c>
      <c r="D8465" s="380">
        <v>67.689444444444447</v>
      </c>
      <c r="E8465" s="25">
        <v>25.29</v>
      </c>
      <c r="F8465" s="380">
        <v>6.2598837420839146</v>
      </c>
      <c r="G8465" s="25">
        <v>44.86</v>
      </c>
      <c r="H8465" s="380">
        <v>6.2945618259915763</v>
      </c>
      <c r="I8465" s="25">
        <v>34.01</v>
      </c>
      <c r="J8465" s="380">
        <v>1.7636290263741237</v>
      </c>
    </row>
    <row r="8466" spans="1:10" x14ac:dyDescent="0.35">
      <c r="A8466" s="5">
        <v>8462</v>
      </c>
      <c r="B8466" s="5">
        <v>353</v>
      </c>
      <c r="C8466" s="5">
        <v>12</v>
      </c>
      <c r="D8466" s="380">
        <v>67.162777777777777</v>
      </c>
      <c r="E8466" s="25">
        <v>24.99</v>
      </c>
      <c r="F8466" s="380">
        <v>6.2183363248751942</v>
      </c>
      <c r="G8466" s="25">
        <v>44.86</v>
      </c>
      <c r="H8466" s="380">
        <v>5.9502232283963883</v>
      </c>
      <c r="I8466" s="25">
        <v>34.01</v>
      </c>
      <c r="J8466" s="380">
        <v>9.8205378397477491E-2</v>
      </c>
    </row>
    <row r="8467" spans="1:10" x14ac:dyDescent="0.35">
      <c r="A8467" s="5">
        <v>8463</v>
      </c>
      <c r="B8467" s="5">
        <v>353</v>
      </c>
      <c r="C8467" s="5">
        <v>12</v>
      </c>
      <c r="D8467" s="380">
        <v>67.665555555555557</v>
      </c>
      <c r="E8467" s="25">
        <v>24.84</v>
      </c>
      <c r="F8467" s="380">
        <v>6.2598837420839146</v>
      </c>
      <c r="G8467" s="25">
        <v>44.74</v>
      </c>
      <c r="H8467" s="380">
        <v>6.2390910501009973</v>
      </c>
      <c r="I8467" s="25">
        <v>33.74</v>
      </c>
      <c r="J8467" s="380">
        <v>2.777777777777778E-2</v>
      </c>
    </row>
    <row r="8468" spans="1:10" x14ac:dyDescent="0.35">
      <c r="A8468" s="5">
        <v>8464</v>
      </c>
      <c r="B8468" s="5">
        <v>353</v>
      </c>
      <c r="C8468" s="5">
        <v>12</v>
      </c>
      <c r="D8468" s="380">
        <v>67.694999999999993</v>
      </c>
      <c r="E8468" s="25">
        <v>24.84</v>
      </c>
      <c r="F8468" s="380">
        <v>6.3980635399213437</v>
      </c>
      <c r="G8468" s="25">
        <v>44.93</v>
      </c>
      <c r="H8468" s="380">
        <v>5.9506701435373284</v>
      </c>
      <c r="I8468" s="25">
        <v>34.01</v>
      </c>
      <c r="J8468" s="380">
        <v>3.8755789892613728</v>
      </c>
    </row>
    <row r="8469" spans="1:10" x14ac:dyDescent="0.35">
      <c r="A8469" s="5">
        <v>8465</v>
      </c>
      <c r="B8469" s="5">
        <v>353</v>
      </c>
      <c r="C8469" s="5">
        <v>12</v>
      </c>
      <c r="D8469" s="380">
        <v>69.282222222222217</v>
      </c>
      <c r="E8469" s="25">
        <v>25.74</v>
      </c>
      <c r="F8469" s="380">
        <v>8.9333533614699583</v>
      </c>
      <c r="G8469" s="25">
        <v>46.03</v>
      </c>
      <c r="H8469" s="380">
        <v>5.0636873068576351</v>
      </c>
      <c r="I8469" s="25">
        <v>39.619999999999997</v>
      </c>
      <c r="J8469" s="380">
        <v>4.6666117705822066</v>
      </c>
    </row>
    <row r="8470" spans="1:10" x14ac:dyDescent="0.35">
      <c r="A8470" s="5">
        <v>8466</v>
      </c>
      <c r="B8470" s="5">
        <v>353</v>
      </c>
      <c r="C8470" s="5">
        <v>12</v>
      </c>
      <c r="D8470" s="380">
        <v>69.303333333333342</v>
      </c>
      <c r="E8470" s="25">
        <v>25.74</v>
      </c>
      <c r="F8470" s="380">
        <v>8.880563841009268</v>
      </c>
      <c r="G8470" s="25">
        <v>46.11</v>
      </c>
      <c r="H8470" s="380">
        <v>5.5443872704706552</v>
      </c>
      <c r="I8470" s="25">
        <v>44.9</v>
      </c>
      <c r="J8470" s="380">
        <v>3.681980572179802</v>
      </c>
    </row>
    <row r="8471" spans="1:10" x14ac:dyDescent="0.35">
      <c r="A8471" s="5">
        <v>8467</v>
      </c>
      <c r="B8471" s="5">
        <v>353</v>
      </c>
      <c r="C8471" s="5">
        <v>12</v>
      </c>
      <c r="D8471" s="380">
        <v>68.72</v>
      </c>
      <c r="E8471" s="25">
        <v>25.74</v>
      </c>
      <c r="F8471" s="380">
        <v>8.6196030279763924</v>
      </c>
      <c r="G8471" s="25">
        <v>46.11</v>
      </c>
      <c r="H8471" s="380">
        <v>6.2179438489814132</v>
      </c>
      <c r="I8471" s="25">
        <v>44.9</v>
      </c>
      <c r="J8471" s="380">
        <v>4.1226744057265865</v>
      </c>
    </row>
    <row r="8472" spans="1:10" x14ac:dyDescent="0.35">
      <c r="A8472" s="5">
        <v>8468</v>
      </c>
      <c r="B8472" s="5">
        <v>353</v>
      </c>
      <c r="C8472" s="5">
        <v>12</v>
      </c>
      <c r="D8472" s="380">
        <v>65.201666666666668</v>
      </c>
      <c r="E8472" s="25">
        <v>25.74</v>
      </c>
      <c r="F8472" s="380">
        <v>8.2703327068421029</v>
      </c>
      <c r="G8472" s="25">
        <v>46.11</v>
      </c>
      <c r="H8472" s="380">
        <v>5.9541776913558344</v>
      </c>
      <c r="I8472" s="25">
        <v>38.46</v>
      </c>
      <c r="J8472" s="380">
        <v>3.6290617664873297</v>
      </c>
    </row>
    <row r="8473" spans="1:10" x14ac:dyDescent="0.35">
      <c r="A8473" s="5">
        <v>8469</v>
      </c>
      <c r="B8473" s="5">
        <v>353</v>
      </c>
      <c r="C8473" s="5">
        <v>12</v>
      </c>
      <c r="D8473" s="380">
        <v>59.042777777777779</v>
      </c>
      <c r="E8473" s="25">
        <v>25.29</v>
      </c>
      <c r="F8473" s="380">
        <v>5.1978901466115319</v>
      </c>
      <c r="G8473" s="25">
        <v>46.03</v>
      </c>
      <c r="H8473" s="380">
        <v>6.2596764822846485</v>
      </c>
      <c r="I8473" s="25">
        <v>34.25</v>
      </c>
      <c r="J8473" s="380">
        <v>3.5662359882119361</v>
      </c>
    </row>
    <row r="8474" spans="1:10" x14ac:dyDescent="0.35">
      <c r="A8474" s="5">
        <v>8470</v>
      </c>
      <c r="B8474" s="5">
        <v>353</v>
      </c>
      <c r="C8474" s="5">
        <v>12</v>
      </c>
      <c r="D8474" s="380">
        <v>55.177777777777777</v>
      </c>
      <c r="E8474" s="25">
        <v>24.84</v>
      </c>
      <c r="F8474" s="380">
        <v>4.7715949417317356</v>
      </c>
      <c r="G8474" s="25">
        <v>43.62</v>
      </c>
      <c r="H8474" s="380">
        <v>6.5151277083944663</v>
      </c>
      <c r="I8474" s="25">
        <v>33.67</v>
      </c>
      <c r="J8474" s="380">
        <v>2.8208627943031042</v>
      </c>
    </row>
    <row r="8475" spans="1:10" x14ac:dyDescent="0.35">
      <c r="A8475" s="5">
        <v>8471</v>
      </c>
      <c r="B8475" s="5">
        <v>353</v>
      </c>
      <c r="C8475" s="5">
        <v>12</v>
      </c>
      <c r="D8475" s="380">
        <v>49.962222222222223</v>
      </c>
      <c r="E8475" s="25">
        <v>24.84</v>
      </c>
      <c r="F8475" s="380">
        <v>4.4494338744393067</v>
      </c>
      <c r="G8475" s="25">
        <v>43.39</v>
      </c>
      <c r="H8475" s="380">
        <v>2.3569479223086063</v>
      </c>
      <c r="I8475" s="25">
        <v>33.67</v>
      </c>
      <c r="J8475" s="380">
        <v>3.7613056263857572</v>
      </c>
    </row>
    <row r="8476" spans="1:10" x14ac:dyDescent="0.35">
      <c r="A8476" s="5">
        <v>8472</v>
      </c>
      <c r="B8476" s="5">
        <v>353</v>
      </c>
      <c r="C8476" s="5">
        <v>12</v>
      </c>
      <c r="D8476" s="380">
        <v>47.266666666666666</v>
      </c>
      <c r="E8476" s="25">
        <v>24.84</v>
      </c>
      <c r="F8476" s="380">
        <v>4.6970337656144157</v>
      </c>
      <c r="G8476" s="25">
        <v>42.2</v>
      </c>
      <c r="H8476" s="380">
        <v>0.24877111120403367</v>
      </c>
      <c r="I8476" s="25">
        <v>33.67</v>
      </c>
      <c r="J8476" s="380">
        <v>1.7762455767686216</v>
      </c>
    </row>
    <row r="8477" spans="1:10" x14ac:dyDescent="0.35">
      <c r="A8477" s="5">
        <v>8473</v>
      </c>
      <c r="B8477" s="5">
        <v>354</v>
      </c>
      <c r="C8477" s="5">
        <v>12</v>
      </c>
      <c r="D8477" s="380">
        <v>43.088333333333331</v>
      </c>
      <c r="E8477" s="25">
        <v>24.84</v>
      </c>
      <c r="F8477" s="380">
        <v>4.0776678301688385</v>
      </c>
      <c r="G8477" s="25">
        <v>42.2</v>
      </c>
      <c r="H8477" s="380">
        <v>1.875552840195911</v>
      </c>
      <c r="I8477" s="25">
        <v>33.67</v>
      </c>
      <c r="J8477" s="380">
        <v>3.7613056263857572</v>
      </c>
    </row>
    <row r="8478" spans="1:10" x14ac:dyDescent="0.35">
      <c r="A8478" s="5">
        <v>8474</v>
      </c>
      <c r="B8478" s="5">
        <v>354</v>
      </c>
      <c r="C8478" s="5">
        <v>12</v>
      </c>
      <c r="D8478" s="380">
        <v>39.732222222222219</v>
      </c>
      <c r="E8478" s="25">
        <v>24.73</v>
      </c>
      <c r="F8478" s="380">
        <v>4.1616299325812047</v>
      </c>
      <c r="G8478" s="25">
        <v>41.75</v>
      </c>
      <c r="H8478" s="380">
        <v>1.875552840195911</v>
      </c>
      <c r="I8478" s="25">
        <v>33.67</v>
      </c>
      <c r="J8478" s="380">
        <v>0.11577399511971595</v>
      </c>
    </row>
    <row r="8479" spans="1:10" x14ac:dyDescent="0.35">
      <c r="A8479" s="5">
        <v>8475</v>
      </c>
      <c r="B8479" s="5">
        <v>354</v>
      </c>
      <c r="C8479" s="5">
        <v>12</v>
      </c>
      <c r="D8479" s="380">
        <v>39.232777777777777</v>
      </c>
      <c r="E8479" s="25">
        <v>24.73</v>
      </c>
      <c r="F8479" s="380">
        <v>3.1585951551608167</v>
      </c>
      <c r="G8479" s="25">
        <v>39.770000000000003</v>
      </c>
      <c r="H8479" s="380">
        <v>1.875552840195911</v>
      </c>
      <c r="I8479" s="25">
        <v>33.67</v>
      </c>
      <c r="J8479" s="380">
        <v>2.777777777777778E-2</v>
      </c>
    </row>
    <row r="8480" spans="1:10" x14ac:dyDescent="0.35">
      <c r="A8480" s="5">
        <v>8476</v>
      </c>
      <c r="B8480" s="5">
        <v>354</v>
      </c>
      <c r="C8480" s="5">
        <v>12</v>
      </c>
      <c r="D8480" s="380">
        <v>35.711111111111109</v>
      </c>
      <c r="E8480" s="25">
        <v>24.73</v>
      </c>
      <c r="F8480" s="380">
        <v>3.9274946898158793</v>
      </c>
      <c r="G8480" s="25">
        <v>39.770000000000003</v>
      </c>
      <c r="H8480" s="380">
        <v>1.875552840195911</v>
      </c>
      <c r="I8480" s="25">
        <v>33.67</v>
      </c>
      <c r="J8480" s="380">
        <v>0.11521573119511264</v>
      </c>
    </row>
    <row r="8481" spans="1:10" x14ac:dyDescent="0.35">
      <c r="A8481" s="5">
        <v>8477</v>
      </c>
      <c r="B8481" s="5">
        <v>354</v>
      </c>
      <c r="C8481" s="5">
        <v>12</v>
      </c>
      <c r="D8481" s="380">
        <v>39.125</v>
      </c>
      <c r="E8481" s="25">
        <v>24.73</v>
      </c>
      <c r="F8481" s="380">
        <v>3.4170993899202786</v>
      </c>
      <c r="G8481" s="25">
        <v>41.13</v>
      </c>
      <c r="H8481" s="380">
        <v>1.875552840195911</v>
      </c>
      <c r="I8481" s="25">
        <v>33.67</v>
      </c>
      <c r="J8481" s="380">
        <v>2.8991215097519646E-2</v>
      </c>
    </row>
    <row r="8482" spans="1:10" x14ac:dyDescent="0.35">
      <c r="A8482" s="5">
        <v>8478</v>
      </c>
      <c r="B8482" s="5">
        <v>354</v>
      </c>
      <c r="C8482" s="5">
        <v>12</v>
      </c>
      <c r="D8482" s="380">
        <v>46.016111111111108</v>
      </c>
      <c r="E8482" s="25">
        <v>24.84</v>
      </c>
      <c r="F8482" s="380">
        <v>3.3806604325503242</v>
      </c>
      <c r="G8482" s="25">
        <v>42.2</v>
      </c>
      <c r="H8482" s="380">
        <v>5.8230319613911209E-2</v>
      </c>
      <c r="I8482" s="25">
        <v>33.67</v>
      </c>
      <c r="J8482" s="380">
        <v>5.3730757529767886E-2</v>
      </c>
    </row>
    <row r="8483" spans="1:10" x14ac:dyDescent="0.35">
      <c r="A8483" s="5">
        <v>8479</v>
      </c>
      <c r="B8483" s="5">
        <v>354</v>
      </c>
      <c r="C8483" s="5">
        <v>12</v>
      </c>
      <c r="D8483" s="380">
        <v>56.981666666666669</v>
      </c>
      <c r="E8483" s="25">
        <v>24.84</v>
      </c>
      <c r="F8483" s="380">
        <v>4.3643499133507273</v>
      </c>
      <c r="G8483" s="25">
        <v>46.11</v>
      </c>
      <c r="H8483" s="380">
        <v>5.6602389497782638E-2</v>
      </c>
      <c r="I8483" s="25">
        <v>33.94</v>
      </c>
      <c r="J8483" s="380">
        <v>0.3552814634550121</v>
      </c>
    </row>
    <row r="8484" spans="1:10" x14ac:dyDescent="0.35">
      <c r="A8484" s="5">
        <v>8480</v>
      </c>
      <c r="B8484" s="5">
        <v>354</v>
      </c>
      <c r="C8484" s="5">
        <v>12</v>
      </c>
      <c r="D8484" s="380">
        <v>66.456111111111113</v>
      </c>
      <c r="E8484" s="25">
        <v>25.74</v>
      </c>
      <c r="F8484" s="380">
        <v>4.2606538451958169</v>
      </c>
      <c r="G8484" s="25">
        <v>52.67</v>
      </c>
      <c r="H8484" s="380">
        <v>3.9177780472180929E-2</v>
      </c>
      <c r="I8484" s="25">
        <v>44.9</v>
      </c>
      <c r="J8484" s="380">
        <v>4.6414807630302111E-2</v>
      </c>
    </row>
    <row r="8485" spans="1:10" x14ac:dyDescent="0.35">
      <c r="A8485" s="5">
        <v>8481</v>
      </c>
      <c r="B8485" s="5">
        <v>354</v>
      </c>
      <c r="C8485" s="5">
        <v>12</v>
      </c>
      <c r="D8485" s="380">
        <v>70.199444444444453</v>
      </c>
      <c r="E8485" s="25">
        <v>25.74</v>
      </c>
      <c r="F8485" s="380">
        <v>4.9853355009094162</v>
      </c>
      <c r="G8485" s="25">
        <v>52.67</v>
      </c>
      <c r="H8485" s="380">
        <v>9.0353040944681898E-2</v>
      </c>
      <c r="I8485" s="25">
        <v>47.4</v>
      </c>
      <c r="J8485" s="380">
        <v>0.3552814634550121</v>
      </c>
    </row>
    <row r="8486" spans="1:10" x14ac:dyDescent="0.35">
      <c r="A8486" s="5">
        <v>8482</v>
      </c>
      <c r="B8486" s="5">
        <v>354</v>
      </c>
      <c r="C8486" s="5">
        <v>12</v>
      </c>
      <c r="D8486" s="380">
        <v>71.732222222222219</v>
      </c>
      <c r="E8486" s="25">
        <v>26.05</v>
      </c>
      <c r="F8486" s="380">
        <v>4.9219574681355729</v>
      </c>
      <c r="G8486" s="25">
        <v>52.67</v>
      </c>
      <c r="H8486" s="380">
        <v>1.875552840195911</v>
      </c>
      <c r="I8486" s="25">
        <v>47.4</v>
      </c>
      <c r="J8486" s="380">
        <v>2.777777777777778E-2</v>
      </c>
    </row>
    <row r="8487" spans="1:10" x14ac:dyDescent="0.35">
      <c r="A8487" s="5">
        <v>8483</v>
      </c>
      <c r="B8487" s="5">
        <v>354</v>
      </c>
      <c r="C8487" s="5">
        <v>12</v>
      </c>
      <c r="D8487" s="380">
        <v>70.298333333333332</v>
      </c>
      <c r="E8487" s="25">
        <v>26.05</v>
      </c>
      <c r="F8487" s="380">
        <v>3.5079348396327656</v>
      </c>
      <c r="G8487" s="25">
        <v>52.67</v>
      </c>
      <c r="H8487" s="380">
        <v>1.875552840195911</v>
      </c>
      <c r="I8487" s="25">
        <v>44.9</v>
      </c>
      <c r="J8487" s="380">
        <v>2.777777777777778E-2</v>
      </c>
    </row>
    <row r="8488" spans="1:10" x14ac:dyDescent="0.35">
      <c r="A8488" s="5">
        <v>8484</v>
      </c>
      <c r="B8488" s="5">
        <v>354</v>
      </c>
      <c r="C8488" s="5">
        <v>12</v>
      </c>
      <c r="D8488" s="380">
        <v>70.365555555555545</v>
      </c>
      <c r="E8488" s="25">
        <v>25.82</v>
      </c>
      <c r="F8488" s="380">
        <v>0.21028953100527153</v>
      </c>
      <c r="G8488" s="25">
        <v>52.67</v>
      </c>
      <c r="H8488" s="380">
        <v>1.875552840195911</v>
      </c>
      <c r="I8488" s="25">
        <v>44.9</v>
      </c>
      <c r="J8488" s="380">
        <v>2.777777777777778E-2</v>
      </c>
    </row>
    <row r="8489" spans="1:10" x14ac:dyDescent="0.35">
      <c r="A8489" s="5">
        <v>8485</v>
      </c>
      <c r="B8489" s="5">
        <v>354</v>
      </c>
      <c r="C8489" s="5">
        <v>12</v>
      </c>
      <c r="D8489" s="380">
        <v>67.516666666666666</v>
      </c>
      <c r="E8489" s="25">
        <v>25.74</v>
      </c>
      <c r="F8489" s="380">
        <v>3.2727733956087586</v>
      </c>
      <c r="G8489" s="25">
        <v>50.39</v>
      </c>
      <c r="H8489" s="380">
        <v>1.875552840195911</v>
      </c>
      <c r="I8489" s="25">
        <v>44.9</v>
      </c>
      <c r="J8489" s="380">
        <v>2.777777777777778E-2</v>
      </c>
    </row>
    <row r="8490" spans="1:10" x14ac:dyDescent="0.35">
      <c r="A8490" s="5">
        <v>8486</v>
      </c>
      <c r="B8490" s="5">
        <v>354</v>
      </c>
      <c r="C8490" s="5">
        <v>12</v>
      </c>
      <c r="D8490" s="380">
        <v>67.959999999999994</v>
      </c>
      <c r="E8490" s="25">
        <v>25.74</v>
      </c>
      <c r="F8490" s="380">
        <v>0.17144373673036092</v>
      </c>
      <c r="G8490" s="25">
        <v>51.14</v>
      </c>
      <c r="H8490" s="380">
        <v>1.875552840195911</v>
      </c>
      <c r="I8490" s="25">
        <v>44.9</v>
      </c>
      <c r="J8490" s="380">
        <v>2.777777777777778E-2</v>
      </c>
    </row>
    <row r="8491" spans="1:10" x14ac:dyDescent="0.35">
      <c r="A8491" s="5">
        <v>8487</v>
      </c>
      <c r="B8491" s="5">
        <v>354</v>
      </c>
      <c r="C8491" s="5">
        <v>12</v>
      </c>
      <c r="D8491" s="380">
        <v>70.013888888888886</v>
      </c>
      <c r="E8491" s="25">
        <v>25.74</v>
      </c>
      <c r="F8491" s="380">
        <v>3.7900924144304988</v>
      </c>
      <c r="G8491" s="25">
        <v>51.14</v>
      </c>
      <c r="H8491" s="380">
        <v>1.875552840195911</v>
      </c>
      <c r="I8491" s="25">
        <v>44.9</v>
      </c>
      <c r="J8491" s="380">
        <v>2.777777777777778E-2</v>
      </c>
    </row>
    <row r="8492" spans="1:10" x14ac:dyDescent="0.35">
      <c r="A8492" s="5">
        <v>8488</v>
      </c>
      <c r="B8492" s="5">
        <v>354</v>
      </c>
      <c r="C8492" s="5">
        <v>12</v>
      </c>
      <c r="D8492" s="380">
        <v>70.26166666666667</v>
      </c>
      <c r="E8492" s="25">
        <v>25.74</v>
      </c>
      <c r="F8492" s="380">
        <v>5.7323940293323954</v>
      </c>
      <c r="G8492" s="25">
        <v>52.67</v>
      </c>
      <c r="H8492" s="380">
        <v>0.10609427875107477</v>
      </c>
      <c r="I8492" s="25">
        <v>45.88</v>
      </c>
      <c r="J8492" s="380">
        <v>2.777777777777778E-2</v>
      </c>
    </row>
    <row r="8493" spans="1:10" x14ac:dyDescent="0.35">
      <c r="A8493" s="5">
        <v>8489</v>
      </c>
      <c r="B8493" s="5">
        <v>354</v>
      </c>
      <c r="C8493" s="5">
        <v>12</v>
      </c>
      <c r="D8493" s="380">
        <v>71.586666666666659</v>
      </c>
      <c r="E8493" s="25">
        <v>26.53</v>
      </c>
      <c r="F8493" s="380">
        <v>4.3641828834865795</v>
      </c>
      <c r="G8493" s="25">
        <v>55.38</v>
      </c>
      <c r="H8493" s="380">
        <v>0.14480167642852412</v>
      </c>
      <c r="I8493" s="25">
        <v>47.4</v>
      </c>
      <c r="J8493" s="380">
        <v>3.4548946844962153E-2</v>
      </c>
    </row>
    <row r="8494" spans="1:10" x14ac:dyDescent="0.35">
      <c r="A8494" s="5">
        <v>8490</v>
      </c>
      <c r="B8494" s="5">
        <v>354</v>
      </c>
      <c r="C8494" s="5">
        <v>12</v>
      </c>
      <c r="D8494" s="380">
        <v>76.503888888888881</v>
      </c>
      <c r="E8494" s="25">
        <v>29.09</v>
      </c>
      <c r="F8494" s="380">
        <v>4.5819261278143921</v>
      </c>
      <c r="G8494" s="25">
        <v>62.12</v>
      </c>
      <c r="H8494" s="380">
        <v>0.14480167642852412</v>
      </c>
      <c r="I8494" s="25">
        <v>50.33</v>
      </c>
      <c r="J8494" s="380">
        <v>8.2414005223457792E-2</v>
      </c>
    </row>
    <row r="8495" spans="1:10" x14ac:dyDescent="0.35">
      <c r="A8495" s="5">
        <v>8491</v>
      </c>
      <c r="B8495" s="5">
        <v>354</v>
      </c>
      <c r="C8495" s="5">
        <v>12</v>
      </c>
      <c r="D8495" s="380">
        <v>77.863888888888894</v>
      </c>
      <c r="E8495" s="25">
        <v>28.24</v>
      </c>
      <c r="F8495" s="380">
        <v>4.5819261278143921</v>
      </c>
      <c r="G8495" s="25">
        <v>62.12</v>
      </c>
      <c r="H8495" s="380">
        <v>0.14480167642852412</v>
      </c>
      <c r="I8495" s="25">
        <v>48.86</v>
      </c>
      <c r="J8495" s="380">
        <v>2.777777777777778E-2</v>
      </c>
    </row>
    <row r="8496" spans="1:10" x14ac:dyDescent="0.35">
      <c r="A8496" s="5">
        <v>8492</v>
      </c>
      <c r="B8496" s="5">
        <v>354</v>
      </c>
      <c r="C8496" s="5">
        <v>12</v>
      </c>
      <c r="D8496" s="380">
        <v>74.86666666666666</v>
      </c>
      <c r="E8496" s="25">
        <v>26.51</v>
      </c>
      <c r="F8496" s="380">
        <v>4.6071796763088928</v>
      </c>
      <c r="G8496" s="25">
        <v>52.67</v>
      </c>
      <c r="H8496" s="380">
        <v>0.1448016764285241</v>
      </c>
      <c r="I8496" s="25">
        <v>47.4</v>
      </c>
      <c r="J8496" s="380">
        <v>8.2314595895563614E-2</v>
      </c>
    </row>
    <row r="8497" spans="1:10" x14ac:dyDescent="0.35">
      <c r="A8497" s="5">
        <v>8493</v>
      </c>
      <c r="B8497" s="5">
        <v>354</v>
      </c>
      <c r="C8497" s="5">
        <v>12</v>
      </c>
      <c r="D8497" s="380">
        <v>71.968333333333334</v>
      </c>
      <c r="E8497" s="25">
        <v>25.74</v>
      </c>
      <c r="F8497" s="380">
        <v>5.1356557388852178</v>
      </c>
      <c r="G8497" s="25">
        <v>52.67</v>
      </c>
      <c r="H8497" s="380">
        <v>0.14480167642852418</v>
      </c>
      <c r="I8497" s="25">
        <v>45.88</v>
      </c>
      <c r="J8497" s="380">
        <v>8.2314595895563614E-2</v>
      </c>
    </row>
    <row r="8498" spans="1:10" x14ac:dyDescent="0.35">
      <c r="A8498" s="5">
        <v>8494</v>
      </c>
      <c r="B8498" s="5">
        <v>354</v>
      </c>
      <c r="C8498" s="5">
        <v>12</v>
      </c>
      <c r="D8498" s="380">
        <v>67.62444444444445</v>
      </c>
      <c r="E8498" s="25">
        <v>25.59</v>
      </c>
      <c r="F8498" s="380">
        <v>4.586349629598983</v>
      </c>
      <c r="G8498" s="25">
        <v>48.39</v>
      </c>
      <c r="H8498" s="380">
        <v>0.14480167642852412</v>
      </c>
      <c r="I8498" s="25">
        <v>34.29</v>
      </c>
      <c r="J8498" s="380">
        <v>8.2314595895563614E-2</v>
      </c>
    </row>
    <row r="8499" spans="1:10" x14ac:dyDescent="0.35">
      <c r="A8499" s="5">
        <v>8495</v>
      </c>
      <c r="B8499" s="5">
        <v>354</v>
      </c>
      <c r="C8499" s="5">
        <v>12</v>
      </c>
      <c r="D8499" s="380">
        <v>64.209444444444443</v>
      </c>
      <c r="E8499" s="25">
        <v>25.29</v>
      </c>
      <c r="F8499" s="380">
        <v>4.092985971726109</v>
      </c>
      <c r="G8499" s="25">
        <v>46.98</v>
      </c>
      <c r="H8499" s="380">
        <v>1.875552840195911</v>
      </c>
      <c r="I8499" s="25">
        <v>34.07</v>
      </c>
      <c r="J8499" s="380">
        <v>4.0529302509234859E-2</v>
      </c>
    </row>
    <row r="8500" spans="1:10" x14ac:dyDescent="0.35">
      <c r="A8500" s="5">
        <v>8496</v>
      </c>
      <c r="B8500" s="5">
        <v>354</v>
      </c>
      <c r="C8500" s="5">
        <v>12</v>
      </c>
      <c r="D8500" s="380">
        <v>58.896666666666654</v>
      </c>
      <c r="E8500" s="25">
        <v>25.29</v>
      </c>
      <c r="F8500" s="380">
        <v>4.3892038996442553</v>
      </c>
      <c r="G8500" s="25">
        <v>44.86</v>
      </c>
      <c r="H8500" s="380">
        <v>1.875552840195911</v>
      </c>
      <c r="I8500" s="25">
        <v>34.07</v>
      </c>
      <c r="J8500" s="380">
        <v>4.2540736714143039E-2</v>
      </c>
    </row>
    <row r="8501" spans="1:10" x14ac:dyDescent="0.35">
      <c r="A8501" s="5">
        <v>8497</v>
      </c>
      <c r="B8501" s="5">
        <v>355</v>
      </c>
      <c r="C8501" s="5">
        <v>12</v>
      </c>
      <c r="D8501" s="380">
        <v>55.118888888888897</v>
      </c>
      <c r="E8501" s="25">
        <v>24.84</v>
      </c>
      <c r="F8501" s="380">
        <v>0.23522964359034165</v>
      </c>
      <c r="G8501" s="25">
        <v>43.39</v>
      </c>
      <c r="H8501" s="380">
        <v>1.875552840195911</v>
      </c>
      <c r="I8501" s="25">
        <v>33.67</v>
      </c>
      <c r="J8501" s="380">
        <v>3.211525674013789E-2</v>
      </c>
    </row>
    <row r="8502" spans="1:10" x14ac:dyDescent="0.35">
      <c r="A8502" s="5">
        <v>8498</v>
      </c>
      <c r="B8502" s="5">
        <v>355</v>
      </c>
      <c r="C8502" s="5">
        <v>12</v>
      </c>
      <c r="D8502" s="380">
        <v>53.008333333333326</v>
      </c>
      <c r="E8502" s="25">
        <v>24.84</v>
      </c>
      <c r="F8502" s="380">
        <v>0.22814354151095281</v>
      </c>
      <c r="G8502" s="25">
        <v>43.39</v>
      </c>
      <c r="H8502" s="380">
        <v>1.875552840195911</v>
      </c>
      <c r="I8502" s="25">
        <v>33.67</v>
      </c>
      <c r="J8502" s="380">
        <v>2.777777777777778E-2</v>
      </c>
    </row>
    <row r="8503" spans="1:10" x14ac:dyDescent="0.35">
      <c r="A8503" s="5">
        <v>8499</v>
      </c>
      <c r="B8503" s="5">
        <v>355</v>
      </c>
      <c r="C8503" s="5">
        <v>12</v>
      </c>
      <c r="D8503" s="380">
        <v>52.920555555555566</v>
      </c>
      <c r="E8503" s="25">
        <v>24.84</v>
      </c>
      <c r="F8503" s="380">
        <v>0.28639514154593193</v>
      </c>
      <c r="G8503" s="25">
        <v>43.39</v>
      </c>
      <c r="H8503" s="380">
        <v>1.875552840195911</v>
      </c>
      <c r="I8503" s="25">
        <v>33.67</v>
      </c>
      <c r="J8503" s="380">
        <v>2.777777777777778E-2</v>
      </c>
    </row>
    <row r="8504" spans="1:10" x14ac:dyDescent="0.35">
      <c r="A8504" s="5">
        <v>8500</v>
      </c>
      <c r="B8504" s="5">
        <v>355</v>
      </c>
      <c r="C8504" s="5">
        <v>12</v>
      </c>
      <c r="D8504" s="380">
        <v>51.332222222222221</v>
      </c>
      <c r="E8504" s="25">
        <v>24.84</v>
      </c>
      <c r="F8504" s="380">
        <v>0.31495384196813364</v>
      </c>
      <c r="G8504" s="25">
        <v>42.2</v>
      </c>
      <c r="H8504" s="380">
        <v>1.875552840195911</v>
      </c>
      <c r="I8504" s="25">
        <v>33.67</v>
      </c>
      <c r="J8504" s="380">
        <v>2.777777777777778E-2</v>
      </c>
    </row>
    <row r="8505" spans="1:10" x14ac:dyDescent="0.35">
      <c r="A8505" s="5">
        <v>8501</v>
      </c>
      <c r="B8505" s="5">
        <v>355</v>
      </c>
      <c r="C8505" s="5">
        <v>12</v>
      </c>
      <c r="D8505" s="380">
        <v>52.537777777777784</v>
      </c>
      <c r="E8505" s="25">
        <v>24.84</v>
      </c>
      <c r="F8505" s="380">
        <v>0.28862784468893254</v>
      </c>
      <c r="G8505" s="25">
        <v>42.2</v>
      </c>
      <c r="H8505" s="380">
        <v>1.875552840195911</v>
      </c>
      <c r="I8505" s="25">
        <v>33.67</v>
      </c>
      <c r="J8505" s="380">
        <v>2.777777777777778E-2</v>
      </c>
    </row>
    <row r="8506" spans="1:10" x14ac:dyDescent="0.35">
      <c r="A8506" s="5">
        <v>8502</v>
      </c>
      <c r="B8506" s="5">
        <v>355</v>
      </c>
      <c r="C8506" s="5">
        <v>12</v>
      </c>
      <c r="D8506" s="380">
        <v>55.748333333333335</v>
      </c>
      <c r="E8506" s="25">
        <v>24.84</v>
      </c>
      <c r="F8506" s="380">
        <v>0.27694198069904813</v>
      </c>
      <c r="G8506" s="25">
        <v>43.39</v>
      </c>
      <c r="H8506" s="380">
        <v>1.875552840195911</v>
      </c>
      <c r="I8506" s="25">
        <v>33.67</v>
      </c>
      <c r="J8506" s="380">
        <v>3.24179375022427E-2</v>
      </c>
    </row>
    <row r="8507" spans="1:10" x14ac:dyDescent="0.35">
      <c r="A8507" s="5">
        <v>8503</v>
      </c>
      <c r="B8507" s="5">
        <v>355</v>
      </c>
      <c r="C8507" s="5">
        <v>12</v>
      </c>
      <c r="D8507" s="380">
        <v>63.251666666666679</v>
      </c>
      <c r="E8507" s="25">
        <v>25.29</v>
      </c>
      <c r="F8507" s="380">
        <v>0.27942682238439387</v>
      </c>
      <c r="G8507" s="25">
        <v>46.11</v>
      </c>
      <c r="H8507" s="380">
        <v>1.875552840195911</v>
      </c>
      <c r="I8507" s="25">
        <v>33.67</v>
      </c>
      <c r="J8507" s="380">
        <v>3.24179375022427E-2</v>
      </c>
    </row>
    <row r="8508" spans="1:10" x14ac:dyDescent="0.35">
      <c r="A8508" s="5">
        <v>8504</v>
      </c>
      <c r="B8508" s="5">
        <v>355</v>
      </c>
      <c r="C8508" s="5">
        <v>12</v>
      </c>
      <c r="D8508" s="380">
        <v>70.089444444444453</v>
      </c>
      <c r="E8508" s="25">
        <v>25.74</v>
      </c>
      <c r="F8508" s="380">
        <v>0.18968706189533194</v>
      </c>
      <c r="G8508" s="25">
        <v>51.14</v>
      </c>
      <c r="H8508" s="380">
        <v>8.3829564459243458E-2</v>
      </c>
      <c r="I8508" s="25">
        <v>39.619999999999997</v>
      </c>
      <c r="J8508" s="380">
        <v>3.24179375022427E-2</v>
      </c>
    </row>
    <row r="8509" spans="1:10" x14ac:dyDescent="0.35">
      <c r="A8509" s="5">
        <v>8505</v>
      </c>
      <c r="B8509" s="5">
        <v>355</v>
      </c>
      <c r="C8509" s="5">
        <v>12</v>
      </c>
      <c r="D8509" s="380">
        <v>72.01333333333335</v>
      </c>
      <c r="E8509" s="25">
        <v>25.74</v>
      </c>
      <c r="F8509" s="380">
        <v>0.23892319702699022</v>
      </c>
      <c r="G8509" s="25">
        <v>51.14</v>
      </c>
      <c r="H8509" s="380">
        <v>7.81995061569878E-2</v>
      </c>
      <c r="I8509" s="25">
        <v>44.11</v>
      </c>
      <c r="J8509" s="380">
        <v>3.24179375022427E-2</v>
      </c>
    </row>
    <row r="8510" spans="1:10" x14ac:dyDescent="0.35">
      <c r="A8510" s="5">
        <v>8506</v>
      </c>
      <c r="B8510" s="5">
        <v>355</v>
      </c>
      <c r="C8510" s="5">
        <v>12</v>
      </c>
      <c r="D8510" s="380">
        <v>71.263333333333321</v>
      </c>
      <c r="E8510" s="25">
        <v>25.74</v>
      </c>
      <c r="F8510" s="380">
        <v>0.35455839291423347</v>
      </c>
      <c r="G8510" s="25">
        <v>51.14</v>
      </c>
      <c r="H8510" s="380">
        <v>0.14480167642852412</v>
      </c>
      <c r="I8510" s="25">
        <v>40.89</v>
      </c>
      <c r="J8510" s="380">
        <v>3.24179375022427E-2</v>
      </c>
    </row>
    <row r="8511" spans="1:10" x14ac:dyDescent="0.35">
      <c r="A8511" s="5">
        <v>8507</v>
      </c>
      <c r="B8511" s="5">
        <v>355</v>
      </c>
      <c r="C8511" s="5">
        <v>12</v>
      </c>
      <c r="D8511" s="380">
        <v>68.824444444444453</v>
      </c>
      <c r="E8511" s="25">
        <v>25.74</v>
      </c>
      <c r="F8511" s="380">
        <v>0.29878777498243153</v>
      </c>
      <c r="G8511" s="25">
        <v>51.04</v>
      </c>
      <c r="H8511" s="380">
        <v>1.875552840195911</v>
      </c>
      <c r="I8511" s="25">
        <v>34.29</v>
      </c>
      <c r="J8511" s="380">
        <v>2.777777777777778E-2</v>
      </c>
    </row>
    <row r="8512" spans="1:10" x14ac:dyDescent="0.35">
      <c r="A8512" s="5">
        <v>8508</v>
      </c>
      <c r="B8512" s="5">
        <v>355</v>
      </c>
      <c r="C8512" s="5">
        <v>12</v>
      </c>
      <c r="D8512" s="380">
        <v>67.87166666666667</v>
      </c>
      <c r="E8512" s="25">
        <v>25.74</v>
      </c>
      <c r="F8512" s="380">
        <v>3.2727733956087586</v>
      </c>
      <c r="G8512" s="25">
        <v>48.88</v>
      </c>
      <c r="H8512" s="380">
        <v>1.875552840195911</v>
      </c>
      <c r="I8512" s="25">
        <v>33.67</v>
      </c>
      <c r="J8512" s="380">
        <v>2.777777777777778E-2</v>
      </c>
    </row>
    <row r="8513" spans="1:10" x14ac:dyDescent="0.35">
      <c r="A8513" s="5">
        <v>8509</v>
      </c>
      <c r="B8513" s="5">
        <v>355</v>
      </c>
      <c r="C8513" s="5">
        <v>12</v>
      </c>
      <c r="D8513" s="380">
        <v>65.12222222222222</v>
      </c>
      <c r="E8513" s="25">
        <v>25.74</v>
      </c>
      <c r="F8513" s="380">
        <v>2.777777777777778E-2</v>
      </c>
      <c r="G8513" s="25">
        <v>44.69</v>
      </c>
      <c r="H8513" s="380">
        <v>1.875552840195911</v>
      </c>
      <c r="I8513" s="25">
        <v>33.67</v>
      </c>
      <c r="J8513" s="380">
        <v>2.777777777777778E-2</v>
      </c>
    </row>
    <row r="8514" spans="1:10" x14ac:dyDescent="0.35">
      <c r="A8514" s="5">
        <v>8510</v>
      </c>
      <c r="B8514" s="5">
        <v>355</v>
      </c>
      <c r="C8514" s="5">
        <v>12</v>
      </c>
      <c r="D8514" s="380">
        <v>64.833888888888879</v>
      </c>
      <c r="E8514" s="25">
        <v>24.84</v>
      </c>
      <c r="F8514" s="380">
        <v>2.777777777777778E-2</v>
      </c>
      <c r="G8514" s="25">
        <v>43.56</v>
      </c>
      <c r="H8514" s="380">
        <v>1.875552840195911</v>
      </c>
      <c r="I8514" s="25">
        <v>33.67</v>
      </c>
      <c r="J8514" s="380">
        <v>2.777777777777778E-2</v>
      </c>
    </row>
    <row r="8515" spans="1:10" x14ac:dyDescent="0.35">
      <c r="A8515" s="5">
        <v>8511</v>
      </c>
      <c r="B8515" s="5">
        <v>355</v>
      </c>
      <c r="C8515" s="5">
        <v>12</v>
      </c>
      <c r="D8515" s="380">
        <v>65.837777777777774</v>
      </c>
      <c r="E8515" s="25">
        <v>24.84</v>
      </c>
      <c r="F8515" s="380">
        <v>2.777777777777778E-2</v>
      </c>
      <c r="G8515" s="25">
        <v>43.82</v>
      </c>
      <c r="H8515" s="380">
        <v>1.875552840195911</v>
      </c>
      <c r="I8515" s="25">
        <v>33.67</v>
      </c>
      <c r="J8515" s="380">
        <v>2.777777777777778E-2</v>
      </c>
    </row>
    <row r="8516" spans="1:10" x14ac:dyDescent="0.35">
      <c r="A8516" s="5">
        <v>8512</v>
      </c>
      <c r="B8516" s="5">
        <v>355</v>
      </c>
      <c r="C8516" s="5">
        <v>12</v>
      </c>
      <c r="D8516" s="380">
        <v>64.693333333333342</v>
      </c>
      <c r="E8516" s="25">
        <v>25.29</v>
      </c>
      <c r="F8516" s="380">
        <v>2.777777777777778E-2</v>
      </c>
      <c r="G8516" s="25">
        <v>44.69</v>
      </c>
      <c r="H8516" s="380">
        <v>1.875552840195911</v>
      </c>
      <c r="I8516" s="25">
        <v>33.67</v>
      </c>
      <c r="J8516" s="380">
        <v>2.777777777777778E-2</v>
      </c>
    </row>
    <row r="8517" spans="1:10" x14ac:dyDescent="0.35">
      <c r="A8517" s="5">
        <v>8513</v>
      </c>
      <c r="B8517" s="5">
        <v>355</v>
      </c>
      <c r="C8517" s="5">
        <v>12</v>
      </c>
      <c r="D8517" s="380">
        <v>66.387777777777785</v>
      </c>
      <c r="E8517" s="25">
        <v>25.74</v>
      </c>
      <c r="F8517" s="380">
        <v>9.6835651219221719E-2</v>
      </c>
      <c r="G8517" s="25">
        <v>48.88</v>
      </c>
      <c r="H8517" s="380">
        <v>1.875552840195911</v>
      </c>
      <c r="I8517" s="25">
        <v>33.67</v>
      </c>
      <c r="J8517" s="380">
        <v>2.777777777777778E-2</v>
      </c>
    </row>
    <row r="8518" spans="1:10" x14ac:dyDescent="0.35">
      <c r="A8518" s="5">
        <v>8514</v>
      </c>
      <c r="B8518" s="5">
        <v>355</v>
      </c>
      <c r="C8518" s="5">
        <v>12</v>
      </c>
      <c r="D8518" s="380">
        <v>69.620555555555541</v>
      </c>
      <c r="E8518" s="25">
        <v>25.74</v>
      </c>
      <c r="F8518" s="380">
        <v>0.15696853899459259</v>
      </c>
      <c r="G8518" s="25">
        <v>51.14</v>
      </c>
      <c r="H8518" s="380">
        <v>0.14480167642852412</v>
      </c>
      <c r="I8518" s="25">
        <v>44.11</v>
      </c>
      <c r="J8518" s="380">
        <v>3.24179375022427E-2</v>
      </c>
    </row>
    <row r="8519" spans="1:10" x14ac:dyDescent="0.35">
      <c r="A8519" s="5">
        <v>8515</v>
      </c>
      <c r="B8519" s="5">
        <v>355</v>
      </c>
      <c r="C8519" s="5">
        <v>12</v>
      </c>
      <c r="D8519" s="380">
        <v>67.431666666666658</v>
      </c>
      <c r="E8519" s="25">
        <v>25.74</v>
      </c>
      <c r="F8519" s="380">
        <v>0.15698157299973337</v>
      </c>
      <c r="G8519" s="25">
        <v>51.04</v>
      </c>
      <c r="H8519" s="380">
        <v>0.14480167642852412</v>
      </c>
      <c r="I8519" s="25">
        <v>39.619999999999997</v>
      </c>
      <c r="J8519" s="380">
        <v>3.24179375022427E-2</v>
      </c>
    </row>
    <row r="8520" spans="1:10" x14ac:dyDescent="0.35">
      <c r="A8520" s="5">
        <v>8516</v>
      </c>
      <c r="B8520" s="5">
        <v>355</v>
      </c>
      <c r="C8520" s="5">
        <v>12</v>
      </c>
      <c r="D8520" s="380">
        <v>65.325555555555567</v>
      </c>
      <c r="E8520" s="25">
        <v>25.74</v>
      </c>
      <c r="F8520" s="380">
        <v>3.2818063309411873</v>
      </c>
      <c r="G8520" s="25">
        <v>48.2</v>
      </c>
      <c r="H8520" s="380">
        <v>1.9284567185581181</v>
      </c>
      <c r="I8520" s="25">
        <v>34.29</v>
      </c>
      <c r="J8520" s="380">
        <v>3.24179375022427E-2</v>
      </c>
    </row>
    <row r="8521" spans="1:10" x14ac:dyDescent="0.35">
      <c r="A8521" s="5">
        <v>8517</v>
      </c>
      <c r="B8521" s="5">
        <v>355</v>
      </c>
      <c r="C8521" s="5">
        <v>12</v>
      </c>
      <c r="D8521" s="380">
        <v>63.278333333333329</v>
      </c>
      <c r="E8521" s="25">
        <v>24.99</v>
      </c>
      <c r="F8521" s="380">
        <v>3.2818063309411873</v>
      </c>
      <c r="G8521" s="25">
        <v>43.91</v>
      </c>
      <c r="H8521" s="380">
        <v>1.875552840195911</v>
      </c>
      <c r="I8521" s="25">
        <v>33.67</v>
      </c>
      <c r="J8521" s="380">
        <v>3.24179375022427E-2</v>
      </c>
    </row>
    <row r="8522" spans="1:10" x14ac:dyDescent="0.35">
      <c r="A8522" s="5">
        <v>8518</v>
      </c>
      <c r="B8522" s="5">
        <v>355</v>
      </c>
      <c r="C8522" s="5">
        <v>12</v>
      </c>
      <c r="D8522" s="380">
        <v>59.99722222222222</v>
      </c>
      <c r="E8522" s="25">
        <v>24.84</v>
      </c>
      <c r="F8522" s="380">
        <v>3.2052830636219789</v>
      </c>
      <c r="G8522" s="25">
        <v>43.39</v>
      </c>
      <c r="H8522" s="380">
        <v>1.875552840195911</v>
      </c>
      <c r="I8522" s="25">
        <v>33.67</v>
      </c>
      <c r="J8522" s="380">
        <v>3.24179375022427E-2</v>
      </c>
    </row>
    <row r="8523" spans="1:10" x14ac:dyDescent="0.35">
      <c r="A8523" s="5">
        <v>8519</v>
      </c>
      <c r="B8523" s="5">
        <v>355</v>
      </c>
      <c r="C8523" s="5">
        <v>12</v>
      </c>
      <c r="D8523" s="380">
        <v>56.873333333333335</v>
      </c>
      <c r="E8523" s="25">
        <v>24.84</v>
      </c>
      <c r="F8523" s="380">
        <v>3.1962501282895501</v>
      </c>
      <c r="G8523" s="25">
        <v>43.39</v>
      </c>
      <c r="H8523" s="380">
        <v>1.875552840195911</v>
      </c>
      <c r="I8523" s="25">
        <v>33.67</v>
      </c>
      <c r="J8523" s="380">
        <v>3.24179375022427E-2</v>
      </c>
    </row>
    <row r="8524" spans="1:10" x14ac:dyDescent="0.35">
      <c r="A8524" s="5">
        <v>8520</v>
      </c>
      <c r="B8524" s="5">
        <v>355</v>
      </c>
      <c r="C8524" s="5">
        <v>12</v>
      </c>
      <c r="D8524" s="380">
        <v>53.041111111111114</v>
      </c>
      <c r="E8524" s="25">
        <v>24.84</v>
      </c>
      <c r="F8524" s="380">
        <v>3.1962501282895501</v>
      </c>
      <c r="G8524" s="25">
        <v>42.35</v>
      </c>
      <c r="H8524" s="380">
        <v>1.875552840195911</v>
      </c>
      <c r="I8524" s="25">
        <v>33.67</v>
      </c>
      <c r="J8524" s="380">
        <v>3.24179375022427E-2</v>
      </c>
    </row>
    <row r="8525" spans="1:10" x14ac:dyDescent="0.35">
      <c r="A8525" s="5">
        <v>8521</v>
      </c>
      <c r="B8525" s="5">
        <v>356</v>
      </c>
      <c r="C8525" s="5">
        <v>12</v>
      </c>
      <c r="D8525" s="380">
        <v>54.498333333333335</v>
      </c>
      <c r="E8525" s="25">
        <v>24.84</v>
      </c>
      <c r="F8525" s="380">
        <v>3.0234214029820583</v>
      </c>
      <c r="G8525" s="25">
        <v>42.17</v>
      </c>
      <c r="H8525" s="380">
        <v>1.875552840195911</v>
      </c>
      <c r="I8525" s="25">
        <v>33.67</v>
      </c>
      <c r="J8525" s="380">
        <v>3.24179375022427E-2</v>
      </c>
    </row>
    <row r="8526" spans="1:10" x14ac:dyDescent="0.35">
      <c r="A8526" s="5">
        <v>8522</v>
      </c>
      <c r="B8526" s="5">
        <v>356</v>
      </c>
      <c r="C8526" s="5">
        <v>12</v>
      </c>
      <c r="D8526" s="380">
        <v>52.759444444444448</v>
      </c>
      <c r="E8526" s="25">
        <v>24.99</v>
      </c>
      <c r="F8526" s="380">
        <v>2.5565215798229359</v>
      </c>
      <c r="G8526" s="25">
        <v>42.17</v>
      </c>
      <c r="H8526" s="380">
        <v>1.875552840195911</v>
      </c>
      <c r="I8526" s="25">
        <v>33.67</v>
      </c>
      <c r="J8526" s="380">
        <v>2.777777777777778E-2</v>
      </c>
    </row>
    <row r="8527" spans="1:10" x14ac:dyDescent="0.35">
      <c r="A8527" s="5">
        <v>8523</v>
      </c>
      <c r="B8527" s="5">
        <v>356</v>
      </c>
      <c r="C8527" s="5">
        <v>12</v>
      </c>
      <c r="D8527" s="380">
        <v>50.094444444444441</v>
      </c>
      <c r="E8527" s="25">
        <v>24.84</v>
      </c>
      <c r="F8527" s="380">
        <v>2.5565215798229359</v>
      </c>
      <c r="G8527" s="25">
        <v>42.17</v>
      </c>
      <c r="H8527" s="380">
        <v>1.875552840195911</v>
      </c>
      <c r="I8527" s="25">
        <v>33.67</v>
      </c>
      <c r="J8527" s="380">
        <v>2.777777777777778E-2</v>
      </c>
    </row>
    <row r="8528" spans="1:10" x14ac:dyDescent="0.35">
      <c r="A8528" s="5">
        <v>8524</v>
      </c>
      <c r="B8528" s="5">
        <v>356</v>
      </c>
      <c r="C8528" s="5">
        <v>12</v>
      </c>
      <c r="D8528" s="380">
        <v>48.697222222222223</v>
      </c>
      <c r="E8528" s="25">
        <v>24.73</v>
      </c>
      <c r="F8528" s="380">
        <v>2.5565215798229359</v>
      </c>
      <c r="G8528" s="25">
        <v>41.75</v>
      </c>
      <c r="H8528" s="380">
        <v>1.875552840195911</v>
      </c>
      <c r="I8528" s="25">
        <v>33.67</v>
      </c>
      <c r="J8528" s="380">
        <v>2.777777777777778E-2</v>
      </c>
    </row>
    <row r="8529" spans="1:10" x14ac:dyDescent="0.35">
      <c r="A8529" s="5">
        <v>8525</v>
      </c>
      <c r="B8529" s="5">
        <v>356</v>
      </c>
      <c r="C8529" s="5">
        <v>12</v>
      </c>
      <c r="D8529" s="380">
        <v>47.045555555555559</v>
      </c>
      <c r="E8529" s="25">
        <v>24.73</v>
      </c>
      <c r="F8529" s="380">
        <v>2.5565215798229359</v>
      </c>
      <c r="G8529" s="25">
        <v>41.75</v>
      </c>
      <c r="H8529" s="380">
        <v>1.875552840195911</v>
      </c>
      <c r="I8529" s="25">
        <v>33.67</v>
      </c>
      <c r="J8529" s="380">
        <v>2.777777777777778E-2</v>
      </c>
    </row>
    <row r="8530" spans="1:10" x14ac:dyDescent="0.35">
      <c r="A8530" s="5">
        <v>8526</v>
      </c>
      <c r="B8530" s="5">
        <v>356</v>
      </c>
      <c r="C8530" s="5">
        <v>12</v>
      </c>
      <c r="D8530" s="380">
        <v>53.838888888888889</v>
      </c>
      <c r="E8530" s="25">
        <v>24.84</v>
      </c>
      <c r="F8530" s="380">
        <v>2.5565215798229359</v>
      </c>
      <c r="G8530" s="25">
        <v>42.17</v>
      </c>
      <c r="H8530" s="380">
        <v>1.875552840195911</v>
      </c>
      <c r="I8530" s="25">
        <v>33.67</v>
      </c>
      <c r="J8530" s="380">
        <v>2.777777777777778E-2</v>
      </c>
    </row>
    <row r="8531" spans="1:10" x14ac:dyDescent="0.35">
      <c r="A8531" s="5">
        <v>8527</v>
      </c>
      <c r="B8531" s="5">
        <v>356</v>
      </c>
      <c r="C8531" s="5">
        <v>12</v>
      </c>
      <c r="D8531" s="380">
        <v>59.137222222222221</v>
      </c>
      <c r="E8531" s="25">
        <v>24.84</v>
      </c>
      <c r="F8531" s="380">
        <v>3.0234214029820583</v>
      </c>
      <c r="G8531" s="25">
        <v>42.75</v>
      </c>
      <c r="H8531" s="380">
        <v>1.875552840195911</v>
      </c>
      <c r="I8531" s="25">
        <v>33.67</v>
      </c>
      <c r="J8531" s="380">
        <v>2.777777777777778E-2</v>
      </c>
    </row>
    <row r="8532" spans="1:10" x14ac:dyDescent="0.35">
      <c r="A8532" s="5">
        <v>8528</v>
      </c>
      <c r="B8532" s="5">
        <v>356</v>
      </c>
      <c r="C8532" s="5">
        <v>12</v>
      </c>
      <c r="D8532" s="380">
        <v>65.111111111111114</v>
      </c>
      <c r="E8532" s="25">
        <v>25.29</v>
      </c>
      <c r="F8532" s="380">
        <v>3.1962501282895501</v>
      </c>
      <c r="G8532" s="25">
        <v>46.98</v>
      </c>
      <c r="H8532" s="380">
        <v>1.875552840195911</v>
      </c>
      <c r="I8532" s="25">
        <v>33.67</v>
      </c>
      <c r="J8532" s="380">
        <v>2.777777777777778E-2</v>
      </c>
    </row>
    <row r="8533" spans="1:10" x14ac:dyDescent="0.35">
      <c r="A8533" s="5">
        <v>8529</v>
      </c>
      <c r="B8533" s="5">
        <v>356</v>
      </c>
      <c r="C8533" s="5">
        <v>12</v>
      </c>
      <c r="D8533" s="380">
        <v>64.438888888888897</v>
      </c>
      <c r="E8533" s="25">
        <v>25.74</v>
      </c>
      <c r="F8533" s="380">
        <v>3.1962501282895501</v>
      </c>
      <c r="G8533" s="25">
        <v>49.12</v>
      </c>
      <c r="H8533" s="380">
        <v>1.875552840195911</v>
      </c>
      <c r="I8533" s="25">
        <v>34.29</v>
      </c>
      <c r="J8533" s="380">
        <v>2.777777777777778E-2</v>
      </c>
    </row>
    <row r="8534" spans="1:10" x14ac:dyDescent="0.35">
      <c r="A8534" s="5">
        <v>8530</v>
      </c>
      <c r="B8534" s="5">
        <v>356</v>
      </c>
      <c r="C8534" s="5">
        <v>12</v>
      </c>
      <c r="D8534" s="380">
        <v>64.363888888888894</v>
      </c>
      <c r="E8534" s="25">
        <v>25.74</v>
      </c>
      <c r="F8534" s="380">
        <v>3.2727733956087586</v>
      </c>
      <c r="G8534" s="25">
        <v>49.12</v>
      </c>
      <c r="H8534" s="380">
        <v>1.875552840195911</v>
      </c>
      <c r="I8534" s="25">
        <v>34.29</v>
      </c>
      <c r="J8534" s="380">
        <v>2.777777777777778E-2</v>
      </c>
    </row>
    <row r="8535" spans="1:10" x14ac:dyDescent="0.35">
      <c r="A8535" s="5">
        <v>8531</v>
      </c>
      <c r="B8535" s="5">
        <v>356</v>
      </c>
      <c r="C8535" s="5">
        <v>12</v>
      </c>
      <c r="D8535" s="380">
        <v>64.837777777777788</v>
      </c>
      <c r="E8535" s="25">
        <v>25.29</v>
      </c>
      <c r="F8535" s="380">
        <v>3.2727733956087586</v>
      </c>
      <c r="G8535" s="25">
        <v>47.85</v>
      </c>
      <c r="H8535" s="380">
        <v>1.875552840195911</v>
      </c>
      <c r="I8535" s="25">
        <v>34.07</v>
      </c>
      <c r="J8535" s="380">
        <v>2.777777777777778E-2</v>
      </c>
    </row>
    <row r="8536" spans="1:10" x14ac:dyDescent="0.35">
      <c r="A8536" s="5">
        <v>8532</v>
      </c>
      <c r="B8536" s="5">
        <v>356</v>
      </c>
      <c r="C8536" s="5">
        <v>12</v>
      </c>
      <c r="D8536" s="380">
        <v>64.776666666666671</v>
      </c>
      <c r="E8536" s="25">
        <v>25.29</v>
      </c>
      <c r="F8536" s="380">
        <v>3.2727733956087586</v>
      </c>
      <c r="G8536" s="25">
        <v>46.8</v>
      </c>
      <c r="H8536" s="380">
        <v>1.875552840195911</v>
      </c>
      <c r="I8536" s="25">
        <v>34.07</v>
      </c>
      <c r="J8536" s="380">
        <v>2.777777777777778E-2</v>
      </c>
    </row>
    <row r="8537" spans="1:10" x14ac:dyDescent="0.35">
      <c r="A8537" s="5">
        <v>8533</v>
      </c>
      <c r="B8537" s="5">
        <v>356</v>
      </c>
      <c r="C8537" s="5">
        <v>12</v>
      </c>
      <c r="D8537" s="380">
        <v>65.224444444444444</v>
      </c>
      <c r="E8537" s="25">
        <v>24.84</v>
      </c>
      <c r="F8537" s="380">
        <v>3.2727733956087586</v>
      </c>
      <c r="G8537" s="25">
        <v>44.77</v>
      </c>
      <c r="H8537" s="380">
        <v>1.875552840195911</v>
      </c>
      <c r="I8537" s="25">
        <v>33.67</v>
      </c>
      <c r="J8537" s="380">
        <v>2.777777777777778E-2</v>
      </c>
    </row>
    <row r="8538" spans="1:10" x14ac:dyDescent="0.35">
      <c r="A8538" s="5">
        <v>8534</v>
      </c>
      <c r="B8538" s="5">
        <v>356</v>
      </c>
      <c r="C8538" s="5">
        <v>12</v>
      </c>
      <c r="D8538" s="380">
        <v>64.262777777777771</v>
      </c>
      <c r="E8538" s="25">
        <v>24.84</v>
      </c>
      <c r="F8538" s="380">
        <v>3.2727733956087586</v>
      </c>
      <c r="G8538" s="25">
        <v>44.77</v>
      </c>
      <c r="H8538" s="380">
        <v>1.875552840195911</v>
      </c>
      <c r="I8538" s="25">
        <v>33.67</v>
      </c>
      <c r="J8538" s="380">
        <v>2.777777777777778E-2</v>
      </c>
    </row>
    <row r="8539" spans="1:10" x14ac:dyDescent="0.35">
      <c r="A8539" s="5">
        <v>8535</v>
      </c>
      <c r="B8539" s="5">
        <v>356</v>
      </c>
      <c r="C8539" s="5">
        <v>12</v>
      </c>
      <c r="D8539" s="380">
        <v>64.016111111111115</v>
      </c>
      <c r="E8539" s="25">
        <v>24.84</v>
      </c>
      <c r="F8539" s="380">
        <v>3.2727733956087586</v>
      </c>
      <c r="G8539" s="25">
        <v>44.69</v>
      </c>
      <c r="H8539" s="380">
        <v>1.9065799386361724</v>
      </c>
      <c r="I8539" s="25">
        <v>33.67</v>
      </c>
      <c r="J8539" s="380">
        <v>2.777777777777778E-2</v>
      </c>
    </row>
    <row r="8540" spans="1:10" x14ac:dyDescent="0.35">
      <c r="A8540" s="5">
        <v>8536</v>
      </c>
      <c r="B8540" s="5">
        <v>356</v>
      </c>
      <c r="C8540" s="5">
        <v>12</v>
      </c>
      <c r="D8540" s="380">
        <v>63.201666666666661</v>
      </c>
      <c r="E8540" s="25">
        <v>25.74</v>
      </c>
      <c r="F8540" s="380">
        <v>3.2727733956087586</v>
      </c>
      <c r="G8540" s="25">
        <v>44.77</v>
      </c>
      <c r="H8540" s="380">
        <v>1.9065799386361724</v>
      </c>
      <c r="I8540" s="25">
        <v>34.07</v>
      </c>
      <c r="J8540" s="380">
        <v>2.777777777777778E-2</v>
      </c>
    </row>
    <row r="8541" spans="1:10" x14ac:dyDescent="0.35">
      <c r="A8541" s="5">
        <v>8537</v>
      </c>
      <c r="B8541" s="5">
        <v>356</v>
      </c>
      <c r="C8541" s="5">
        <v>12</v>
      </c>
      <c r="D8541" s="380">
        <v>64.792777777777772</v>
      </c>
      <c r="E8541" s="25">
        <v>25.74</v>
      </c>
      <c r="F8541" s="380">
        <v>2.777777777777778E-2</v>
      </c>
      <c r="G8541" s="25">
        <v>46.21</v>
      </c>
      <c r="H8541" s="380">
        <v>1.9065799386361724</v>
      </c>
      <c r="I8541" s="25">
        <v>39.619999999999997</v>
      </c>
      <c r="J8541" s="380">
        <v>2.777777777777778E-2</v>
      </c>
    </row>
    <row r="8542" spans="1:10" x14ac:dyDescent="0.35">
      <c r="A8542" s="5">
        <v>8538</v>
      </c>
      <c r="B8542" s="5">
        <v>356</v>
      </c>
      <c r="C8542" s="5">
        <v>12</v>
      </c>
      <c r="D8542" s="380">
        <v>67.537222222222226</v>
      </c>
      <c r="E8542" s="25">
        <v>25.74</v>
      </c>
      <c r="F8542" s="380">
        <v>0.14480167642852412</v>
      </c>
      <c r="G8542" s="25">
        <v>49.12</v>
      </c>
      <c r="H8542" s="380">
        <v>1.9065799386361724</v>
      </c>
      <c r="I8542" s="25">
        <v>44.11</v>
      </c>
      <c r="J8542" s="380">
        <v>2.777777777777778E-2</v>
      </c>
    </row>
    <row r="8543" spans="1:10" x14ac:dyDescent="0.35">
      <c r="A8543" s="5">
        <v>8539</v>
      </c>
      <c r="B8543" s="5">
        <v>356</v>
      </c>
      <c r="C8543" s="5">
        <v>12</v>
      </c>
      <c r="D8543" s="380">
        <v>65.919999999999987</v>
      </c>
      <c r="E8543" s="25">
        <v>25.74</v>
      </c>
      <c r="F8543" s="380">
        <v>5.6896266662094373E-2</v>
      </c>
      <c r="G8543" s="25">
        <v>49.12</v>
      </c>
      <c r="H8543" s="380">
        <v>1.9065799386361724</v>
      </c>
      <c r="I8543" s="25">
        <v>39.619999999999997</v>
      </c>
      <c r="J8543" s="380">
        <v>2.777777777777778E-2</v>
      </c>
    </row>
    <row r="8544" spans="1:10" x14ac:dyDescent="0.35">
      <c r="A8544" s="5">
        <v>8540</v>
      </c>
      <c r="B8544" s="5">
        <v>356</v>
      </c>
      <c r="C8544" s="5">
        <v>12</v>
      </c>
      <c r="D8544" s="380">
        <v>62.341666666666669</v>
      </c>
      <c r="E8544" s="25">
        <v>25.74</v>
      </c>
      <c r="F8544" s="380">
        <v>2.777777777777778E-2</v>
      </c>
      <c r="G8544" s="25">
        <v>47.46</v>
      </c>
      <c r="H8544" s="380">
        <v>1.9065799386361724</v>
      </c>
      <c r="I8544" s="25">
        <v>34.25</v>
      </c>
      <c r="J8544" s="380">
        <v>2.777777777777778E-2</v>
      </c>
    </row>
    <row r="8545" spans="1:10" x14ac:dyDescent="0.35">
      <c r="A8545" s="5">
        <v>8541</v>
      </c>
      <c r="B8545" s="5">
        <v>356</v>
      </c>
      <c r="C8545" s="5">
        <v>12</v>
      </c>
      <c r="D8545" s="380">
        <v>57.350555555555552</v>
      </c>
      <c r="E8545" s="25">
        <v>24.99</v>
      </c>
      <c r="F8545" s="380">
        <v>3.2727733956087586</v>
      </c>
      <c r="G8545" s="25">
        <v>44.69</v>
      </c>
      <c r="H8545" s="380">
        <v>1.875552840195911</v>
      </c>
      <c r="I8545" s="25">
        <v>33.67</v>
      </c>
      <c r="J8545" s="380">
        <v>2.777777777777778E-2</v>
      </c>
    </row>
    <row r="8546" spans="1:10" x14ac:dyDescent="0.35">
      <c r="A8546" s="5">
        <v>8542</v>
      </c>
      <c r="B8546" s="5">
        <v>356</v>
      </c>
      <c r="C8546" s="5">
        <v>12</v>
      </c>
      <c r="D8546" s="380">
        <v>56.507222222222218</v>
      </c>
      <c r="E8546" s="25">
        <v>24.84</v>
      </c>
      <c r="F8546" s="380">
        <v>3.2727733956087586</v>
      </c>
      <c r="G8546" s="25">
        <v>43.03</v>
      </c>
      <c r="H8546" s="380">
        <v>1.875552840195911</v>
      </c>
      <c r="I8546" s="25">
        <v>33.67</v>
      </c>
      <c r="J8546" s="380">
        <v>2.777777777777778E-2</v>
      </c>
    </row>
    <row r="8547" spans="1:10" x14ac:dyDescent="0.35">
      <c r="A8547" s="5">
        <v>8543</v>
      </c>
      <c r="B8547" s="5">
        <v>356</v>
      </c>
      <c r="C8547" s="5">
        <v>12</v>
      </c>
      <c r="D8547" s="380">
        <v>52.340000000000011</v>
      </c>
      <c r="E8547" s="25">
        <v>24.84</v>
      </c>
      <c r="F8547" s="380">
        <v>3.058748439132545</v>
      </c>
      <c r="G8547" s="25">
        <v>42.17</v>
      </c>
      <c r="H8547" s="380">
        <v>1.875552840195911</v>
      </c>
      <c r="I8547" s="25">
        <v>33.67</v>
      </c>
      <c r="J8547" s="380">
        <v>2.777777777777778E-2</v>
      </c>
    </row>
    <row r="8548" spans="1:10" x14ac:dyDescent="0.35">
      <c r="A8548" s="5">
        <v>8544</v>
      </c>
      <c r="B8548" s="5">
        <v>356</v>
      </c>
      <c r="C8548" s="5">
        <v>12</v>
      </c>
      <c r="D8548" s="380">
        <v>50.29</v>
      </c>
      <c r="E8548" s="25">
        <v>24.84</v>
      </c>
      <c r="F8548" s="380">
        <v>3.0234214029820583</v>
      </c>
      <c r="G8548" s="25">
        <v>39.93</v>
      </c>
      <c r="H8548" s="380">
        <v>1.875552840195911</v>
      </c>
      <c r="I8548" s="25">
        <v>33.67</v>
      </c>
      <c r="J8548" s="380">
        <v>2.777777777777778E-2</v>
      </c>
    </row>
    <row r="8549" spans="1:10" x14ac:dyDescent="0.35">
      <c r="A8549" s="5">
        <v>8545</v>
      </c>
      <c r="B8549" s="5">
        <v>357</v>
      </c>
      <c r="C8549" s="5">
        <v>12</v>
      </c>
      <c r="D8549" s="380">
        <v>47.313333333333333</v>
      </c>
      <c r="E8549" s="25">
        <v>24.84</v>
      </c>
      <c r="F8549" s="380">
        <v>2.5565215798229359</v>
      </c>
      <c r="G8549" s="25">
        <v>31.84</v>
      </c>
      <c r="H8549" s="380">
        <v>1.875552840195911</v>
      </c>
      <c r="I8549" s="25">
        <v>33.67</v>
      </c>
      <c r="J8549" s="380">
        <v>2.777777777777778E-2</v>
      </c>
    </row>
    <row r="8550" spans="1:10" x14ac:dyDescent="0.35">
      <c r="A8550" s="5">
        <v>8546</v>
      </c>
      <c r="B8550" s="5">
        <v>357</v>
      </c>
      <c r="C8550" s="5">
        <v>12</v>
      </c>
      <c r="D8550" s="380">
        <v>46.778333333333329</v>
      </c>
      <c r="E8550" s="25">
        <v>24.73</v>
      </c>
      <c r="F8550" s="380">
        <v>2.5565215798229359</v>
      </c>
      <c r="G8550" s="25">
        <v>30.57</v>
      </c>
      <c r="H8550" s="380">
        <v>1.875552840195911</v>
      </c>
      <c r="I8550" s="25">
        <v>33.67</v>
      </c>
      <c r="J8550" s="380">
        <v>2.777777777777778E-2</v>
      </c>
    </row>
    <row r="8551" spans="1:10" x14ac:dyDescent="0.35">
      <c r="A8551" s="5">
        <v>8547</v>
      </c>
      <c r="B8551" s="5">
        <v>357</v>
      </c>
      <c r="C8551" s="5">
        <v>12</v>
      </c>
      <c r="D8551" s="380">
        <v>45.350555555555552</v>
      </c>
      <c r="E8551" s="25">
        <v>23.59</v>
      </c>
      <c r="F8551" s="380">
        <v>2.5565215798229359</v>
      </c>
      <c r="G8551" s="25">
        <v>30.03</v>
      </c>
      <c r="H8551" s="380">
        <v>1.875552840195911</v>
      </c>
      <c r="I8551" s="25">
        <v>33.67</v>
      </c>
      <c r="J8551" s="380">
        <v>2.777777777777778E-2</v>
      </c>
    </row>
    <row r="8552" spans="1:10" x14ac:dyDescent="0.35">
      <c r="A8552" s="5">
        <v>8548</v>
      </c>
      <c r="B8552" s="5">
        <v>357</v>
      </c>
      <c r="C8552" s="5">
        <v>12</v>
      </c>
      <c r="D8552" s="380">
        <v>43.362222222222215</v>
      </c>
      <c r="E8552" s="25">
        <v>23.59</v>
      </c>
      <c r="F8552" s="380">
        <v>2.5565215798229359</v>
      </c>
      <c r="G8552" s="25">
        <v>30.03</v>
      </c>
      <c r="H8552" s="380">
        <v>1.875552840195911</v>
      </c>
      <c r="I8552" s="25">
        <v>33.67</v>
      </c>
      <c r="J8552" s="380">
        <v>2.777777777777778E-2</v>
      </c>
    </row>
    <row r="8553" spans="1:10" x14ac:dyDescent="0.35">
      <c r="A8553" s="5">
        <v>8549</v>
      </c>
      <c r="B8553" s="5">
        <v>357</v>
      </c>
      <c r="C8553" s="5">
        <v>12</v>
      </c>
      <c r="D8553" s="380">
        <v>43.545555555555552</v>
      </c>
      <c r="E8553" s="25">
        <v>23.59</v>
      </c>
      <c r="F8553" s="380">
        <v>2.5565215798229359</v>
      </c>
      <c r="G8553" s="25">
        <v>30.57</v>
      </c>
      <c r="H8553" s="380">
        <v>1.875552840195911</v>
      </c>
      <c r="I8553" s="25">
        <v>33.67</v>
      </c>
      <c r="J8553" s="380">
        <v>2.777777777777778E-2</v>
      </c>
    </row>
    <row r="8554" spans="1:10" x14ac:dyDescent="0.35">
      <c r="A8554" s="5">
        <v>8550</v>
      </c>
      <c r="B8554" s="5">
        <v>357</v>
      </c>
      <c r="C8554" s="5">
        <v>12</v>
      </c>
      <c r="D8554" s="380">
        <v>46.393333333333338</v>
      </c>
      <c r="E8554" s="25">
        <v>24.84</v>
      </c>
      <c r="F8554" s="380">
        <v>2.5565215798229359</v>
      </c>
      <c r="G8554" s="25">
        <v>30.93</v>
      </c>
      <c r="H8554" s="380">
        <v>1.875552840195911</v>
      </c>
      <c r="I8554" s="25">
        <v>33.67</v>
      </c>
      <c r="J8554" s="380">
        <v>2.777777777777778E-2</v>
      </c>
    </row>
    <row r="8555" spans="1:10" x14ac:dyDescent="0.35">
      <c r="A8555" s="5">
        <v>8551</v>
      </c>
      <c r="B8555" s="5">
        <v>357</v>
      </c>
      <c r="C8555" s="5">
        <v>12</v>
      </c>
      <c r="D8555" s="380">
        <v>50.384999999999991</v>
      </c>
      <c r="E8555" s="25">
        <v>24.84</v>
      </c>
      <c r="F8555" s="380">
        <v>2.5918486159734222</v>
      </c>
      <c r="G8555" s="25">
        <v>42.17</v>
      </c>
      <c r="H8555" s="380">
        <v>1.875552840195911</v>
      </c>
      <c r="I8555" s="25">
        <v>33.67</v>
      </c>
      <c r="J8555" s="380">
        <v>2.777777777777778E-2</v>
      </c>
    </row>
    <row r="8556" spans="1:10" x14ac:dyDescent="0.35">
      <c r="A8556" s="5">
        <v>8552</v>
      </c>
      <c r="B8556" s="5">
        <v>357</v>
      </c>
      <c r="C8556" s="5">
        <v>12</v>
      </c>
      <c r="D8556" s="380">
        <v>54.229444444444432</v>
      </c>
      <c r="E8556" s="25">
        <v>25.29</v>
      </c>
      <c r="F8556" s="380">
        <v>3.058748439132545</v>
      </c>
      <c r="G8556" s="25">
        <v>44.69</v>
      </c>
      <c r="H8556" s="380">
        <v>1.875552840195911</v>
      </c>
      <c r="I8556" s="25">
        <v>33.67</v>
      </c>
      <c r="J8556" s="380">
        <v>2.777777777777778E-2</v>
      </c>
    </row>
    <row r="8557" spans="1:10" x14ac:dyDescent="0.35">
      <c r="A8557" s="5">
        <v>8553</v>
      </c>
      <c r="B8557" s="5">
        <v>357</v>
      </c>
      <c r="C8557" s="5">
        <v>12</v>
      </c>
      <c r="D8557" s="380">
        <v>58.43333333333333</v>
      </c>
      <c r="E8557" s="25">
        <v>25.59</v>
      </c>
      <c r="F8557" s="380">
        <v>3.2727733956087586</v>
      </c>
      <c r="G8557" s="25">
        <v>47.85</v>
      </c>
      <c r="H8557" s="380">
        <v>1.875552840195911</v>
      </c>
      <c r="I8557" s="25">
        <v>34.25</v>
      </c>
      <c r="J8557" s="380">
        <v>2.8277465877357716E-2</v>
      </c>
    </row>
    <row r="8558" spans="1:10" x14ac:dyDescent="0.35">
      <c r="A8558" s="5">
        <v>8554</v>
      </c>
      <c r="B8558" s="5">
        <v>357</v>
      </c>
      <c r="C8558" s="5">
        <v>12</v>
      </c>
      <c r="D8558" s="380">
        <v>59.827777777777769</v>
      </c>
      <c r="E8558" s="25">
        <v>25.59</v>
      </c>
      <c r="F8558" s="380">
        <v>3.2727733956087586</v>
      </c>
      <c r="G8558" s="25">
        <v>49.68</v>
      </c>
      <c r="H8558" s="380">
        <v>1.875552840195911</v>
      </c>
      <c r="I8558" s="25">
        <v>34.25</v>
      </c>
      <c r="J8558" s="380">
        <v>2.8277465877357716E-2</v>
      </c>
    </row>
    <row r="8559" spans="1:10" x14ac:dyDescent="0.35">
      <c r="A8559" s="5">
        <v>8555</v>
      </c>
      <c r="B8559" s="5">
        <v>357</v>
      </c>
      <c r="C8559" s="5">
        <v>12</v>
      </c>
      <c r="D8559" s="380">
        <v>60.341111111111111</v>
      </c>
      <c r="E8559" s="25">
        <v>25.59</v>
      </c>
      <c r="F8559" s="380">
        <v>3.2727733956087586</v>
      </c>
      <c r="G8559" s="25">
        <v>47.85</v>
      </c>
      <c r="H8559" s="380">
        <v>1.875552840195911</v>
      </c>
      <c r="I8559" s="25">
        <v>33.729999999999997</v>
      </c>
      <c r="J8559" s="380">
        <v>2.777777777777778E-2</v>
      </c>
    </row>
    <row r="8560" spans="1:10" x14ac:dyDescent="0.35">
      <c r="A8560" s="5">
        <v>8556</v>
      </c>
      <c r="B8560" s="5">
        <v>357</v>
      </c>
      <c r="C8560" s="5">
        <v>12</v>
      </c>
      <c r="D8560" s="380">
        <v>59.075000000000003</v>
      </c>
      <c r="E8560" s="25">
        <v>25.59</v>
      </c>
      <c r="F8560" s="380">
        <v>3.2727733956087586</v>
      </c>
      <c r="G8560" s="25">
        <v>47.46</v>
      </c>
      <c r="H8560" s="380">
        <v>1.875552840195911</v>
      </c>
      <c r="I8560" s="25">
        <v>33.729999999999997</v>
      </c>
      <c r="J8560" s="380">
        <v>2.777777777777778E-2</v>
      </c>
    </row>
    <row r="8561" spans="1:10" x14ac:dyDescent="0.35">
      <c r="A8561" s="5">
        <v>8557</v>
      </c>
      <c r="B8561" s="5">
        <v>357</v>
      </c>
      <c r="C8561" s="5">
        <v>12</v>
      </c>
      <c r="D8561" s="380">
        <v>57.436111111111117</v>
      </c>
      <c r="E8561" s="25">
        <v>25.29</v>
      </c>
      <c r="F8561" s="380">
        <v>3.2727733956087586</v>
      </c>
      <c r="G8561" s="25">
        <v>44.69</v>
      </c>
      <c r="H8561" s="380">
        <v>1.875552840195911</v>
      </c>
      <c r="I8561" s="25">
        <v>33.67</v>
      </c>
      <c r="J8561" s="380">
        <v>2.777777777777778E-2</v>
      </c>
    </row>
    <row r="8562" spans="1:10" x14ac:dyDescent="0.35">
      <c r="A8562" s="5">
        <v>8558</v>
      </c>
      <c r="B8562" s="5">
        <v>357</v>
      </c>
      <c r="C8562" s="5">
        <v>12</v>
      </c>
      <c r="D8562" s="380">
        <v>56.449444444444438</v>
      </c>
      <c r="E8562" s="25">
        <v>25.59</v>
      </c>
      <c r="F8562" s="380">
        <v>3.2727733956087586</v>
      </c>
      <c r="G8562" s="25">
        <v>44.69</v>
      </c>
      <c r="H8562" s="380">
        <v>1.875552840195911</v>
      </c>
      <c r="I8562" s="25">
        <v>33.67</v>
      </c>
      <c r="J8562" s="380">
        <v>2.777777777777778E-2</v>
      </c>
    </row>
    <row r="8563" spans="1:10" x14ac:dyDescent="0.35">
      <c r="A8563" s="5">
        <v>8559</v>
      </c>
      <c r="B8563" s="5">
        <v>357</v>
      </c>
      <c r="C8563" s="5">
        <v>12</v>
      </c>
      <c r="D8563" s="380">
        <v>56.09</v>
      </c>
      <c r="E8563" s="25">
        <v>25.59</v>
      </c>
      <c r="F8563" s="380">
        <v>3.2727733956087586</v>
      </c>
      <c r="G8563" s="25">
        <v>44.86</v>
      </c>
      <c r="H8563" s="380">
        <v>1.9065799386361724</v>
      </c>
      <c r="I8563" s="25">
        <v>34.01</v>
      </c>
      <c r="J8563" s="380">
        <v>2.777777777777778E-2</v>
      </c>
    </row>
    <row r="8564" spans="1:10" x14ac:dyDescent="0.35">
      <c r="A8564" s="5">
        <v>8560</v>
      </c>
      <c r="B8564" s="5">
        <v>357</v>
      </c>
      <c r="C8564" s="5">
        <v>12</v>
      </c>
      <c r="D8564" s="380">
        <v>54.25222222222223</v>
      </c>
      <c r="E8564" s="25">
        <v>25.74</v>
      </c>
      <c r="F8564" s="380">
        <v>0.94084420641065314</v>
      </c>
      <c r="G8564" s="25">
        <v>47.85</v>
      </c>
      <c r="H8564" s="380">
        <v>1.9065799386361724</v>
      </c>
      <c r="I8564" s="25">
        <v>39.619999999999997</v>
      </c>
      <c r="J8564" s="380">
        <v>3.24179375022427E-2</v>
      </c>
    </row>
    <row r="8565" spans="1:10" x14ac:dyDescent="0.35">
      <c r="A8565" s="5">
        <v>8561</v>
      </c>
      <c r="B8565" s="5">
        <v>357</v>
      </c>
      <c r="C8565" s="5">
        <v>12</v>
      </c>
      <c r="D8565" s="380">
        <v>56.622222222222213</v>
      </c>
      <c r="E8565" s="25">
        <v>25.74</v>
      </c>
      <c r="F8565" s="380">
        <v>5.6194284839824622</v>
      </c>
      <c r="G8565" s="25">
        <v>50.35</v>
      </c>
      <c r="H8565" s="380">
        <v>0.14480167642852412</v>
      </c>
      <c r="I8565" s="25">
        <v>50.13</v>
      </c>
      <c r="J8565" s="380">
        <v>4.0222194924035136E-2</v>
      </c>
    </row>
    <row r="8566" spans="1:10" x14ac:dyDescent="0.35">
      <c r="A8566" s="5">
        <v>8562</v>
      </c>
      <c r="B8566" s="5">
        <v>357</v>
      </c>
      <c r="C8566" s="5">
        <v>12</v>
      </c>
      <c r="D8566" s="380">
        <v>57.717222222222226</v>
      </c>
      <c r="E8566" s="25">
        <v>27.75</v>
      </c>
      <c r="F8566" s="380">
        <v>5.6483163427350194</v>
      </c>
      <c r="G8566" s="25">
        <v>57.45</v>
      </c>
      <c r="H8566" s="380">
        <v>0.14480167642852412</v>
      </c>
      <c r="I8566" s="25">
        <v>603.30999999999995</v>
      </c>
      <c r="J8566" s="380">
        <v>1.4104516054006415</v>
      </c>
    </row>
    <row r="8567" spans="1:10" x14ac:dyDescent="0.35">
      <c r="A8567" s="5">
        <v>8563</v>
      </c>
      <c r="B8567" s="5">
        <v>357</v>
      </c>
      <c r="C8567" s="5">
        <v>12</v>
      </c>
      <c r="D8567" s="380">
        <v>56.700555555555553</v>
      </c>
      <c r="E8567" s="25">
        <v>27.75</v>
      </c>
      <c r="F8567" s="380">
        <v>5.3968494288527573</v>
      </c>
      <c r="G8567" s="25">
        <v>59.17</v>
      </c>
      <c r="H8567" s="380">
        <v>0.14480167642852412</v>
      </c>
      <c r="I8567" s="25">
        <v>843.72</v>
      </c>
      <c r="J8567" s="380">
        <v>4.6049684396667977E-2</v>
      </c>
    </row>
    <row r="8568" spans="1:10" x14ac:dyDescent="0.35">
      <c r="A8568" s="5">
        <v>8564</v>
      </c>
      <c r="B8568" s="5">
        <v>357</v>
      </c>
      <c r="C8568" s="5">
        <v>12</v>
      </c>
      <c r="D8568" s="380">
        <v>55.103333333333339</v>
      </c>
      <c r="E8568" s="25">
        <v>26.51</v>
      </c>
      <c r="F8568" s="380">
        <v>5.5743356616771171</v>
      </c>
      <c r="G8568" s="25">
        <v>52.67</v>
      </c>
      <c r="H8568" s="380">
        <v>0.14480167642852412</v>
      </c>
      <c r="I8568" s="25">
        <v>603.30999999999995</v>
      </c>
      <c r="J8568" s="380">
        <v>8.7247248761506954E-2</v>
      </c>
    </row>
    <row r="8569" spans="1:10" x14ac:dyDescent="0.35">
      <c r="A8569" s="5">
        <v>8565</v>
      </c>
      <c r="B8569" s="5">
        <v>357</v>
      </c>
      <c r="C8569" s="5">
        <v>12</v>
      </c>
      <c r="D8569" s="380">
        <v>55.632222222222225</v>
      </c>
      <c r="E8569" s="25">
        <v>25.74</v>
      </c>
      <c r="F8569" s="380">
        <v>5.3642386457137805</v>
      </c>
      <c r="G8569" s="25">
        <v>49.68</v>
      </c>
      <c r="H8569" s="380">
        <v>0.12626881799765882</v>
      </c>
      <c r="I8569" s="25">
        <v>53.71</v>
      </c>
      <c r="J8569" s="380">
        <v>1.4104516054006415</v>
      </c>
    </row>
    <row r="8570" spans="1:10" x14ac:dyDescent="0.35">
      <c r="A8570" s="5">
        <v>8566</v>
      </c>
      <c r="B8570" s="5">
        <v>357</v>
      </c>
      <c r="C8570" s="5">
        <v>12</v>
      </c>
      <c r="D8570" s="380">
        <v>50.872222222222227</v>
      </c>
      <c r="E8570" s="25">
        <v>25.74</v>
      </c>
      <c r="F8570" s="380">
        <v>5.1425410451327931</v>
      </c>
      <c r="G8570" s="25">
        <v>46.58</v>
      </c>
      <c r="H8570" s="380">
        <v>0.11531922637527736</v>
      </c>
      <c r="I8570" s="25">
        <v>48.86</v>
      </c>
      <c r="J8570" s="380">
        <v>1.4104516054006415</v>
      </c>
    </row>
    <row r="8571" spans="1:10" x14ac:dyDescent="0.35">
      <c r="A8571" s="5">
        <v>8567</v>
      </c>
      <c r="B8571" s="5">
        <v>357</v>
      </c>
      <c r="C8571" s="5">
        <v>12</v>
      </c>
      <c r="D8571" s="380">
        <v>48.646111111111111</v>
      </c>
      <c r="E8571" s="25">
        <v>25.59</v>
      </c>
      <c r="F8571" s="380">
        <v>4.7534913383142747</v>
      </c>
      <c r="G8571" s="25">
        <v>46.58</v>
      </c>
      <c r="H8571" s="380">
        <v>5.2575660586616425E-2</v>
      </c>
      <c r="I8571" s="25">
        <v>44.11</v>
      </c>
      <c r="J8571" s="380">
        <v>1.4104516054006415</v>
      </c>
    </row>
    <row r="8572" spans="1:10" x14ac:dyDescent="0.35">
      <c r="A8572" s="5">
        <v>8568</v>
      </c>
      <c r="B8572" s="5">
        <v>357</v>
      </c>
      <c r="C8572" s="5">
        <v>12</v>
      </c>
      <c r="D8572" s="380">
        <v>41.050555555555547</v>
      </c>
      <c r="E8572" s="25">
        <v>25.29</v>
      </c>
      <c r="F8572" s="380">
        <v>5.1984650434680617</v>
      </c>
      <c r="G8572" s="25">
        <v>46.11</v>
      </c>
      <c r="H8572" s="380">
        <v>5.5917740738674233E-2</v>
      </c>
      <c r="I8572" s="25">
        <v>34.479999999999997</v>
      </c>
      <c r="J8572" s="380">
        <v>3.6657824604687458E-2</v>
      </c>
    </row>
    <row r="8573" spans="1:10" x14ac:dyDescent="0.35">
      <c r="A8573" s="5">
        <v>8569</v>
      </c>
      <c r="B8573" s="5">
        <v>358</v>
      </c>
      <c r="C8573" s="5">
        <v>12</v>
      </c>
      <c r="D8573" s="380">
        <v>37.974444444444444</v>
      </c>
      <c r="E8573" s="25">
        <v>24.99</v>
      </c>
      <c r="F8573" s="380">
        <v>4.3504761404395014</v>
      </c>
      <c r="G8573" s="25">
        <v>44.86</v>
      </c>
      <c r="H8573" s="380">
        <v>5.4033876821865535E-2</v>
      </c>
      <c r="I8573" s="25">
        <v>34.01</v>
      </c>
      <c r="J8573" s="380">
        <v>8.2314595895563614E-2</v>
      </c>
    </row>
    <row r="8574" spans="1:10" x14ac:dyDescent="0.35">
      <c r="A8574" s="5">
        <v>8570</v>
      </c>
      <c r="B8574" s="5">
        <v>358</v>
      </c>
      <c r="C8574" s="5">
        <v>12</v>
      </c>
      <c r="D8574" s="380">
        <v>33.583888888888886</v>
      </c>
      <c r="E8574" s="25">
        <v>24.84</v>
      </c>
      <c r="F8574" s="380">
        <v>4.5519709590413653</v>
      </c>
      <c r="G8574" s="25">
        <v>43.12</v>
      </c>
      <c r="H8574" s="380">
        <v>7.7942719082686518E-2</v>
      </c>
      <c r="I8574" s="25">
        <v>33.67</v>
      </c>
      <c r="J8574" s="380">
        <v>7.817412427067863E-2</v>
      </c>
    </row>
    <row r="8575" spans="1:10" x14ac:dyDescent="0.35">
      <c r="A8575" s="5">
        <v>8571</v>
      </c>
      <c r="B8575" s="5">
        <v>358</v>
      </c>
      <c r="C8575" s="5">
        <v>12</v>
      </c>
      <c r="D8575" s="380">
        <v>31.417222222222222</v>
      </c>
      <c r="E8575" s="25">
        <v>24.84</v>
      </c>
      <c r="F8575" s="380">
        <v>4.165280605695715</v>
      </c>
      <c r="G8575" s="25">
        <v>43.12</v>
      </c>
      <c r="H8575" s="380">
        <v>1.9065799386361724</v>
      </c>
      <c r="I8575" s="25">
        <v>33.67</v>
      </c>
      <c r="J8575" s="380">
        <v>7.817412427067863E-2</v>
      </c>
    </row>
    <row r="8576" spans="1:10" x14ac:dyDescent="0.35">
      <c r="A8576" s="5">
        <v>8572</v>
      </c>
      <c r="B8576" s="5">
        <v>358</v>
      </c>
      <c r="C8576" s="5">
        <v>12</v>
      </c>
      <c r="D8576" s="380">
        <v>28.980555555555558</v>
      </c>
      <c r="E8576" s="25">
        <v>24.73</v>
      </c>
      <c r="F8576" s="380">
        <v>4.1024882705370942</v>
      </c>
      <c r="G8576" s="25">
        <v>43.12</v>
      </c>
      <c r="H8576" s="380">
        <v>1.9065799386361724</v>
      </c>
      <c r="I8576" s="25">
        <v>33.67</v>
      </c>
      <c r="J8576" s="380">
        <v>3.4788943869078243E-2</v>
      </c>
    </row>
    <row r="8577" spans="1:10" x14ac:dyDescent="0.35">
      <c r="A8577" s="5">
        <v>8573</v>
      </c>
      <c r="B8577" s="5">
        <v>358</v>
      </c>
      <c r="C8577" s="5">
        <v>12</v>
      </c>
      <c r="D8577" s="380">
        <v>29.990000000000002</v>
      </c>
      <c r="E8577" s="25">
        <v>24.73</v>
      </c>
      <c r="F8577" s="380">
        <v>3.8573526089890571</v>
      </c>
      <c r="G8577" s="25">
        <v>43.12</v>
      </c>
      <c r="H8577" s="380">
        <v>1.9065799386361724</v>
      </c>
      <c r="I8577" s="25">
        <v>33.67</v>
      </c>
      <c r="J8577" s="380">
        <v>2.777777777777778E-2</v>
      </c>
    </row>
    <row r="8578" spans="1:10" x14ac:dyDescent="0.35">
      <c r="A8578" s="5">
        <v>8574</v>
      </c>
      <c r="B8578" s="5">
        <v>358</v>
      </c>
      <c r="C8578" s="5">
        <v>12</v>
      </c>
      <c r="D8578" s="380">
        <v>31.968888888888888</v>
      </c>
      <c r="E8578" s="25">
        <v>24.73</v>
      </c>
      <c r="F8578" s="380">
        <v>4.1854747125548855</v>
      </c>
      <c r="G8578" s="25">
        <v>43.12</v>
      </c>
      <c r="H8578" s="380">
        <v>1.9065799386361724</v>
      </c>
      <c r="I8578" s="25">
        <v>33.67</v>
      </c>
      <c r="J8578" s="380">
        <v>2.777777777777778E-2</v>
      </c>
    </row>
    <row r="8579" spans="1:10" x14ac:dyDescent="0.35">
      <c r="A8579" s="5">
        <v>8575</v>
      </c>
      <c r="B8579" s="5">
        <v>358</v>
      </c>
      <c r="C8579" s="5">
        <v>12</v>
      </c>
      <c r="D8579" s="380">
        <v>35.411111111111104</v>
      </c>
      <c r="E8579" s="25">
        <v>24.84</v>
      </c>
      <c r="F8579" s="380">
        <v>4.5950126099897171</v>
      </c>
      <c r="G8579" s="25">
        <v>43.99</v>
      </c>
      <c r="H8579" s="380">
        <v>7.4423557484649003E-2</v>
      </c>
      <c r="I8579" s="25">
        <v>33.67</v>
      </c>
      <c r="J8579" s="380">
        <v>7.817412427067863E-2</v>
      </c>
    </row>
    <row r="8580" spans="1:10" x14ac:dyDescent="0.35">
      <c r="A8580" s="5">
        <v>8576</v>
      </c>
      <c r="B8580" s="5">
        <v>358</v>
      </c>
      <c r="C8580" s="5">
        <v>12</v>
      </c>
      <c r="D8580" s="380">
        <v>41.826666666666661</v>
      </c>
      <c r="E8580" s="25">
        <v>25.59</v>
      </c>
      <c r="F8580" s="380">
        <v>5.5045595992109941</v>
      </c>
      <c r="G8580" s="25">
        <v>46.11</v>
      </c>
      <c r="H8580" s="380">
        <v>5.4571615336234384E-2</v>
      </c>
      <c r="I8580" s="25">
        <v>38.53</v>
      </c>
      <c r="J8580" s="380">
        <v>3.505644091543348E-2</v>
      </c>
    </row>
    <row r="8581" spans="1:10" x14ac:dyDescent="0.35">
      <c r="A8581" s="5">
        <v>8577</v>
      </c>
      <c r="B8581" s="5">
        <v>358</v>
      </c>
      <c r="C8581" s="5">
        <v>12</v>
      </c>
      <c r="D8581" s="380">
        <v>44.989444444444437</v>
      </c>
      <c r="E8581" s="25">
        <v>25.59</v>
      </c>
      <c r="F8581" s="380">
        <v>5.6028989701639125</v>
      </c>
      <c r="G8581" s="25">
        <v>46.98</v>
      </c>
      <c r="H8581" s="380">
        <v>7.2682908953548397E-2</v>
      </c>
      <c r="I8581" s="25">
        <v>44.11</v>
      </c>
      <c r="J8581" s="380">
        <v>2.777777777777778E-2</v>
      </c>
    </row>
    <row r="8582" spans="1:10" x14ac:dyDescent="0.35">
      <c r="A8582" s="5">
        <v>8578</v>
      </c>
      <c r="B8582" s="5">
        <v>358</v>
      </c>
      <c r="C8582" s="5">
        <v>12</v>
      </c>
      <c r="D8582" s="380">
        <v>49.567777777777778</v>
      </c>
      <c r="E8582" s="25">
        <v>25.59</v>
      </c>
      <c r="F8582" s="380">
        <v>5.2387426871028877</v>
      </c>
      <c r="G8582" s="25">
        <v>46.98</v>
      </c>
      <c r="H8582" s="380">
        <v>1.875552840195911</v>
      </c>
      <c r="I8582" s="25">
        <v>39.619999999999997</v>
      </c>
      <c r="J8582" s="380">
        <v>2.777777777777778E-2</v>
      </c>
    </row>
    <row r="8583" spans="1:10" x14ac:dyDescent="0.35">
      <c r="A8583" s="5">
        <v>8579</v>
      </c>
      <c r="B8583" s="5">
        <v>358</v>
      </c>
      <c r="C8583" s="5">
        <v>12</v>
      </c>
      <c r="D8583" s="380">
        <v>49.886666666666663</v>
      </c>
      <c r="E8583" s="25">
        <v>25.59</v>
      </c>
      <c r="F8583" s="380">
        <v>3.28788838743858</v>
      </c>
      <c r="G8583" s="25">
        <v>46.11</v>
      </c>
      <c r="H8583" s="380">
        <v>1.875552840195911</v>
      </c>
      <c r="I8583" s="25">
        <v>38.53</v>
      </c>
      <c r="J8583" s="380">
        <v>2.777777777777778E-2</v>
      </c>
    </row>
    <row r="8584" spans="1:10" x14ac:dyDescent="0.35">
      <c r="A8584" s="5">
        <v>8580</v>
      </c>
      <c r="B8584" s="5">
        <v>358</v>
      </c>
      <c r="C8584" s="5">
        <v>12</v>
      </c>
      <c r="D8584" s="380">
        <v>48.869444444444447</v>
      </c>
      <c r="E8584" s="25">
        <v>24.99</v>
      </c>
      <c r="F8584" s="380">
        <v>3.2727733956087586</v>
      </c>
      <c r="G8584" s="25">
        <v>46.11</v>
      </c>
      <c r="H8584" s="380">
        <v>1.875552840195911</v>
      </c>
      <c r="I8584" s="25">
        <v>33.74</v>
      </c>
      <c r="J8584" s="380">
        <v>2.777777777777778E-2</v>
      </c>
    </row>
    <row r="8585" spans="1:10" x14ac:dyDescent="0.35">
      <c r="A8585" s="5">
        <v>8581</v>
      </c>
      <c r="B8585" s="5">
        <v>358</v>
      </c>
      <c r="C8585" s="5">
        <v>12</v>
      </c>
      <c r="D8585" s="380">
        <v>47.207222222222221</v>
      </c>
      <c r="E8585" s="25">
        <v>24.84</v>
      </c>
      <c r="F8585" s="380">
        <v>3.2727733956087586</v>
      </c>
      <c r="G8585" s="25">
        <v>43.56</v>
      </c>
      <c r="H8585" s="380">
        <v>1.875552840195911</v>
      </c>
      <c r="I8585" s="25">
        <v>33.67</v>
      </c>
      <c r="J8585" s="380">
        <v>2.777777777777778E-2</v>
      </c>
    </row>
    <row r="8586" spans="1:10" x14ac:dyDescent="0.35">
      <c r="A8586" s="5">
        <v>8582</v>
      </c>
      <c r="B8586" s="5">
        <v>358</v>
      </c>
      <c r="C8586" s="5">
        <v>12</v>
      </c>
      <c r="D8586" s="380">
        <v>48.037777777777777</v>
      </c>
      <c r="E8586" s="25">
        <v>24.84</v>
      </c>
      <c r="F8586" s="380">
        <v>3.2727733956087586</v>
      </c>
      <c r="G8586" s="25">
        <v>43.56</v>
      </c>
      <c r="H8586" s="380">
        <v>1.875552840195911</v>
      </c>
      <c r="I8586" s="25">
        <v>33.67</v>
      </c>
      <c r="J8586" s="380">
        <v>2.777777777777778E-2</v>
      </c>
    </row>
    <row r="8587" spans="1:10" x14ac:dyDescent="0.35">
      <c r="A8587" s="5">
        <v>8583</v>
      </c>
      <c r="B8587" s="5">
        <v>358</v>
      </c>
      <c r="C8587" s="5">
        <v>12</v>
      </c>
      <c r="D8587" s="380">
        <v>48.901111111111113</v>
      </c>
      <c r="E8587" s="25">
        <v>24.84</v>
      </c>
      <c r="F8587" s="380">
        <v>3.2727733956087586</v>
      </c>
      <c r="G8587" s="25">
        <v>43.56</v>
      </c>
      <c r="H8587" s="380">
        <v>1.875552840195911</v>
      </c>
      <c r="I8587" s="25">
        <v>33.67</v>
      </c>
      <c r="J8587" s="380">
        <v>2.777777777777778E-2</v>
      </c>
    </row>
    <row r="8588" spans="1:10" x14ac:dyDescent="0.35">
      <c r="A8588" s="5">
        <v>8584</v>
      </c>
      <c r="B8588" s="5">
        <v>358</v>
      </c>
      <c r="C8588" s="5">
        <v>12</v>
      </c>
      <c r="D8588" s="380">
        <v>50.30777777777778</v>
      </c>
      <c r="E8588" s="25">
        <v>24.84</v>
      </c>
      <c r="F8588" s="380">
        <v>2.777777777777778E-2</v>
      </c>
      <c r="G8588" s="25">
        <v>43.56</v>
      </c>
      <c r="H8588" s="380">
        <v>1.875552840195911</v>
      </c>
      <c r="I8588" s="25">
        <v>33.67</v>
      </c>
      <c r="J8588" s="380">
        <v>2.777777777777778E-2</v>
      </c>
    </row>
    <row r="8589" spans="1:10" x14ac:dyDescent="0.35">
      <c r="A8589" s="5">
        <v>8585</v>
      </c>
      <c r="B8589" s="5">
        <v>358</v>
      </c>
      <c r="C8589" s="5">
        <v>12</v>
      </c>
      <c r="D8589" s="380">
        <v>50.236666666666665</v>
      </c>
      <c r="E8589" s="25">
        <v>24.84</v>
      </c>
      <c r="F8589" s="380">
        <v>9.6835651219221719E-2</v>
      </c>
      <c r="G8589" s="25">
        <v>45.19</v>
      </c>
      <c r="H8589" s="380">
        <v>1.875552840195911</v>
      </c>
      <c r="I8589" s="25">
        <v>33.67</v>
      </c>
      <c r="J8589" s="380">
        <v>2.777777777777778E-2</v>
      </c>
    </row>
    <row r="8590" spans="1:10" x14ac:dyDescent="0.35">
      <c r="A8590" s="5">
        <v>8586</v>
      </c>
      <c r="B8590" s="5">
        <v>358</v>
      </c>
      <c r="C8590" s="5">
        <v>12</v>
      </c>
      <c r="D8590" s="380">
        <v>51.076666666666668</v>
      </c>
      <c r="E8590" s="25">
        <v>25.29</v>
      </c>
      <c r="F8590" s="380">
        <v>0.15707512609976673</v>
      </c>
      <c r="G8590" s="25">
        <v>46.11</v>
      </c>
      <c r="H8590" s="380">
        <v>0.14480167642852418</v>
      </c>
      <c r="I8590" s="25">
        <v>34.25</v>
      </c>
      <c r="J8590" s="380">
        <v>4.9555355941892323E-2</v>
      </c>
    </row>
    <row r="8591" spans="1:10" x14ac:dyDescent="0.35">
      <c r="A8591" s="5">
        <v>8587</v>
      </c>
      <c r="B8591" s="5">
        <v>358</v>
      </c>
      <c r="C8591" s="5">
        <v>12</v>
      </c>
      <c r="D8591" s="380">
        <v>47.766666666666659</v>
      </c>
      <c r="E8591" s="25">
        <v>25.29</v>
      </c>
      <c r="F8591" s="380">
        <v>0.14480167642852412</v>
      </c>
      <c r="G8591" s="25">
        <v>46.11</v>
      </c>
      <c r="H8591" s="380">
        <v>1.883103225798382</v>
      </c>
      <c r="I8591" s="25">
        <v>34.01</v>
      </c>
      <c r="J8591" s="380">
        <v>7.7532278696943083E-2</v>
      </c>
    </row>
    <row r="8592" spans="1:10" x14ac:dyDescent="0.35">
      <c r="A8592" s="5">
        <v>8588</v>
      </c>
      <c r="B8592" s="5">
        <v>358</v>
      </c>
      <c r="C8592" s="5">
        <v>12</v>
      </c>
      <c r="D8592" s="380">
        <v>44.853888888888882</v>
      </c>
      <c r="E8592" s="25">
        <v>25.29</v>
      </c>
      <c r="F8592" s="380">
        <v>3.4541065412481626</v>
      </c>
      <c r="G8592" s="25">
        <v>44.86</v>
      </c>
      <c r="H8592" s="380">
        <v>1.883103225798382</v>
      </c>
      <c r="I8592" s="25">
        <v>33.74</v>
      </c>
      <c r="J8592" s="380">
        <v>2.8277465877357716E-2</v>
      </c>
    </row>
    <row r="8593" spans="1:10" x14ac:dyDescent="0.35">
      <c r="A8593" s="5">
        <v>8589</v>
      </c>
      <c r="B8593" s="5">
        <v>358</v>
      </c>
      <c r="C8593" s="5">
        <v>12</v>
      </c>
      <c r="D8593" s="380">
        <v>40.675555555555555</v>
      </c>
      <c r="E8593" s="25">
        <v>24.84</v>
      </c>
      <c r="F8593" s="380">
        <v>3.1471200732797717</v>
      </c>
      <c r="G8593" s="25">
        <v>43.56</v>
      </c>
      <c r="H8593" s="380">
        <v>1.875552840195911</v>
      </c>
      <c r="I8593" s="25">
        <v>33.67</v>
      </c>
      <c r="J8593" s="380">
        <v>2.8277465877357716E-2</v>
      </c>
    </row>
    <row r="8594" spans="1:10" x14ac:dyDescent="0.35">
      <c r="A8594" s="5">
        <v>8590</v>
      </c>
      <c r="B8594" s="5">
        <v>358</v>
      </c>
      <c r="C8594" s="5">
        <v>12</v>
      </c>
      <c r="D8594" s="380">
        <v>38.11388888888888</v>
      </c>
      <c r="E8594" s="25">
        <v>24.84</v>
      </c>
      <c r="F8594" s="380">
        <v>2.3447730637773838</v>
      </c>
      <c r="G8594" s="25">
        <v>43.12</v>
      </c>
      <c r="H8594" s="380">
        <v>1.875552840195911</v>
      </c>
      <c r="I8594" s="25">
        <v>33.67</v>
      </c>
      <c r="J8594" s="380">
        <v>2.8277465877357716E-2</v>
      </c>
    </row>
    <row r="8595" spans="1:10" x14ac:dyDescent="0.35">
      <c r="A8595" s="5">
        <v>8591</v>
      </c>
      <c r="B8595" s="5">
        <v>358</v>
      </c>
      <c r="C8595" s="5">
        <v>12</v>
      </c>
      <c r="D8595" s="380">
        <v>34.865555555555559</v>
      </c>
      <c r="E8595" s="25">
        <v>24.99</v>
      </c>
      <c r="F8595" s="380">
        <v>2.3447730637773838</v>
      </c>
      <c r="G8595" s="25">
        <v>43.12</v>
      </c>
      <c r="H8595" s="380">
        <v>1.875552840195911</v>
      </c>
      <c r="I8595" s="25">
        <v>33.67</v>
      </c>
      <c r="J8595" s="380">
        <v>2.8277465877357716E-2</v>
      </c>
    </row>
    <row r="8596" spans="1:10" x14ac:dyDescent="0.35">
      <c r="A8596" s="5">
        <v>8592</v>
      </c>
      <c r="B8596" s="5">
        <v>358</v>
      </c>
      <c r="C8596" s="5">
        <v>12</v>
      </c>
      <c r="D8596" s="380">
        <v>35.592222222222226</v>
      </c>
      <c r="E8596" s="25">
        <v>24.99</v>
      </c>
      <c r="F8596" s="380">
        <v>2.3789888283410412</v>
      </c>
      <c r="G8596" s="25">
        <v>42.17</v>
      </c>
      <c r="H8596" s="380">
        <v>1.875552840195911</v>
      </c>
      <c r="I8596" s="25">
        <v>33.67</v>
      </c>
      <c r="J8596" s="380">
        <v>2.8277465877357716E-2</v>
      </c>
    </row>
    <row r="8597" spans="1:10" x14ac:dyDescent="0.35">
      <c r="A8597" s="5">
        <v>8593</v>
      </c>
      <c r="B8597" s="5">
        <v>359</v>
      </c>
      <c r="C8597" s="5">
        <v>12</v>
      </c>
      <c r="D8597" s="380">
        <v>35.634444444444441</v>
      </c>
      <c r="E8597" s="25">
        <v>24.84</v>
      </c>
      <c r="F8597" s="380">
        <v>2.3447730637773838</v>
      </c>
      <c r="G8597" s="25">
        <v>38.03</v>
      </c>
      <c r="H8597" s="380">
        <v>1.875552840195911</v>
      </c>
      <c r="I8597" s="25">
        <v>33.67</v>
      </c>
      <c r="J8597" s="380">
        <v>2.8277465877357716E-2</v>
      </c>
    </row>
    <row r="8598" spans="1:10" x14ac:dyDescent="0.35">
      <c r="A8598" s="5">
        <v>8594</v>
      </c>
      <c r="B8598" s="5">
        <v>359</v>
      </c>
      <c r="C8598" s="5">
        <v>12</v>
      </c>
      <c r="D8598" s="380">
        <v>33.836111111111116</v>
      </c>
      <c r="E8598" s="25">
        <v>24.84</v>
      </c>
      <c r="F8598" s="380">
        <v>2.3447730637773838</v>
      </c>
      <c r="G8598" s="25">
        <v>38.03</v>
      </c>
      <c r="H8598" s="380">
        <v>1.875552840195911</v>
      </c>
      <c r="I8598" s="25">
        <v>33.67</v>
      </c>
      <c r="J8598" s="380">
        <v>2.777777777777778E-2</v>
      </c>
    </row>
    <row r="8599" spans="1:10" x14ac:dyDescent="0.35">
      <c r="A8599" s="5">
        <v>8595</v>
      </c>
      <c r="B8599" s="5">
        <v>359</v>
      </c>
      <c r="C8599" s="5">
        <v>12</v>
      </c>
      <c r="D8599" s="380">
        <v>31.978333333333328</v>
      </c>
      <c r="E8599" s="25">
        <v>24.26</v>
      </c>
      <c r="F8599" s="380">
        <v>2.3447730637773838</v>
      </c>
      <c r="G8599" s="25">
        <v>37.49</v>
      </c>
      <c r="H8599" s="380">
        <v>1.875552840195911</v>
      </c>
      <c r="I8599" s="25">
        <v>33.67</v>
      </c>
      <c r="J8599" s="380">
        <v>2.777777777777778E-2</v>
      </c>
    </row>
    <row r="8600" spans="1:10" x14ac:dyDescent="0.35">
      <c r="A8600" s="5">
        <v>8596</v>
      </c>
      <c r="B8600" s="5">
        <v>359</v>
      </c>
      <c r="C8600" s="5">
        <v>12</v>
      </c>
      <c r="D8600" s="380">
        <v>29.117222222222221</v>
      </c>
      <c r="E8600" s="25">
        <v>23.59</v>
      </c>
      <c r="F8600" s="380">
        <v>2.3447730637773838</v>
      </c>
      <c r="G8600" s="25">
        <v>35.85</v>
      </c>
      <c r="H8600" s="380">
        <v>1.875552840195911</v>
      </c>
      <c r="I8600" s="25">
        <v>33.67</v>
      </c>
      <c r="J8600" s="380">
        <v>2.777777777777778E-2</v>
      </c>
    </row>
    <row r="8601" spans="1:10" x14ac:dyDescent="0.35">
      <c r="A8601" s="5">
        <v>8597</v>
      </c>
      <c r="B8601" s="5">
        <v>359</v>
      </c>
      <c r="C8601" s="5">
        <v>12</v>
      </c>
      <c r="D8601" s="380">
        <v>28.184444444444448</v>
      </c>
      <c r="E8601" s="25">
        <v>23.41</v>
      </c>
      <c r="F8601" s="380">
        <v>2.3447730637773838</v>
      </c>
      <c r="G8601" s="25">
        <v>33.79</v>
      </c>
      <c r="H8601" s="380">
        <v>1.875552840195911</v>
      </c>
      <c r="I8601" s="25">
        <v>33.67</v>
      </c>
      <c r="J8601" s="380">
        <v>2.777777777777778E-2</v>
      </c>
    </row>
    <row r="8602" spans="1:10" x14ac:dyDescent="0.35">
      <c r="A8602" s="5">
        <v>8598</v>
      </c>
      <c r="B8602" s="5">
        <v>359</v>
      </c>
      <c r="C8602" s="5">
        <v>12</v>
      </c>
      <c r="D8602" s="380">
        <v>28.308888888888891</v>
      </c>
      <c r="E8602" s="25">
        <v>24.26</v>
      </c>
      <c r="F8602" s="380">
        <v>2.3447730637773838</v>
      </c>
      <c r="G8602" s="25">
        <v>35.85</v>
      </c>
      <c r="H8602" s="380">
        <v>2.1179239275206396</v>
      </c>
      <c r="I8602" s="25">
        <v>33.67</v>
      </c>
      <c r="J8602" s="380">
        <v>2.777777777777778E-2</v>
      </c>
    </row>
    <row r="8603" spans="1:10" x14ac:dyDescent="0.35">
      <c r="A8603" s="5">
        <v>8599</v>
      </c>
      <c r="B8603" s="5">
        <v>359</v>
      </c>
      <c r="C8603" s="5">
        <v>12</v>
      </c>
      <c r="D8603" s="380">
        <v>29.803333333333335</v>
      </c>
      <c r="E8603" s="25">
        <v>24.84</v>
      </c>
      <c r="F8603" s="380">
        <v>0.18546351185152182</v>
      </c>
      <c r="G8603" s="25">
        <v>38.03</v>
      </c>
      <c r="H8603" s="380">
        <v>2.1489510259609013</v>
      </c>
      <c r="I8603" s="25">
        <v>33.67</v>
      </c>
      <c r="J8603" s="380">
        <v>2.777777777777778E-2</v>
      </c>
    </row>
    <row r="8604" spans="1:10" x14ac:dyDescent="0.35">
      <c r="A8604" s="5">
        <v>8600</v>
      </c>
      <c r="B8604" s="5">
        <v>359</v>
      </c>
      <c r="C8604" s="5">
        <v>12</v>
      </c>
      <c r="D8604" s="380">
        <v>30.765555555555554</v>
      </c>
      <c r="E8604" s="25">
        <v>24.84</v>
      </c>
      <c r="F8604" s="380">
        <v>0.30600613095989876</v>
      </c>
      <c r="G8604" s="25">
        <v>39.35</v>
      </c>
      <c r="H8604" s="380">
        <v>2.1489510259609013</v>
      </c>
      <c r="I8604" s="25">
        <v>33.67</v>
      </c>
      <c r="J8604" s="380">
        <v>2.777777777777778E-2</v>
      </c>
    </row>
    <row r="8605" spans="1:10" x14ac:dyDescent="0.35">
      <c r="A8605" s="5">
        <v>8601</v>
      </c>
      <c r="B8605" s="5">
        <v>359</v>
      </c>
      <c r="C8605" s="5">
        <v>12</v>
      </c>
      <c r="D8605" s="380">
        <v>34.835555555555551</v>
      </c>
      <c r="E8605" s="25">
        <v>24.99</v>
      </c>
      <c r="F8605" s="380">
        <v>0.28557511477554093</v>
      </c>
      <c r="G8605" s="25">
        <v>44.74</v>
      </c>
      <c r="H8605" s="380">
        <v>0.13035484920111676</v>
      </c>
      <c r="I8605" s="25">
        <v>36.869999999999997</v>
      </c>
      <c r="J8605" s="380">
        <v>2.777777777777778E-2</v>
      </c>
    </row>
    <row r="8606" spans="1:10" x14ac:dyDescent="0.35">
      <c r="A8606" s="5">
        <v>8602</v>
      </c>
      <c r="B8606" s="5">
        <v>359</v>
      </c>
      <c r="C8606" s="5">
        <v>12</v>
      </c>
      <c r="D8606" s="380">
        <v>36.977222222222217</v>
      </c>
      <c r="E8606" s="25">
        <v>24.99</v>
      </c>
      <c r="F8606" s="380">
        <v>0.33753450536598489</v>
      </c>
      <c r="G8606" s="25">
        <v>44.74</v>
      </c>
      <c r="H8606" s="380">
        <v>2.1489510259609013</v>
      </c>
      <c r="I8606" s="25">
        <v>44.11</v>
      </c>
      <c r="J8606" s="380">
        <v>2.777777777777778E-2</v>
      </c>
    </row>
    <row r="8607" spans="1:10" x14ac:dyDescent="0.35">
      <c r="A8607" s="5">
        <v>8603</v>
      </c>
      <c r="B8607" s="5">
        <v>359</v>
      </c>
      <c r="C8607" s="5">
        <v>12</v>
      </c>
      <c r="D8607" s="380">
        <v>40.289444444444442</v>
      </c>
      <c r="E8607" s="25">
        <v>24.99</v>
      </c>
      <c r="F8607" s="380">
        <v>0.14480167642852412</v>
      </c>
      <c r="G8607" s="25">
        <v>44.74</v>
      </c>
      <c r="H8607" s="380">
        <v>2.1489510259609013</v>
      </c>
      <c r="I8607" s="25">
        <v>46.79</v>
      </c>
      <c r="J8607" s="380">
        <v>2.777777777777778E-2</v>
      </c>
    </row>
    <row r="8608" spans="1:10" x14ac:dyDescent="0.35">
      <c r="A8608" s="5">
        <v>8604</v>
      </c>
      <c r="B8608" s="5">
        <v>359</v>
      </c>
      <c r="C8608" s="5">
        <v>12</v>
      </c>
      <c r="D8608" s="380">
        <v>41.466111111111111</v>
      </c>
      <c r="E8608" s="25">
        <v>24.99</v>
      </c>
      <c r="F8608" s="380">
        <v>3.5929409478450069</v>
      </c>
      <c r="G8608" s="25">
        <v>44.74</v>
      </c>
      <c r="H8608" s="380">
        <v>2.777777777777778E-2</v>
      </c>
      <c r="I8608" s="25">
        <v>46.79</v>
      </c>
      <c r="J8608" s="380">
        <v>2.777777777777778E-2</v>
      </c>
    </row>
    <row r="8609" spans="1:10" x14ac:dyDescent="0.35">
      <c r="A8609" s="5">
        <v>8605</v>
      </c>
      <c r="B8609" s="5">
        <v>359</v>
      </c>
      <c r="C8609" s="5">
        <v>12</v>
      </c>
      <c r="D8609" s="380">
        <v>40.232777777777777</v>
      </c>
      <c r="E8609" s="25">
        <v>24.99</v>
      </c>
      <c r="F8609" s="380">
        <v>3.5929409478450069</v>
      </c>
      <c r="G8609" s="25">
        <v>44.74</v>
      </c>
      <c r="H8609" s="380">
        <v>2.1489510259609013</v>
      </c>
      <c r="I8609" s="25">
        <v>46.79</v>
      </c>
      <c r="J8609" s="380">
        <v>2.777777777777778E-2</v>
      </c>
    </row>
    <row r="8610" spans="1:10" x14ac:dyDescent="0.35">
      <c r="A8610" s="5">
        <v>8606</v>
      </c>
      <c r="B8610" s="5">
        <v>359</v>
      </c>
      <c r="C8610" s="5">
        <v>12</v>
      </c>
      <c r="D8610" s="380">
        <v>40.593888888888891</v>
      </c>
      <c r="E8610" s="25">
        <v>24.84</v>
      </c>
      <c r="F8610" s="380">
        <v>0.14480167642852412</v>
      </c>
      <c r="G8610" s="25">
        <v>43.56</v>
      </c>
      <c r="H8610" s="380">
        <v>2.4644097064148842</v>
      </c>
      <c r="I8610" s="25">
        <v>48.09</v>
      </c>
      <c r="J8610" s="380">
        <v>2.777777777777778E-2</v>
      </c>
    </row>
    <row r="8611" spans="1:10" x14ac:dyDescent="0.35">
      <c r="A8611" s="5">
        <v>8607</v>
      </c>
      <c r="B8611" s="5">
        <v>359</v>
      </c>
      <c r="C8611" s="5">
        <v>12</v>
      </c>
      <c r="D8611" s="380">
        <v>39.653888888888886</v>
      </c>
      <c r="E8611" s="25">
        <v>24.84</v>
      </c>
      <c r="F8611" s="380">
        <v>1.4594257134929294</v>
      </c>
      <c r="G8611" s="25">
        <v>43.44</v>
      </c>
      <c r="H8611" s="380">
        <v>2.4644097064148842</v>
      </c>
      <c r="I8611" s="25">
        <v>48.09</v>
      </c>
      <c r="J8611" s="380">
        <v>2.777777777777778E-2</v>
      </c>
    </row>
    <row r="8612" spans="1:10" x14ac:dyDescent="0.35">
      <c r="A8612" s="5">
        <v>8608</v>
      </c>
      <c r="B8612" s="5">
        <v>359</v>
      </c>
      <c r="C8612" s="5">
        <v>12</v>
      </c>
      <c r="D8612" s="380">
        <v>41.344444444444441</v>
      </c>
      <c r="E8612" s="25">
        <v>24.84</v>
      </c>
      <c r="F8612" s="380">
        <v>5.7933302289280588</v>
      </c>
      <c r="G8612" s="25">
        <v>43.56</v>
      </c>
      <c r="H8612" s="380">
        <v>0.1923786822041518</v>
      </c>
      <c r="I8612" s="25">
        <v>49.15</v>
      </c>
      <c r="J8612" s="380">
        <v>2.777777777777778E-2</v>
      </c>
    </row>
    <row r="8613" spans="1:10" x14ac:dyDescent="0.35">
      <c r="A8613" s="5">
        <v>8609</v>
      </c>
      <c r="B8613" s="5">
        <v>359</v>
      </c>
      <c r="C8613" s="5">
        <v>12</v>
      </c>
      <c r="D8613" s="380">
        <v>40.89</v>
      </c>
      <c r="E8613" s="25">
        <v>24.99</v>
      </c>
      <c r="F8613" s="380">
        <v>4.8890100022182503</v>
      </c>
      <c r="G8613" s="25">
        <v>44.74</v>
      </c>
      <c r="H8613" s="380">
        <v>0.1448016764285241</v>
      </c>
      <c r="I8613" s="25">
        <v>51.53</v>
      </c>
      <c r="J8613" s="380">
        <v>0.10011832116403682</v>
      </c>
    </row>
    <row r="8614" spans="1:10" x14ac:dyDescent="0.35">
      <c r="A8614" s="5">
        <v>8610</v>
      </c>
      <c r="B8614" s="5">
        <v>359</v>
      </c>
      <c r="C8614" s="5">
        <v>12</v>
      </c>
      <c r="D8614" s="380">
        <v>42.896666666666675</v>
      </c>
      <c r="E8614" s="25">
        <v>25.74</v>
      </c>
      <c r="F8614" s="380">
        <v>5.5511695808939958</v>
      </c>
      <c r="G8614" s="25">
        <v>44.93</v>
      </c>
      <c r="H8614" s="380">
        <v>0.14480167642852412</v>
      </c>
      <c r="I8614" s="25">
        <v>62.27</v>
      </c>
      <c r="J8614" s="380">
        <v>0.10272315827265303</v>
      </c>
    </row>
    <row r="8615" spans="1:10" x14ac:dyDescent="0.35">
      <c r="A8615" s="5">
        <v>8611</v>
      </c>
      <c r="B8615" s="5">
        <v>359</v>
      </c>
      <c r="C8615" s="5">
        <v>12</v>
      </c>
      <c r="D8615" s="380">
        <v>41.726111111111109</v>
      </c>
      <c r="E8615" s="25">
        <v>24.99</v>
      </c>
      <c r="F8615" s="380">
        <v>5.2315854801748651</v>
      </c>
      <c r="G8615" s="25">
        <v>44.77</v>
      </c>
      <c r="H8615" s="380">
        <v>0.14480167642852412</v>
      </c>
      <c r="I8615" s="25">
        <v>50.13</v>
      </c>
      <c r="J8615" s="380">
        <v>8.8007648948897552E-2</v>
      </c>
    </row>
    <row r="8616" spans="1:10" x14ac:dyDescent="0.35">
      <c r="A8616" s="5">
        <v>8612</v>
      </c>
      <c r="B8616" s="5">
        <v>359</v>
      </c>
      <c r="C8616" s="5">
        <v>12</v>
      </c>
      <c r="D8616" s="380">
        <v>40.037777777777784</v>
      </c>
      <c r="E8616" s="25">
        <v>24.99</v>
      </c>
      <c r="F8616" s="380">
        <v>5.3246935086859484</v>
      </c>
      <c r="G8616" s="25">
        <v>44.74</v>
      </c>
      <c r="H8616" s="380">
        <v>0.14480167642852412</v>
      </c>
      <c r="I8616" s="25">
        <v>40.799999999999997</v>
      </c>
      <c r="J8616" s="380">
        <v>8.0219476162165987E-2</v>
      </c>
    </row>
    <row r="8617" spans="1:10" x14ac:dyDescent="0.35">
      <c r="A8617" s="5">
        <v>8613</v>
      </c>
      <c r="B8617" s="5">
        <v>359</v>
      </c>
      <c r="C8617" s="5">
        <v>12</v>
      </c>
      <c r="D8617" s="380">
        <v>39.328888888888891</v>
      </c>
      <c r="E8617" s="25">
        <v>24.84</v>
      </c>
      <c r="F8617" s="380">
        <v>5.4873720809427731</v>
      </c>
      <c r="G8617" s="25">
        <v>42.19</v>
      </c>
      <c r="H8617" s="380">
        <v>0.14480167642852412</v>
      </c>
      <c r="I8617" s="25">
        <v>34.39</v>
      </c>
      <c r="J8617" s="380">
        <v>6.5952464500354968E-2</v>
      </c>
    </row>
    <row r="8618" spans="1:10" x14ac:dyDescent="0.35">
      <c r="A8618" s="5">
        <v>8614</v>
      </c>
      <c r="B8618" s="5">
        <v>359</v>
      </c>
      <c r="C8618" s="5">
        <v>12</v>
      </c>
      <c r="D8618" s="380">
        <v>36.914444444444442</v>
      </c>
      <c r="E8618" s="25">
        <v>24.84</v>
      </c>
      <c r="F8618" s="380">
        <v>0.43731111139757423</v>
      </c>
      <c r="G8618" s="25">
        <v>39.770000000000003</v>
      </c>
      <c r="H8618" s="380">
        <v>0.14480167642852412</v>
      </c>
      <c r="I8618" s="25">
        <v>33.67</v>
      </c>
      <c r="J8618" s="380">
        <v>2.777777777777778E-2</v>
      </c>
    </row>
    <row r="8619" spans="1:10" x14ac:dyDescent="0.35">
      <c r="A8619" s="5">
        <v>8615</v>
      </c>
      <c r="B8619" s="5">
        <v>359</v>
      </c>
      <c r="C8619" s="5">
        <v>12</v>
      </c>
      <c r="D8619" s="380">
        <v>33.691666666666663</v>
      </c>
      <c r="E8619" s="25">
        <v>24.84</v>
      </c>
      <c r="F8619" s="380">
        <v>0.29526417785494263</v>
      </c>
      <c r="G8619" s="25">
        <v>39.770000000000003</v>
      </c>
      <c r="H8619" s="380">
        <v>2.1836648331252837</v>
      </c>
      <c r="I8619" s="25">
        <v>33.67</v>
      </c>
      <c r="J8619" s="380">
        <v>5.0306939329920655E-2</v>
      </c>
    </row>
    <row r="8620" spans="1:10" x14ac:dyDescent="0.35">
      <c r="A8620" s="5">
        <v>8616</v>
      </c>
      <c r="B8620" s="5">
        <v>359</v>
      </c>
      <c r="C8620" s="5">
        <v>12</v>
      </c>
      <c r="D8620" s="380">
        <v>32.31111111111111</v>
      </c>
      <c r="E8620" s="25">
        <v>24.84</v>
      </c>
      <c r="F8620" s="380">
        <v>0.13783677336002409</v>
      </c>
      <c r="G8620" s="25">
        <v>38.03</v>
      </c>
      <c r="H8620" s="380">
        <v>2.1836648331252837</v>
      </c>
      <c r="I8620" s="25">
        <v>33.67</v>
      </c>
      <c r="J8620" s="380">
        <v>4.0529302509234859E-2</v>
      </c>
    </row>
    <row r="8621" spans="1:10" x14ac:dyDescent="0.35">
      <c r="A8621" s="5">
        <v>8617</v>
      </c>
      <c r="B8621" s="5">
        <v>360</v>
      </c>
      <c r="C8621" s="5">
        <v>12</v>
      </c>
      <c r="D8621" s="380">
        <v>27.648333333333337</v>
      </c>
      <c r="E8621" s="25">
        <v>24.73</v>
      </c>
      <c r="F8621" s="380">
        <v>0.13531616507603966</v>
      </c>
      <c r="G8621" s="25">
        <v>30.2</v>
      </c>
      <c r="H8621" s="380">
        <v>2.1836648331252837</v>
      </c>
      <c r="I8621" s="25">
        <v>33.67</v>
      </c>
      <c r="J8621" s="380">
        <v>4.2765941413767924E-2</v>
      </c>
    </row>
    <row r="8622" spans="1:10" x14ac:dyDescent="0.35">
      <c r="A8622" s="5">
        <v>8618</v>
      </c>
      <c r="B8622" s="5">
        <v>360</v>
      </c>
      <c r="C8622" s="5">
        <v>12</v>
      </c>
      <c r="D8622" s="380">
        <v>24.709999999999997</v>
      </c>
      <c r="E8622" s="25">
        <v>23.31</v>
      </c>
      <c r="F8622" s="380">
        <v>2.5334216441738744</v>
      </c>
      <c r="G8622" s="25">
        <v>30.03</v>
      </c>
      <c r="H8622" s="380">
        <v>2.1598595425904485</v>
      </c>
      <c r="I8622" s="25">
        <v>33.340000000000003</v>
      </c>
      <c r="J8622" s="380">
        <v>1.5027889594780826</v>
      </c>
    </row>
    <row r="8623" spans="1:10" x14ac:dyDescent="0.35">
      <c r="A8623" s="5">
        <v>8619</v>
      </c>
      <c r="B8623" s="5">
        <v>360</v>
      </c>
      <c r="C8623" s="5">
        <v>12</v>
      </c>
      <c r="D8623" s="380">
        <v>21.476111111111113</v>
      </c>
      <c r="E8623" s="25">
        <v>20.62</v>
      </c>
      <c r="F8623" s="380">
        <v>2.5334216441738744</v>
      </c>
      <c r="G8623" s="25">
        <v>30.03</v>
      </c>
      <c r="H8623" s="380">
        <v>2.1598595425904485</v>
      </c>
      <c r="I8623" s="25">
        <v>33.340000000000003</v>
      </c>
      <c r="J8623" s="380">
        <v>1.5027889594780826</v>
      </c>
    </row>
    <row r="8624" spans="1:10" x14ac:dyDescent="0.35">
      <c r="A8624" s="5">
        <v>8620</v>
      </c>
      <c r="B8624" s="5">
        <v>360</v>
      </c>
      <c r="C8624" s="5">
        <v>12</v>
      </c>
      <c r="D8624" s="380">
        <v>19.635000000000002</v>
      </c>
      <c r="E8624" s="25">
        <v>16.23</v>
      </c>
      <c r="F8624" s="380">
        <v>2.4908363882475628</v>
      </c>
      <c r="G8624" s="25">
        <v>30.03</v>
      </c>
      <c r="H8624" s="380">
        <v>2.777777777777778E-2</v>
      </c>
      <c r="I8624" s="25">
        <v>33.340000000000003</v>
      </c>
      <c r="J8624" s="380">
        <v>1.4935801949846335</v>
      </c>
    </row>
    <row r="8625" spans="1:10" x14ac:dyDescent="0.35">
      <c r="A8625" s="5">
        <v>8621</v>
      </c>
      <c r="B8625" s="5">
        <v>360</v>
      </c>
      <c r="C8625" s="5">
        <v>12</v>
      </c>
      <c r="D8625" s="380">
        <v>17.654999999999998</v>
      </c>
      <c r="E8625" s="25">
        <v>15.42</v>
      </c>
      <c r="F8625" s="380">
        <v>0.13276709504180842</v>
      </c>
      <c r="G8625" s="25">
        <v>30.03</v>
      </c>
      <c r="H8625" s="380">
        <v>2.777777777777778E-2</v>
      </c>
      <c r="I8625" s="25">
        <v>33.340000000000003</v>
      </c>
      <c r="J8625" s="380">
        <v>4.570829174449461E-2</v>
      </c>
    </row>
    <row r="8626" spans="1:10" x14ac:dyDescent="0.35">
      <c r="A8626" s="5">
        <v>8622</v>
      </c>
      <c r="B8626" s="5">
        <v>360</v>
      </c>
      <c r="C8626" s="5">
        <v>12</v>
      </c>
      <c r="D8626" s="380">
        <v>17.024444444444445</v>
      </c>
      <c r="E8626" s="25">
        <v>15.42</v>
      </c>
      <c r="F8626" s="380">
        <v>0.13276709504180842</v>
      </c>
      <c r="G8626" s="25">
        <v>30.03</v>
      </c>
      <c r="H8626" s="380">
        <v>2.1861519500836812</v>
      </c>
      <c r="I8626" s="25">
        <v>33.340000000000003</v>
      </c>
      <c r="J8626" s="380">
        <v>2.777777777777778E-2</v>
      </c>
    </row>
    <row r="8627" spans="1:10" x14ac:dyDescent="0.35">
      <c r="A8627" s="5">
        <v>8623</v>
      </c>
      <c r="B8627" s="5">
        <v>360</v>
      </c>
      <c r="C8627" s="5">
        <v>12</v>
      </c>
      <c r="D8627" s="380">
        <v>19.503888888888888</v>
      </c>
      <c r="E8627" s="25">
        <v>14.97</v>
      </c>
      <c r="F8627" s="380">
        <v>0.29248780625334797</v>
      </c>
      <c r="G8627" s="25">
        <v>30.03</v>
      </c>
      <c r="H8627" s="380">
        <v>0.1146178906991988</v>
      </c>
      <c r="I8627" s="25">
        <v>33.340000000000003</v>
      </c>
      <c r="J8627" s="380">
        <v>4.4059257868267976E-2</v>
      </c>
    </row>
    <row r="8628" spans="1:10" x14ac:dyDescent="0.35">
      <c r="A8628" s="5">
        <v>8624</v>
      </c>
      <c r="B8628" s="5">
        <v>360</v>
      </c>
      <c r="C8628" s="5">
        <v>12</v>
      </c>
      <c r="D8628" s="380">
        <v>21.966111111111111</v>
      </c>
      <c r="E8628" s="25">
        <v>17.62</v>
      </c>
      <c r="F8628" s="380">
        <v>0.47222222222222221</v>
      </c>
      <c r="G8628" s="25">
        <v>30.03</v>
      </c>
      <c r="H8628" s="380">
        <v>0.22052870952469131</v>
      </c>
      <c r="I8628" s="25">
        <v>33.340000000000003</v>
      </c>
      <c r="J8628" s="380">
        <v>0.14480167642852412</v>
      </c>
    </row>
    <row r="8629" spans="1:10" x14ac:dyDescent="0.35">
      <c r="A8629" s="5">
        <v>8625</v>
      </c>
      <c r="B8629" s="5">
        <v>360</v>
      </c>
      <c r="C8629" s="5">
        <v>12</v>
      </c>
      <c r="D8629" s="380">
        <v>22.862777777777776</v>
      </c>
      <c r="E8629" s="25">
        <v>22.07</v>
      </c>
      <c r="F8629" s="380">
        <v>0.47222222222222232</v>
      </c>
      <c r="G8629" s="25">
        <v>30.03</v>
      </c>
      <c r="H8629" s="380">
        <v>0.14480167642852412</v>
      </c>
      <c r="I8629" s="25">
        <v>33.340000000000003</v>
      </c>
      <c r="J8629" s="380">
        <v>0.14480167642852412</v>
      </c>
    </row>
    <row r="8630" spans="1:10" x14ac:dyDescent="0.35">
      <c r="A8630" s="5">
        <v>8626</v>
      </c>
      <c r="B8630" s="5">
        <v>360</v>
      </c>
      <c r="C8630" s="5">
        <v>12</v>
      </c>
      <c r="D8630" s="380">
        <v>23.83</v>
      </c>
      <c r="E8630" s="25">
        <v>23.55</v>
      </c>
      <c r="F8630" s="380">
        <v>0.47222222222222221</v>
      </c>
      <c r="G8630" s="25">
        <v>30.03</v>
      </c>
      <c r="H8630" s="380">
        <v>4.8258162476922628</v>
      </c>
      <c r="I8630" s="25">
        <v>33.67</v>
      </c>
      <c r="J8630" s="380">
        <v>0.14480167642852412</v>
      </c>
    </row>
    <row r="8631" spans="1:10" x14ac:dyDescent="0.35">
      <c r="A8631" s="5">
        <v>8627</v>
      </c>
      <c r="B8631" s="5">
        <v>360</v>
      </c>
      <c r="C8631" s="5">
        <v>12</v>
      </c>
      <c r="D8631" s="380">
        <v>25.604999999999997</v>
      </c>
      <c r="E8631" s="25">
        <v>24.26</v>
      </c>
      <c r="F8631" s="380">
        <v>5.3837097714493884</v>
      </c>
      <c r="G8631" s="25">
        <v>30.03</v>
      </c>
      <c r="H8631" s="380">
        <v>4.7418323690327693</v>
      </c>
      <c r="I8631" s="25">
        <v>33.67</v>
      </c>
      <c r="J8631" s="380">
        <v>3.6874347872039892</v>
      </c>
    </row>
    <row r="8632" spans="1:10" x14ac:dyDescent="0.35">
      <c r="A8632" s="5">
        <v>8628</v>
      </c>
      <c r="B8632" s="5">
        <v>360</v>
      </c>
      <c r="C8632" s="5">
        <v>12</v>
      </c>
      <c r="D8632" s="380">
        <v>26.630000000000003</v>
      </c>
      <c r="E8632" s="25">
        <v>24.26</v>
      </c>
      <c r="F8632" s="380">
        <v>5.3837097714493884</v>
      </c>
      <c r="G8632" s="25">
        <v>30.03</v>
      </c>
      <c r="H8632" s="380">
        <v>4.626278410518796</v>
      </c>
      <c r="I8632" s="25">
        <v>33.67</v>
      </c>
      <c r="J8632" s="380">
        <v>3.0613442659168277</v>
      </c>
    </row>
    <row r="8633" spans="1:10" x14ac:dyDescent="0.35">
      <c r="A8633" s="5">
        <v>8629</v>
      </c>
      <c r="B8633" s="5">
        <v>360</v>
      </c>
      <c r="C8633" s="5">
        <v>12</v>
      </c>
      <c r="D8633" s="380">
        <v>25.823888888888888</v>
      </c>
      <c r="E8633" s="25">
        <v>24.26</v>
      </c>
      <c r="F8633" s="380">
        <v>5.3837097714493884</v>
      </c>
      <c r="G8633" s="25">
        <v>30.03</v>
      </c>
      <c r="H8633" s="380">
        <v>4.626278410518796</v>
      </c>
      <c r="I8633" s="25">
        <v>33.340000000000003</v>
      </c>
      <c r="J8633" s="380">
        <v>3.0613442659168277</v>
      </c>
    </row>
    <row r="8634" spans="1:10" x14ac:dyDescent="0.35">
      <c r="A8634" s="5">
        <v>8630</v>
      </c>
      <c r="B8634" s="5">
        <v>360</v>
      </c>
      <c r="C8634" s="5">
        <v>12</v>
      </c>
      <c r="D8634" s="380">
        <v>25.742222222222221</v>
      </c>
      <c r="E8634" s="25">
        <v>23.73</v>
      </c>
      <c r="F8634" s="380">
        <v>5.3837097714493884</v>
      </c>
      <c r="G8634" s="25">
        <v>30.03</v>
      </c>
      <c r="H8634" s="380">
        <v>4.626278410518796</v>
      </c>
      <c r="I8634" s="25">
        <v>33.340000000000003</v>
      </c>
      <c r="J8634" s="380">
        <v>3.0613442659168277</v>
      </c>
    </row>
    <row r="8635" spans="1:10" x14ac:dyDescent="0.35">
      <c r="A8635" s="5">
        <v>8631</v>
      </c>
      <c r="B8635" s="5">
        <v>360</v>
      </c>
      <c r="C8635" s="5">
        <v>12</v>
      </c>
      <c r="D8635" s="380">
        <v>26.91</v>
      </c>
      <c r="E8635" s="25">
        <v>23.59</v>
      </c>
      <c r="F8635" s="380">
        <v>5.3837097714493884</v>
      </c>
      <c r="G8635" s="25">
        <v>30.03</v>
      </c>
      <c r="H8635" s="380">
        <v>4.626278410518796</v>
      </c>
      <c r="I8635" s="25">
        <v>33.340000000000003</v>
      </c>
      <c r="J8635" s="380">
        <v>3.0613442659168277</v>
      </c>
    </row>
    <row r="8636" spans="1:10" x14ac:dyDescent="0.35">
      <c r="A8636" s="5">
        <v>8632</v>
      </c>
      <c r="B8636" s="5">
        <v>360</v>
      </c>
      <c r="C8636" s="5">
        <v>12</v>
      </c>
      <c r="D8636" s="380">
        <v>29.177777777777774</v>
      </c>
      <c r="E8636" s="25">
        <v>23.59</v>
      </c>
      <c r="F8636" s="380">
        <v>1.9951280158276412</v>
      </c>
      <c r="G8636" s="25">
        <v>30.03</v>
      </c>
      <c r="H8636" s="380">
        <v>1.0964435912019659</v>
      </c>
      <c r="I8636" s="25">
        <v>33.340000000000003</v>
      </c>
      <c r="J8636" s="380">
        <v>3.0613442659168277</v>
      </c>
    </row>
    <row r="8637" spans="1:10" x14ac:dyDescent="0.35">
      <c r="A8637" s="5">
        <v>8633</v>
      </c>
      <c r="B8637" s="5">
        <v>360</v>
      </c>
      <c r="C8637" s="5">
        <v>12</v>
      </c>
      <c r="D8637" s="380">
        <v>32.298333333333332</v>
      </c>
      <c r="E8637" s="25">
        <v>24</v>
      </c>
      <c r="F8637" s="380">
        <v>8.1174834595959595</v>
      </c>
      <c r="G8637" s="25">
        <v>30.03</v>
      </c>
      <c r="H8637" s="380">
        <v>1.004820981985155</v>
      </c>
      <c r="I8637" s="25">
        <v>33.67</v>
      </c>
      <c r="J8637" s="380">
        <v>4.0806089592127703</v>
      </c>
    </row>
    <row r="8638" spans="1:10" x14ac:dyDescent="0.35">
      <c r="A8638" s="5">
        <v>8634</v>
      </c>
      <c r="B8638" s="5">
        <v>360</v>
      </c>
      <c r="C8638" s="5">
        <v>12</v>
      </c>
      <c r="D8638" s="380">
        <v>37.006666666666661</v>
      </c>
      <c r="E8638" s="25">
        <v>24.73</v>
      </c>
      <c r="F8638" s="380">
        <v>8.1174834595959577</v>
      </c>
      <c r="G8638" s="25">
        <v>30.33</v>
      </c>
      <c r="H8638" s="380">
        <v>0.91289957615453443</v>
      </c>
      <c r="I8638" s="25">
        <v>33.67</v>
      </c>
      <c r="J8638" s="380">
        <v>4.392314898182704</v>
      </c>
    </row>
    <row r="8639" spans="1:10" x14ac:dyDescent="0.35">
      <c r="A8639" s="5">
        <v>8635</v>
      </c>
      <c r="B8639" s="5">
        <v>360</v>
      </c>
      <c r="C8639" s="5">
        <v>12</v>
      </c>
      <c r="D8639" s="380">
        <v>38.11388888888888</v>
      </c>
      <c r="E8639" s="25">
        <v>24.73</v>
      </c>
      <c r="F8639" s="380">
        <v>8.1174834595959577</v>
      </c>
      <c r="G8639" s="25">
        <v>30.93</v>
      </c>
      <c r="H8639" s="380">
        <v>0.79878218744122431</v>
      </c>
      <c r="I8639" s="25">
        <v>33.67</v>
      </c>
      <c r="J8639" s="380">
        <v>4.2230112440934366</v>
      </c>
    </row>
    <row r="8640" spans="1:10" x14ac:dyDescent="0.35">
      <c r="A8640" s="5">
        <v>8636</v>
      </c>
      <c r="B8640" s="5">
        <v>360</v>
      </c>
      <c r="C8640" s="5">
        <v>12</v>
      </c>
      <c r="D8640" s="380">
        <v>37.376666666666672</v>
      </c>
      <c r="E8640" s="25">
        <v>24.73</v>
      </c>
      <c r="F8640" s="380">
        <v>8.1174834595959595</v>
      </c>
      <c r="G8640" s="25">
        <v>30.03</v>
      </c>
      <c r="H8640" s="380">
        <v>0.47222222222222221</v>
      </c>
      <c r="I8640" s="25">
        <v>33.67</v>
      </c>
      <c r="J8640" s="380">
        <v>4.0224882788546381</v>
      </c>
    </row>
    <row r="8641" spans="1:10" x14ac:dyDescent="0.35">
      <c r="A8641" s="5">
        <v>8637</v>
      </c>
      <c r="B8641" s="5">
        <v>360</v>
      </c>
      <c r="C8641" s="5">
        <v>12</v>
      </c>
      <c r="D8641" s="380">
        <v>34.809444444444445</v>
      </c>
      <c r="E8641" s="25">
        <v>24.34</v>
      </c>
      <c r="F8641" s="380">
        <v>6.4271524976293257</v>
      </c>
      <c r="G8641" s="25">
        <v>30.03</v>
      </c>
      <c r="H8641" s="380">
        <v>0.47222222222222221</v>
      </c>
      <c r="I8641" s="25">
        <v>33.67</v>
      </c>
      <c r="J8641" s="380">
        <v>3.3857386241754486</v>
      </c>
    </row>
    <row r="8642" spans="1:10" x14ac:dyDescent="0.35">
      <c r="A8642" s="5">
        <v>8638</v>
      </c>
      <c r="B8642" s="5">
        <v>360</v>
      </c>
      <c r="C8642" s="5">
        <v>12</v>
      </c>
      <c r="D8642" s="380">
        <v>30.049999999999997</v>
      </c>
      <c r="E8642" s="25">
        <v>24.34</v>
      </c>
      <c r="F8642" s="380">
        <v>6.2066137708719449</v>
      </c>
      <c r="G8642" s="25">
        <v>30.03</v>
      </c>
      <c r="H8642" s="380">
        <v>0.3012269021302022</v>
      </c>
      <c r="I8642" s="25">
        <v>33.67</v>
      </c>
      <c r="J8642" s="380">
        <v>5.0881156759726753</v>
      </c>
    </row>
    <row r="8643" spans="1:10" x14ac:dyDescent="0.35">
      <c r="A8643" s="5">
        <v>8639</v>
      </c>
      <c r="B8643" s="5">
        <v>360</v>
      </c>
      <c r="C8643" s="5">
        <v>12</v>
      </c>
      <c r="D8643" s="380">
        <v>28.101666666666667</v>
      </c>
      <c r="E8643" s="25">
        <v>24.34</v>
      </c>
      <c r="F8643" s="380">
        <v>6.1943421022669227</v>
      </c>
      <c r="G8643" s="25">
        <v>30.03</v>
      </c>
      <c r="H8643" s="380">
        <v>1.4126762933743584</v>
      </c>
      <c r="I8643" s="25">
        <v>33.67</v>
      </c>
      <c r="J8643" s="380">
        <v>3.0600218215960876E-2</v>
      </c>
    </row>
    <row r="8644" spans="1:10" x14ac:dyDescent="0.35">
      <c r="A8644" s="5">
        <v>8640</v>
      </c>
      <c r="B8644" s="5">
        <v>360</v>
      </c>
      <c r="C8644" s="5">
        <v>12</v>
      </c>
      <c r="D8644" s="380">
        <v>23.969444444444441</v>
      </c>
      <c r="E8644" s="25">
        <v>24.26</v>
      </c>
      <c r="F8644" s="380">
        <v>2.6149773636609988</v>
      </c>
      <c r="G8644" s="25">
        <v>30.03</v>
      </c>
      <c r="H8644" s="380">
        <v>0.36786838960563589</v>
      </c>
      <c r="I8644" s="25">
        <v>33.67</v>
      </c>
      <c r="J8644" s="380">
        <v>3.101899846776047</v>
      </c>
    </row>
    <row r="8645" spans="1:10" x14ac:dyDescent="0.35">
      <c r="A8645" s="5">
        <v>8641</v>
      </c>
      <c r="B8645" s="5">
        <v>361</v>
      </c>
      <c r="C8645" s="5">
        <v>12</v>
      </c>
      <c r="D8645" s="380">
        <v>21.733333333333334</v>
      </c>
      <c r="E8645" s="25">
        <v>20.68</v>
      </c>
      <c r="F8645" s="380">
        <v>6.1077757379490807</v>
      </c>
      <c r="G8645" s="25">
        <v>30.03</v>
      </c>
      <c r="H8645" s="380">
        <v>0.46431823633713554</v>
      </c>
      <c r="I8645" s="25">
        <v>33.67</v>
      </c>
      <c r="J8645" s="380">
        <v>1.4870087015292464</v>
      </c>
    </row>
    <row r="8646" spans="1:10" x14ac:dyDescent="0.35">
      <c r="A8646" s="5">
        <v>8642</v>
      </c>
      <c r="B8646" s="5">
        <v>361</v>
      </c>
      <c r="C8646" s="5">
        <v>12</v>
      </c>
      <c r="D8646" s="380">
        <v>21.128888888888888</v>
      </c>
      <c r="E8646" s="25">
        <v>16.78</v>
      </c>
      <c r="F8646" s="380">
        <v>5.9786511706444623</v>
      </c>
      <c r="G8646" s="25">
        <v>30.03</v>
      </c>
      <c r="H8646" s="380">
        <v>0.43008385600285698</v>
      </c>
      <c r="I8646" s="25">
        <v>33.340000000000003</v>
      </c>
      <c r="J8646" s="380">
        <v>3.158741439055885</v>
      </c>
    </row>
    <row r="8647" spans="1:10" x14ac:dyDescent="0.35">
      <c r="A8647" s="5">
        <v>8643</v>
      </c>
      <c r="B8647" s="5">
        <v>361</v>
      </c>
      <c r="C8647" s="5">
        <v>12</v>
      </c>
      <c r="D8647" s="380">
        <v>20.547222222222221</v>
      </c>
      <c r="E8647" s="25">
        <v>16.3</v>
      </c>
      <c r="F8647" s="380">
        <v>5.6193610206632814</v>
      </c>
      <c r="G8647" s="25">
        <v>30.03</v>
      </c>
      <c r="H8647" s="380">
        <v>0.40047890475978465</v>
      </c>
      <c r="I8647" s="25">
        <v>33.340000000000003</v>
      </c>
      <c r="J8647" s="380">
        <v>1.835641343017743</v>
      </c>
    </row>
    <row r="8648" spans="1:10" x14ac:dyDescent="0.35">
      <c r="A8648" s="5">
        <v>8644</v>
      </c>
      <c r="B8648" s="5">
        <v>361</v>
      </c>
      <c r="C8648" s="5">
        <v>12</v>
      </c>
      <c r="D8648" s="380">
        <v>19.814444444444447</v>
      </c>
      <c r="E8648" s="25">
        <v>15.82</v>
      </c>
      <c r="F8648" s="380">
        <v>7.3348672405140407</v>
      </c>
      <c r="G8648" s="25">
        <v>30.03</v>
      </c>
      <c r="H8648" s="380">
        <v>0.53310381715196131</v>
      </c>
      <c r="I8648" s="25">
        <v>33.340000000000003</v>
      </c>
      <c r="J8648" s="380">
        <v>3.2100442950441135</v>
      </c>
    </row>
    <row r="8649" spans="1:10" x14ac:dyDescent="0.35">
      <c r="A8649" s="5">
        <v>8645</v>
      </c>
      <c r="B8649" s="5">
        <v>361</v>
      </c>
      <c r="C8649" s="5">
        <v>12</v>
      </c>
      <c r="D8649" s="380">
        <v>20.989444444444445</v>
      </c>
      <c r="E8649" s="25">
        <v>15.82</v>
      </c>
      <c r="F8649" s="380">
        <v>8.1174834595959595</v>
      </c>
      <c r="G8649" s="25">
        <v>30.03</v>
      </c>
      <c r="H8649" s="380">
        <v>0.54730714052083052</v>
      </c>
      <c r="I8649" s="25">
        <v>33.340000000000003</v>
      </c>
      <c r="J8649" s="380">
        <v>4.9532560116049211</v>
      </c>
    </row>
    <row r="8650" spans="1:10" x14ac:dyDescent="0.35">
      <c r="A8650" s="5">
        <v>8646</v>
      </c>
      <c r="B8650" s="5">
        <v>361</v>
      </c>
      <c r="C8650" s="5">
        <v>12</v>
      </c>
      <c r="D8650" s="380">
        <v>24.378333333333337</v>
      </c>
      <c r="E8650" s="25">
        <v>16.78</v>
      </c>
      <c r="F8650" s="380">
        <v>8.1174834595959595</v>
      </c>
      <c r="G8650" s="25">
        <v>30.03</v>
      </c>
      <c r="H8650" s="380">
        <v>0.47222222222222221</v>
      </c>
      <c r="I8650" s="25">
        <v>33.340000000000003</v>
      </c>
      <c r="J8650" s="380">
        <v>5.4681160747325634</v>
      </c>
    </row>
    <row r="8651" spans="1:10" x14ac:dyDescent="0.35">
      <c r="A8651" s="5">
        <v>8647</v>
      </c>
      <c r="B8651" s="5">
        <v>361</v>
      </c>
      <c r="C8651" s="5">
        <v>12</v>
      </c>
      <c r="D8651" s="380">
        <v>28.59611111111111</v>
      </c>
      <c r="E8651" s="25">
        <v>20.68</v>
      </c>
      <c r="F8651" s="380">
        <v>8.1174834595959595</v>
      </c>
      <c r="G8651" s="25">
        <v>30.03</v>
      </c>
      <c r="H8651" s="380">
        <v>0.50019084433444272</v>
      </c>
      <c r="I8651" s="25">
        <v>33.67</v>
      </c>
      <c r="J8651" s="380">
        <v>3.2774718993600294</v>
      </c>
    </row>
    <row r="8652" spans="1:10" x14ac:dyDescent="0.35">
      <c r="A8652" s="5">
        <v>8648</v>
      </c>
      <c r="B8652" s="5">
        <v>361</v>
      </c>
      <c r="C8652" s="5">
        <v>12</v>
      </c>
      <c r="D8652" s="380">
        <v>34.564999999999998</v>
      </c>
      <c r="E8652" s="25">
        <v>23.73</v>
      </c>
      <c r="F8652" s="380">
        <v>8.1174834595959595</v>
      </c>
      <c r="G8652" s="25">
        <v>30.03</v>
      </c>
      <c r="H8652" s="380">
        <v>1.2714475478010152</v>
      </c>
      <c r="I8652" s="25">
        <v>33.67</v>
      </c>
      <c r="J8652" s="380">
        <v>3.6301626824878586</v>
      </c>
    </row>
    <row r="8653" spans="1:10" x14ac:dyDescent="0.35">
      <c r="A8653" s="5">
        <v>8649</v>
      </c>
      <c r="B8653" s="5">
        <v>361</v>
      </c>
      <c r="C8653" s="5">
        <v>12</v>
      </c>
      <c r="D8653" s="380">
        <v>39.428888888888892</v>
      </c>
      <c r="E8653" s="25">
        <v>24.73</v>
      </c>
      <c r="F8653" s="380">
        <v>8.1174834595959613</v>
      </c>
      <c r="G8653" s="25">
        <v>30.03</v>
      </c>
      <c r="H8653" s="380">
        <v>2.2304467733234987</v>
      </c>
      <c r="I8653" s="25">
        <v>33.67</v>
      </c>
      <c r="J8653" s="380">
        <v>4.1642550091717156</v>
      </c>
    </row>
    <row r="8654" spans="1:10" x14ac:dyDescent="0.35">
      <c r="A8654" s="5">
        <v>8650</v>
      </c>
      <c r="B8654" s="5">
        <v>361</v>
      </c>
      <c r="C8654" s="5">
        <v>12</v>
      </c>
      <c r="D8654" s="380">
        <v>38.80555555555555</v>
      </c>
      <c r="E8654" s="25">
        <v>24.84</v>
      </c>
      <c r="F8654" s="380">
        <v>8.1174834595959577</v>
      </c>
      <c r="G8654" s="25">
        <v>30.03</v>
      </c>
      <c r="H8654" s="380">
        <v>0.47222222222222221</v>
      </c>
      <c r="I8654" s="25">
        <v>33.67</v>
      </c>
      <c r="J8654" s="380">
        <v>3.7457009038685998</v>
      </c>
    </row>
    <row r="8655" spans="1:10" x14ac:dyDescent="0.35">
      <c r="A8655" s="5">
        <v>8651</v>
      </c>
      <c r="B8655" s="5">
        <v>361</v>
      </c>
      <c r="C8655" s="5">
        <v>12</v>
      </c>
      <c r="D8655" s="380">
        <v>37.749444444444443</v>
      </c>
      <c r="E8655" s="25">
        <v>24.84</v>
      </c>
      <c r="F8655" s="380">
        <v>1.9233776538912015</v>
      </c>
      <c r="G8655" s="25">
        <v>30.03</v>
      </c>
      <c r="H8655" s="380">
        <v>0.3012269021302022</v>
      </c>
      <c r="I8655" s="25">
        <v>33.67</v>
      </c>
      <c r="J8655" s="380">
        <v>4.4175973076195278</v>
      </c>
    </row>
    <row r="8656" spans="1:10" x14ac:dyDescent="0.35">
      <c r="A8656" s="5">
        <v>8652</v>
      </c>
      <c r="B8656" s="5">
        <v>361</v>
      </c>
      <c r="C8656" s="5">
        <v>12</v>
      </c>
      <c r="D8656" s="380">
        <v>36.948333333333338</v>
      </c>
      <c r="E8656" s="25">
        <v>24.84</v>
      </c>
      <c r="F8656" s="380">
        <v>4.2056728664254761</v>
      </c>
      <c r="G8656" s="25">
        <v>30.03</v>
      </c>
      <c r="H8656" s="380">
        <v>2.2997845990483357</v>
      </c>
      <c r="I8656" s="25">
        <v>33.67</v>
      </c>
      <c r="J8656" s="380">
        <v>4.416713073119312</v>
      </c>
    </row>
    <row r="8657" spans="1:10" x14ac:dyDescent="0.35">
      <c r="A8657" s="5">
        <v>8653</v>
      </c>
      <c r="B8657" s="5">
        <v>361</v>
      </c>
      <c r="C8657" s="5">
        <v>12</v>
      </c>
      <c r="D8657" s="380">
        <v>37.333888888888886</v>
      </c>
      <c r="E8657" s="25">
        <v>24.84</v>
      </c>
      <c r="F8657" s="380">
        <v>4.092367602413546</v>
      </c>
      <c r="G8657" s="25">
        <v>30.03</v>
      </c>
      <c r="H8657" s="380">
        <v>2.9633088401258476</v>
      </c>
      <c r="I8657" s="25">
        <v>33.67</v>
      </c>
      <c r="J8657" s="380">
        <v>4.1922195038723693</v>
      </c>
    </row>
    <row r="8658" spans="1:10" x14ac:dyDescent="0.35">
      <c r="A8658" s="5">
        <v>8654</v>
      </c>
      <c r="B8658" s="5">
        <v>361</v>
      </c>
      <c r="C8658" s="5">
        <v>12</v>
      </c>
      <c r="D8658" s="380">
        <v>36.669444444444444</v>
      </c>
      <c r="E8658" s="25">
        <v>24.84</v>
      </c>
      <c r="F8658" s="380">
        <v>3.8168138147998438</v>
      </c>
      <c r="G8658" s="25">
        <v>30.03</v>
      </c>
      <c r="H8658" s="380">
        <v>3.164934917293694</v>
      </c>
      <c r="I8658" s="25">
        <v>33.67</v>
      </c>
      <c r="J8658" s="380">
        <v>4.413527802511152</v>
      </c>
    </row>
    <row r="8659" spans="1:10" x14ac:dyDescent="0.35">
      <c r="A8659" s="5">
        <v>8655</v>
      </c>
      <c r="B8659" s="5">
        <v>361</v>
      </c>
      <c r="C8659" s="5">
        <v>12</v>
      </c>
      <c r="D8659" s="380">
        <v>38.648888888888898</v>
      </c>
      <c r="E8659" s="25">
        <v>24.84</v>
      </c>
      <c r="F8659" s="380">
        <v>4.5633548636717132</v>
      </c>
      <c r="G8659" s="25">
        <v>30.57</v>
      </c>
      <c r="H8659" s="380">
        <v>3.2905623721516672</v>
      </c>
      <c r="I8659" s="25">
        <v>33.67</v>
      </c>
      <c r="J8659" s="380">
        <v>4.4391860350241554</v>
      </c>
    </row>
    <row r="8660" spans="1:10" x14ac:dyDescent="0.35">
      <c r="A8660" s="5">
        <v>8656</v>
      </c>
      <c r="B8660" s="5">
        <v>361</v>
      </c>
      <c r="C8660" s="5">
        <v>12</v>
      </c>
      <c r="D8660" s="380">
        <v>39.756111111111103</v>
      </c>
      <c r="E8660" s="25">
        <v>24.84</v>
      </c>
      <c r="F8660" s="380">
        <v>8.1174834595959595</v>
      </c>
      <c r="G8660" s="25">
        <v>30.91</v>
      </c>
      <c r="H8660" s="380">
        <v>6.273078445536818</v>
      </c>
      <c r="I8660" s="25">
        <v>33.67</v>
      </c>
      <c r="J8660" s="380">
        <v>5.7653466835817628</v>
      </c>
    </row>
    <row r="8661" spans="1:10" x14ac:dyDescent="0.35">
      <c r="A8661" s="5">
        <v>8657</v>
      </c>
      <c r="B8661" s="5">
        <v>361</v>
      </c>
      <c r="C8661" s="5">
        <v>12</v>
      </c>
      <c r="D8661" s="380">
        <v>42.953888888888883</v>
      </c>
      <c r="E8661" s="25">
        <v>24.84</v>
      </c>
      <c r="F8661" s="380">
        <v>9.4946933678880789</v>
      </c>
      <c r="G8661" s="25">
        <v>39.200000000000003</v>
      </c>
      <c r="H8661" s="380">
        <v>9.5849852403012363</v>
      </c>
      <c r="I8661" s="25">
        <v>33.67</v>
      </c>
      <c r="J8661" s="380">
        <v>7.0675932016657761</v>
      </c>
    </row>
    <row r="8662" spans="1:10" x14ac:dyDescent="0.35">
      <c r="A8662" s="5">
        <v>8658</v>
      </c>
      <c r="B8662" s="5">
        <v>361</v>
      </c>
      <c r="C8662" s="5">
        <v>12</v>
      </c>
      <c r="D8662" s="380">
        <v>45.005000000000003</v>
      </c>
      <c r="E8662" s="25">
        <v>25.74</v>
      </c>
      <c r="F8662" s="380">
        <v>18.6993578529549</v>
      </c>
      <c r="G8662" s="25">
        <v>46.03</v>
      </c>
      <c r="H8662" s="380">
        <v>9.5542884971299831</v>
      </c>
      <c r="I8662" s="25">
        <v>50.13</v>
      </c>
      <c r="J8662" s="380">
        <v>7.2640237576516187</v>
      </c>
    </row>
    <row r="8663" spans="1:10" x14ac:dyDescent="0.35">
      <c r="A8663" s="5">
        <v>8659</v>
      </c>
      <c r="B8663" s="5">
        <v>361</v>
      </c>
      <c r="C8663" s="5">
        <v>12</v>
      </c>
      <c r="D8663" s="380">
        <v>45.352777777777774</v>
      </c>
      <c r="E8663" s="25">
        <v>25.74</v>
      </c>
      <c r="F8663" s="380">
        <v>19.099078758651764</v>
      </c>
      <c r="G8663" s="25">
        <v>46.03</v>
      </c>
      <c r="H8663" s="380">
        <v>17.588099825912778</v>
      </c>
      <c r="I8663" s="25">
        <v>53.71</v>
      </c>
      <c r="J8663" s="380">
        <v>7.3995269342567749</v>
      </c>
    </row>
    <row r="8664" spans="1:10" x14ac:dyDescent="0.35">
      <c r="A8664" s="5">
        <v>8660</v>
      </c>
      <c r="B8664" s="5">
        <v>361</v>
      </c>
      <c r="C8664" s="5">
        <v>12</v>
      </c>
      <c r="D8664" s="380">
        <v>43.538333333333334</v>
      </c>
      <c r="E8664" s="25">
        <v>25.29</v>
      </c>
      <c r="F8664" s="380">
        <v>19.099078758651764</v>
      </c>
      <c r="G8664" s="25">
        <v>46.03</v>
      </c>
      <c r="H8664" s="380">
        <v>16.777475041005044</v>
      </c>
      <c r="I8664" s="25">
        <v>53.71</v>
      </c>
      <c r="J8664" s="380">
        <v>7.2886217914036768</v>
      </c>
    </row>
    <row r="8665" spans="1:10" x14ac:dyDescent="0.35">
      <c r="A8665" s="5">
        <v>8661</v>
      </c>
      <c r="B8665" s="5">
        <v>361</v>
      </c>
      <c r="C8665" s="5">
        <v>12</v>
      </c>
      <c r="D8665" s="380">
        <v>42.654444444444437</v>
      </c>
      <c r="E8665" s="25">
        <v>24.99</v>
      </c>
      <c r="F8665" s="380">
        <v>19.099078758651764</v>
      </c>
      <c r="G8665" s="25">
        <v>42.2</v>
      </c>
      <c r="H8665" s="380">
        <v>15.312528245278871</v>
      </c>
      <c r="I8665" s="25">
        <v>53.71</v>
      </c>
      <c r="J8665" s="380">
        <v>7.4164492510021311</v>
      </c>
    </row>
    <row r="8666" spans="1:10" x14ac:dyDescent="0.35">
      <c r="A8666" s="5">
        <v>8662</v>
      </c>
      <c r="B8666" s="5">
        <v>361</v>
      </c>
      <c r="C8666" s="5">
        <v>12</v>
      </c>
      <c r="D8666" s="380">
        <v>38.602222222222224</v>
      </c>
      <c r="E8666" s="25">
        <v>24.99</v>
      </c>
      <c r="F8666" s="380">
        <v>19.209985673981404</v>
      </c>
      <c r="G8666" s="25">
        <v>42.2</v>
      </c>
      <c r="H8666" s="380">
        <v>16.609649713350016</v>
      </c>
      <c r="I8666" s="25">
        <v>51.02</v>
      </c>
      <c r="J8666" s="380">
        <v>7.4814183030304493</v>
      </c>
    </row>
    <row r="8667" spans="1:10" x14ac:dyDescent="0.35">
      <c r="A8667" s="5">
        <v>8663</v>
      </c>
      <c r="B8667" s="5">
        <v>361</v>
      </c>
      <c r="C8667" s="5">
        <v>12</v>
      </c>
      <c r="D8667" s="380">
        <v>33.609444444444442</v>
      </c>
      <c r="E8667" s="25">
        <v>24.99</v>
      </c>
      <c r="F8667" s="380">
        <v>19.209985673981404</v>
      </c>
      <c r="G8667" s="25">
        <v>43.56</v>
      </c>
      <c r="H8667" s="380">
        <v>15.989702654704088</v>
      </c>
      <c r="I8667" s="25">
        <v>53.71</v>
      </c>
      <c r="J8667" s="380">
        <v>7.2719232008312842</v>
      </c>
    </row>
    <row r="8668" spans="1:10" x14ac:dyDescent="0.35">
      <c r="A8668" s="5">
        <v>8664</v>
      </c>
      <c r="B8668" s="5">
        <v>361</v>
      </c>
      <c r="C8668" s="5">
        <v>12</v>
      </c>
      <c r="D8668" s="380">
        <v>27.607777777777777</v>
      </c>
      <c r="E8668" s="25">
        <v>24.99</v>
      </c>
      <c r="F8668" s="380">
        <v>19.209985673981407</v>
      </c>
      <c r="G8668" s="25">
        <v>43.56</v>
      </c>
      <c r="H8668" s="380">
        <v>15.228319286676026</v>
      </c>
      <c r="I8668" s="25">
        <v>51.84</v>
      </c>
      <c r="J8668" s="380">
        <v>7.1778301630835379</v>
      </c>
    </row>
    <row r="8669" spans="1:10" x14ac:dyDescent="0.35">
      <c r="A8669" s="5">
        <v>8665</v>
      </c>
      <c r="B8669" s="5">
        <v>362</v>
      </c>
      <c r="C8669" s="5">
        <v>12</v>
      </c>
      <c r="D8669" s="380">
        <v>22.737777777777779</v>
      </c>
      <c r="E8669" s="25">
        <v>24.84</v>
      </c>
      <c r="F8669" s="380">
        <v>19.408835486619914</v>
      </c>
      <c r="G8669" s="25">
        <v>42.71</v>
      </c>
      <c r="H8669" s="380">
        <v>14.177151104786127</v>
      </c>
      <c r="I8669" s="25">
        <v>50.19</v>
      </c>
      <c r="J8669" s="380">
        <v>6.8546716802051852</v>
      </c>
    </row>
    <row r="8670" spans="1:10" x14ac:dyDescent="0.35">
      <c r="A8670" s="5">
        <v>8666</v>
      </c>
      <c r="B8670" s="5">
        <v>362</v>
      </c>
      <c r="C8670" s="5">
        <v>12</v>
      </c>
      <c r="D8670" s="380">
        <v>21.069444444444443</v>
      </c>
      <c r="E8670" s="25">
        <v>24.84</v>
      </c>
      <c r="F8670" s="380">
        <v>18.110759650272861</v>
      </c>
      <c r="G8670" s="25">
        <v>42.29</v>
      </c>
      <c r="H8670" s="380">
        <v>16.868797906817065</v>
      </c>
      <c r="I8670" s="25">
        <v>49.89</v>
      </c>
      <c r="J8670" s="380">
        <v>6.8546716802051852</v>
      </c>
    </row>
    <row r="8671" spans="1:10" x14ac:dyDescent="0.35">
      <c r="A8671" s="5">
        <v>8667</v>
      </c>
      <c r="B8671" s="5">
        <v>362</v>
      </c>
      <c r="C8671" s="5">
        <v>12</v>
      </c>
      <c r="D8671" s="380">
        <v>17.915555555555557</v>
      </c>
      <c r="E8671" s="25">
        <v>24.84</v>
      </c>
      <c r="F8671" s="380">
        <v>17.995692104170971</v>
      </c>
      <c r="G8671" s="25">
        <v>42.2</v>
      </c>
      <c r="H8671" s="380">
        <v>16.381481126795656</v>
      </c>
      <c r="I8671" s="25">
        <v>49.83</v>
      </c>
      <c r="J8671" s="380">
        <v>6.8546716802051852</v>
      </c>
    </row>
    <row r="8672" spans="1:10" x14ac:dyDescent="0.35">
      <c r="A8672" s="5">
        <v>8668</v>
      </c>
      <c r="B8672" s="5">
        <v>362</v>
      </c>
      <c r="C8672" s="5">
        <v>12</v>
      </c>
      <c r="D8672" s="380">
        <v>16.170555555555559</v>
      </c>
      <c r="E8672" s="25">
        <v>24.56</v>
      </c>
      <c r="F8672" s="380">
        <v>18.239483599258321</v>
      </c>
      <c r="G8672" s="25">
        <v>42.2</v>
      </c>
      <c r="H8672" s="380">
        <v>13.988734378693579</v>
      </c>
      <c r="I8672" s="25">
        <v>49.89</v>
      </c>
      <c r="J8672" s="380">
        <v>6.8546716802051852</v>
      </c>
    </row>
    <row r="8673" spans="1:10" x14ac:dyDescent="0.35">
      <c r="A8673" s="5">
        <v>8669</v>
      </c>
      <c r="B8673" s="5">
        <v>362</v>
      </c>
      <c r="C8673" s="5">
        <v>12</v>
      </c>
      <c r="D8673" s="380">
        <v>17.357222222222219</v>
      </c>
      <c r="E8673" s="25">
        <v>23.59</v>
      </c>
      <c r="F8673" s="380">
        <v>19.95552172315443</v>
      </c>
      <c r="G8673" s="25">
        <v>42.2</v>
      </c>
      <c r="H8673" s="380">
        <v>16.645431944120769</v>
      </c>
      <c r="I8673" s="25">
        <v>49.89</v>
      </c>
      <c r="J8673" s="380">
        <v>6.8546716802051852</v>
      </c>
    </row>
    <row r="8674" spans="1:10" x14ac:dyDescent="0.35">
      <c r="A8674" s="5">
        <v>8670</v>
      </c>
      <c r="B8674" s="5">
        <v>362</v>
      </c>
      <c r="C8674" s="5">
        <v>12</v>
      </c>
      <c r="D8674" s="380">
        <v>19.28166666666667</v>
      </c>
      <c r="E8674" s="25">
        <v>24.56</v>
      </c>
      <c r="F8674" s="380">
        <v>17.273452032611871</v>
      </c>
      <c r="G8674" s="25">
        <v>42.29</v>
      </c>
      <c r="H8674" s="380">
        <v>15.24620012199043</v>
      </c>
      <c r="I8674" s="25">
        <v>50.19</v>
      </c>
      <c r="J8674" s="380">
        <v>6.8522210704360154</v>
      </c>
    </row>
    <row r="8675" spans="1:10" x14ac:dyDescent="0.35">
      <c r="A8675" s="5">
        <v>8671</v>
      </c>
      <c r="B8675" s="5">
        <v>362</v>
      </c>
      <c r="C8675" s="5">
        <v>12</v>
      </c>
      <c r="D8675" s="380">
        <v>25.087222222222223</v>
      </c>
      <c r="E8675" s="25">
        <v>24.84</v>
      </c>
      <c r="F8675" s="380">
        <v>17.275901972885574</v>
      </c>
      <c r="G8675" s="25">
        <v>42.29</v>
      </c>
      <c r="H8675" s="380">
        <v>15.899258717539356</v>
      </c>
      <c r="I8675" s="25">
        <v>50.19</v>
      </c>
      <c r="J8675" s="380">
        <v>7.4012968275065703</v>
      </c>
    </row>
    <row r="8676" spans="1:10" x14ac:dyDescent="0.35">
      <c r="A8676" s="5">
        <v>8672</v>
      </c>
      <c r="B8676" s="5">
        <v>362</v>
      </c>
      <c r="C8676" s="5">
        <v>12</v>
      </c>
      <c r="D8676" s="380">
        <v>29.02611111111111</v>
      </c>
      <c r="E8676" s="25">
        <v>24.99</v>
      </c>
      <c r="F8676" s="380">
        <v>18.533470174683078</v>
      </c>
      <c r="G8676" s="25">
        <v>44.82</v>
      </c>
      <c r="H8676" s="380">
        <v>16.208639332576141</v>
      </c>
      <c r="I8676" s="25">
        <v>53.71</v>
      </c>
      <c r="J8676" s="380">
        <v>7.3828381387784416</v>
      </c>
    </row>
    <row r="8677" spans="1:10" x14ac:dyDescent="0.35">
      <c r="A8677" s="5">
        <v>8673</v>
      </c>
      <c r="B8677" s="5">
        <v>362</v>
      </c>
      <c r="C8677" s="5">
        <v>12</v>
      </c>
      <c r="D8677" s="380">
        <v>35.648333333333333</v>
      </c>
      <c r="E8677" s="25">
        <v>25.59</v>
      </c>
      <c r="F8677" s="380">
        <v>16.985358073540464</v>
      </c>
      <c r="G8677" s="25">
        <v>46.03</v>
      </c>
      <c r="H8677" s="380">
        <v>16.516210947994363</v>
      </c>
      <c r="I8677" s="25">
        <v>55.66</v>
      </c>
      <c r="J8677" s="380">
        <v>7.0764527151885321</v>
      </c>
    </row>
    <row r="8678" spans="1:10" x14ac:dyDescent="0.35">
      <c r="A8678" s="5">
        <v>8674</v>
      </c>
      <c r="B8678" s="5">
        <v>362</v>
      </c>
      <c r="C8678" s="5">
        <v>12</v>
      </c>
      <c r="D8678" s="380">
        <v>38.568333333333335</v>
      </c>
      <c r="E8678" s="25">
        <v>25.74</v>
      </c>
      <c r="F8678" s="380">
        <v>13.560463339135143</v>
      </c>
      <c r="G8678" s="25">
        <v>46.03</v>
      </c>
      <c r="H8678" s="380">
        <v>7.7423232440621526</v>
      </c>
      <c r="I8678" s="25">
        <v>58.11</v>
      </c>
      <c r="J8678" s="380">
        <v>1.0936561883094615</v>
      </c>
    </row>
    <row r="8679" spans="1:10" x14ac:dyDescent="0.35">
      <c r="A8679" s="5">
        <v>8675</v>
      </c>
      <c r="B8679" s="5">
        <v>362</v>
      </c>
      <c r="C8679" s="5">
        <v>12</v>
      </c>
      <c r="D8679" s="380">
        <v>39.836666666666666</v>
      </c>
      <c r="E8679" s="25">
        <v>25.59</v>
      </c>
      <c r="F8679" s="380">
        <v>8.1174834595959595</v>
      </c>
      <c r="G8679" s="25">
        <v>44.93</v>
      </c>
      <c r="H8679" s="380">
        <v>4.799693804694658</v>
      </c>
      <c r="I8679" s="25">
        <v>53.71</v>
      </c>
      <c r="J8679" s="380">
        <v>5.2580951646588332</v>
      </c>
    </row>
    <row r="8680" spans="1:10" x14ac:dyDescent="0.35">
      <c r="A8680" s="5">
        <v>8676</v>
      </c>
      <c r="B8680" s="5">
        <v>362</v>
      </c>
      <c r="C8680" s="5">
        <v>12</v>
      </c>
      <c r="D8680" s="380">
        <v>38.635555555555563</v>
      </c>
      <c r="E8680" s="25">
        <v>24.99</v>
      </c>
      <c r="F8680" s="380">
        <v>8.4260002000451202</v>
      </c>
      <c r="G8680" s="25">
        <v>44.93</v>
      </c>
      <c r="H8680" s="380">
        <v>8.3020143875215382</v>
      </c>
      <c r="I8680" s="25">
        <v>48.09</v>
      </c>
      <c r="J8680" s="380">
        <v>2.3419566012733903</v>
      </c>
    </row>
    <row r="8681" spans="1:10" x14ac:dyDescent="0.35">
      <c r="A8681" s="5">
        <v>8677</v>
      </c>
      <c r="B8681" s="5">
        <v>362</v>
      </c>
      <c r="C8681" s="5">
        <v>12</v>
      </c>
      <c r="D8681" s="380">
        <v>37.541666666666664</v>
      </c>
      <c r="E8681" s="25">
        <v>24.99</v>
      </c>
      <c r="F8681" s="380">
        <v>8.1174834595959613</v>
      </c>
      <c r="G8681" s="25">
        <v>44.74</v>
      </c>
      <c r="H8681" s="380">
        <v>4.799693804694658</v>
      </c>
      <c r="I8681" s="25">
        <v>47.44</v>
      </c>
      <c r="J8681" s="380">
        <v>2.3323947588105676</v>
      </c>
    </row>
    <row r="8682" spans="1:10" x14ac:dyDescent="0.35">
      <c r="A8682" s="5">
        <v>8678</v>
      </c>
      <c r="B8682" s="5">
        <v>362</v>
      </c>
      <c r="C8682" s="5">
        <v>12</v>
      </c>
      <c r="D8682" s="380">
        <v>36.806666666666665</v>
      </c>
      <c r="E8682" s="25">
        <v>24.84</v>
      </c>
      <c r="F8682" s="380">
        <v>8.1174834595959595</v>
      </c>
      <c r="G8682" s="25">
        <v>44.28</v>
      </c>
      <c r="H8682" s="380">
        <v>6.0145132447322416</v>
      </c>
      <c r="I8682" s="25">
        <v>47.31</v>
      </c>
      <c r="J8682" s="380">
        <v>2.3323947588105676</v>
      </c>
    </row>
    <row r="8683" spans="1:10" x14ac:dyDescent="0.35">
      <c r="A8683" s="5">
        <v>8679</v>
      </c>
      <c r="B8683" s="5">
        <v>362</v>
      </c>
      <c r="C8683" s="5">
        <v>12</v>
      </c>
      <c r="D8683" s="380">
        <v>36.687222222222225</v>
      </c>
      <c r="E8683" s="25">
        <v>24.84</v>
      </c>
      <c r="F8683" s="380">
        <v>8.1174834595959595</v>
      </c>
      <c r="G8683" s="25">
        <v>42.35</v>
      </c>
      <c r="H8683" s="380">
        <v>5.5173420526820669</v>
      </c>
      <c r="I8683" s="25">
        <v>47.31</v>
      </c>
      <c r="J8683" s="380">
        <v>2.3323947588105676</v>
      </c>
    </row>
    <row r="8684" spans="1:10" x14ac:dyDescent="0.35">
      <c r="A8684" s="5">
        <v>8680</v>
      </c>
      <c r="B8684" s="5">
        <v>362</v>
      </c>
      <c r="C8684" s="5">
        <v>12</v>
      </c>
      <c r="D8684" s="380">
        <v>35.971111111111114</v>
      </c>
      <c r="E8684" s="25">
        <v>24.84</v>
      </c>
      <c r="F8684" s="380">
        <v>8.2703327068421029</v>
      </c>
      <c r="G8684" s="25">
        <v>42.35</v>
      </c>
      <c r="H8684" s="380">
        <v>7.0771651823772563</v>
      </c>
      <c r="I8684" s="25">
        <v>47.44</v>
      </c>
      <c r="J8684" s="380">
        <v>0.27777777777777779</v>
      </c>
    </row>
    <row r="8685" spans="1:10" x14ac:dyDescent="0.35">
      <c r="A8685" s="5">
        <v>8681</v>
      </c>
      <c r="B8685" s="5">
        <v>362</v>
      </c>
      <c r="C8685" s="5">
        <v>12</v>
      </c>
      <c r="D8685" s="380">
        <v>37.548333333333332</v>
      </c>
      <c r="E8685" s="25">
        <v>24.84</v>
      </c>
      <c r="F8685" s="380">
        <v>9.4483341655761297</v>
      </c>
      <c r="G8685" s="25">
        <v>44.93</v>
      </c>
      <c r="H8685" s="380">
        <v>6.7941472195751782</v>
      </c>
      <c r="I8685" s="25">
        <v>47.79</v>
      </c>
      <c r="J8685" s="380">
        <v>3.9478471756289202</v>
      </c>
    </row>
    <row r="8686" spans="1:10" x14ac:dyDescent="0.35">
      <c r="A8686" s="5">
        <v>8682</v>
      </c>
      <c r="B8686" s="5">
        <v>362</v>
      </c>
      <c r="C8686" s="5">
        <v>12</v>
      </c>
      <c r="D8686" s="380">
        <v>40.333888888888886</v>
      </c>
      <c r="E8686" s="25">
        <v>25.74</v>
      </c>
      <c r="F8686" s="380">
        <v>9.1751759392302468</v>
      </c>
      <c r="G8686" s="25">
        <v>46.03</v>
      </c>
      <c r="H8686" s="380">
        <v>6.3061987004680002</v>
      </c>
      <c r="I8686" s="25">
        <v>53.71</v>
      </c>
      <c r="J8686" s="380">
        <v>6.6493307031811719</v>
      </c>
    </row>
    <row r="8687" spans="1:10" x14ac:dyDescent="0.35">
      <c r="A8687" s="5">
        <v>8683</v>
      </c>
      <c r="B8687" s="5">
        <v>362</v>
      </c>
      <c r="C8687" s="5">
        <v>12</v>
      </c>
      <c r="D8687" s="380">
        <v>38.398333333333326</v>
      </c>
      <c r="E8687" s="25">
        <v>25.74</v>
      </c>
      <c r="F8687" s="380">
        <v>9.3589235213512421</v>
      </c>
      <c r="G8687" s="25">
        <v>46.11</v>
      </c>
      <c r="H8687" s="380">
        <v>6.470353843687513</v>
      </c>
      <c r="I8687" s="25">
        <v>53.71</v>
      </c>
      <c r="J8687" s="380">
        <v>2.8127511650201054E-2</v>
      </c>
    </row>
    <row r="8688" spans="1:10" x14ac:dyDescent="0.35">
      <c r="A8688" s="5">
        <v>8684</v>
      </c>
      <c r="B8688" s="5">
        <v>362</v>
      </c>
      <c r="C8688" s="5">
        <v>12</v>
      </c>
      <c r="D8688" s="380">
        <v>36.25555555555556</v>
      </c>
      <c r="E8688" s="25">
        <v>25.59</v>
      </c>
      <c r="F8688" s="380">
        <v>9.5002457364178348</v>
      </c>
      <c r="G8688" s="25">
        <v>46.03</v>
      </c>
      <c r="H8688" s="380">
        <v>6.4980722632819869</v>
      </c>
      <c r="I8688" s="25">
        <v>49.83</v>
      </c>
      <c r="J8688" s="380">
        <v>4.6968472586114446E-2</v>
      </c>
    </row>
    <row r="8689" spans="1:10" x14ac:dyDescent="0.35">
      <c r="A8689" s="5">
        <v>8685</v>
      </c>
      <c r="B8689" s="5">
        <v>362</v>
      </c>
      <c r="C8689" s="5">
        <v>12</v>
      </c>
      <c r="D8689" s="380">
        <v>32.737222222222222</v>
      </c>
      <c r="E8689" s="25">
        <v>24.84</v>
      </c>
      <c r="F8689" s="380">
        <v>8.5590009077590654</v>
      </c>
      <c r="G8689" s="25">
        <v>44.74</v>
      </c>
      <c r="H8689" s="380">
        <v>6.470353843687513</v>
      </c>
      <c r="I8689" s="25">
        <v>47.9</v>
      </c>
      <c r="J8689" s="380">
        <v>6.4496712744666764</v>
      </c>
    </row>
    <row r="8690" spans="1:10" x14ac:dyDescent="0.35">
      <c r="A8690" s="5">
        <v>8686</v>
      </c>
      <c r="B8690" s="5">
        <v>362</v>
      </c>
      <c r="C8690" s="5">
        <v>12</v>
      </c>
      <c r="D8690" s="380">
        <v>27.91888888888889</v>
      </c>
      <c r="E8690" s="25">
        <v>24.84</v>
      </c>
      <c r="F8690" s="380">
        <v>8.2300426633841059</v>
      </c>
      <c r="G8690" s="25">
        <v>44.74</v>
      </c>
      <c r="H8690" s="380">
        <v>6.7061814033743881</v>
      </c>
      <c r="I8690" s="25">
        <v>41.15</v>
      </c>
      <c r="J8690" s="380">
        <v>6.3290632753441267</v>
      </c>
    </row>
    <row r="8691" spans="1:10" x14ac:dyDescent="0.35">
      <c r="A8691" s="5">
        <v>8687</v>
      </c>
      <c r="B8691" s="5">
        <v>362</v>
      </c>
      <c r="C8691" s="5">
        <v>12</v>
      </c>
      <c r="D8691" s="380">
        <v>22.871666666666666</v>
      </c>
      <c r="E8691" s="25">
        <v>24.84</v>
      </c>
      <c r="F8691" s="380">
        <v>8.1174834595959577</v>
      </c>
      <c r="G8691" s="25">
        <v>44.74</v>
      </c>
      <c r="H8691" s="380">
        <v>7.1427894480500767</v>
      </c>
      <c r="I8691" s="25">
        <v>41.15</v>
      </c>
      <c r="J8691" s="380">
        <v>4.3632839501245195</v>
      </c>
    </row>
    <row r="8692" spans="1:10" x14ac:dyDescent="0.35">
      <c r="A8692" s="5">
        <v>8688</v>
      </c>
      <c r="B8692" s="5">
        <v>362</v>
      </c>
      <c r="C8692" s="5">
        <v>12</v>
      </c>
      <c r="D8692" s="380">
        <v>16.217777777777776</v>
      </c>
      <c r="E8692" s="25">
        <v>24.95</v>
      </c>
      <c r="F8692" s="380">
        <v>8.1174834595959595</v>
      </c>
      <c r="G8692" s="25">
        <v>42.37</v>
      </c>
      <c r="H8692" s="380">
        <v>6.685952174166351</v>
      </c>
      <c r="I8692" s="25">
        <v>41.15</v>
      </c>
      <c r="J8692" s="380">
        <v>4.5474420694102689</v>
      </c>
    </row>
    <row r="8693" spans="1:10" x14ac:dyDescent="0.35">
      <c r="A8693" s="5">
        <v>8689</v>
      </c>
      <c r="B8693" s="5">
        <v>363</v>
      </c>
      <c r="C8693" s="5">
        <v>12</v>
      </c>
      <c r="D8693" s="380">
        <v>12.379999999999999</v>
      </c>
      <c r="E8693" s="25">
        <v>24.73</v>
      </c>
      <c r="F8693" s="380">
        <v>5.0868668337581076</v>
      </c>
      <c r="G8693" s="25">
        <v>39.200000000000003</v>
      </c>
      <c r="H8693" s="380">
        <v>6.1485171058762003</v>
      </c>
      <c r="I8693" s="25">
        <v>41.15</v>
      </c>
      <c r="J8693" s="380">
        <v>3.7536935693003106</v>
      </c>
    </row>
    <row r="8694" spans="1:10" x14ac:dyDescent="0.35">
      <c r="A8694" s="5">
        <v>8690</v>
      </c>
      <c r="B8694" s="5">
        <v>363</v>
      </c>
      <c r="C8694" s="5">
        <v>12</v>
      </c>
      <c r="D8694" s="380">
        <v>10.818888888888889</v>
      </c>
      <c r="E8694" s="25">
        <v>24.44</v>
      </c>
      <c r="F8694" s="380">
        <v>4.5907606342558713</v>
      </c>
      <c r="G8694" s="25">
        <v>36.92</v>
      </c>
      <c r="H8694" s="380">
        <v>6.078409351326469</v>
      </c>
      <c r="I8694" s="25">
        <v>34.25</v>
      </c>
      <c r="J8694" s="380">
        <v>3.4744016214161104</v>
      </c>
    </row>
    <row r="8695" spans="1:10" x14ac:dyDescent="0.35">
      <c r="A8695" s="5">
        <v>8691</v>
      </c>
      <c r="B8695" s="5">
        <v>363</v>
      </c>
      <c r="C8695" s="5">
        <v>12</v>
      </c>
      <c r="D8695" s="380">
        <v>8.6666666666666661</v>
      </c>
      <c r="E8695" s="25">
        <v>23.73</v>
      </c>
      <c r="F8695" s="380">
        <v>4.7318351865616064</v>
      </c>
      <c r="G8695" s="25">
        <v>32.19</v>
      </c>
      <c r="H8695" s="380">
        <v>6.3851101019686949</v>
      </c>
      <c r="I8695" s="25">
        <v>34.07</v>
      </c>
      <c r="J8695" s="380">
        <v>4.3286831941010675</v>
      </c>
    </row>
    <row r="8696" spans="1:10" x14ac:dyDescent="0.35">
      <c r="A8696" s="5">
        <v>8692</v>
      </c>
      <c r="B8696" s="5">
        <v>363</v>
      </c>
      <c r="C8696" s="5">
        <v>12</v>
      </c>
      <c r="D8696" s="380">
        <v>7.2444444444444427</v>
      </c>
      <c r="E8696" s="25">
        <v>23.73</v>
      </c>
      <c r="F8696" s="380">
        <v>4.677158577862075</v>
      </c>
      <c r="G8696" s="25">
        <v>32.19</v>
      </c>
      <c r="H8696" s="380">
        <v>4.9069365408601842</v>
      </c>
      <c r="I8696" s="25">
        <v>34.25</v>
      </c>
      <c r="J8696" s="380">
        <v>4.6414886892434817</v>
      </c>
    </row>
    <row r="8697" spans="1:10" x14ac:dyDescent="0.35">
      <c r="A8697" s="5">
        <v>8693</v>
      </c>
      <c r="B8697" s="5">
        <v>363</v>
      </c>
      <c r="C8697" s="5">
        <v>12</v>
      </c>
      <c r="D8697" s="380">
        <v>6.7716666666666665</v>
      </c>
      <c r="E8697" s="25">
        <v>24.44</v>
      </c>
      <c r="F8697" s="380">
        <v>4.3991129543638738</v>
      </c>
      <c r="G8697" s="25">
        <v>35.85</v>
      </c>
      <c r="H8697" s="380">
        <v>4.4670639356226749</v>
      </c>
      <c r="I8697" s="25">
        <v>34.68</v>
      </c>
      <c r="J8697" s="380">
        <v>3.5082329622816588</v>
      </c>
    </row>
    <row r="8698" spans="1:10" x14ac:dyDescent="0.35">
      <c r="A8698" s="5">
        <v>8694</v>
      </c>
      <c r="B8698" s="5">
        <v>363</v>
      </c>
      <c r="C8698" s="5">
        <v>12</v>
      </c>
      <c r="D8698" s="380">
        <v>8.0727777777777785</v>
      </c>
      <c r="E8698" s="25">
        <v>24.84</v>
      </c>
      <c r="F8698" s="380">
        <v>5.0269201775376704</v>
      </c>
      <c r="G8698" s="25">
        <v>42.19</v>
      </c>
      <c r="H8698" s="380">
        <v>4.1003853437824462</v>
      </c>
      <c r="I8698" s="25">
        <v>41.15</v>
      </c>
      <c r="J8698" s="380">
        <v>2.8695625042745099</v>
      </c>
    </row>
    <row r="8699" spans="1:10" x14ac:dyDescent="0.35">
      <c r="A8699" s="5">
        <v>8695</v>
      </c>
      <c r="B8699" s="5">
        <v>363</v>
      </c>
      <c r="C8699" s="5">
        <v>12</v>
      </c>
      <c r="D8699" s="380">
        <v>10.947777777777775</v>
      </c>
      <c r="E8699" s="25">
        <v>24.84</v>
      </c>
      <c r="F8699" s="380">
        <v>4.3562873211563495</v>
      </c>
      <c r="G8699" s="25">
        <v>44.74</v>
      </c>
      <c r="H8699" s="380">
        <v>3.6053427394226607</v>
      </c>
      <c r="I8699" s="25">
        <v>41.15</v>
      </c>
      <c r="J8699" s="380">
        <v>2.4601310925130551</v>
      </c>
    </row>
    <row r="8700" spans="1:10" x14ac:dyDescent="0.35">
      <c r="A8700" s="5">
        <v>8696</v>
      </c>
      <c r="B8700" s="5">
        <v>363</v>
      </c>
      <c r="C8700" s="5">
        <v>12</v>
      </c>
      <c r="D8700" s="380">
        <v>13.703333333333333</v>
      </c>
      <c r="E8700" s="25">
        <v>25.29</v>
      </c>
      <c r="F8700" s="380">
        <v>4.9156911247203956</v>
      </c>
      <c r="G8700" s="25">
        <v>46.11</v>
      </c>
      <c r="H8700" s="380">
        <v>3.4089183546462425</v>
      </c>
      <c r="I8700" s="25">
        <v>48.86</v>
      </c>
      <c r="J8700" s="380">
        <v>2.7174088425576679</v>
      </c>
    </row>
    <row r="8701" spans="1:10" x14ac:dyDescent="0.35">
      <c r="A8701" s="5">
        <v>8697</v>
      </c>
      <c r="B8701" s="5">
        <v>363</v>
      </c>
      <c r="C8701" s="5">
        <v>12</v>
      </c>
      <c r="D8701" s="380">
        <v>16.987222222222222</v>
      </c>
      <c r="E8701" s="25">
        <v>25.59</v>
      </c>
      <c r="F8701" s="380">
        <v>4.4489197402874003</v>
      </c>
      <c r="G8701" s="25">
        <v>46.11</v>
      </c>
      <c r="H8701" s="380">
        <v>5.7908629520130841</v>
      </c>
      <c r="I8701" s="25">
        <v>62.27</v>
      </c>
      <c r="J8701" s="380">
        <v>3.6901410457317723</v>
      </c>
    </row>
    <row r="8702" spans="1:10" x14ac:dyDescent="0.35">
      <c r="A8702" s="5">
        <v>8698</v>
      </c>
      <c r="B8702" s="5">
        <v>363</v>
      </c>
      <c r="C8702" s="5">
        <v>12</v>
      </c>
      <c r="D8702" s="380">
        <v>19.706666666666667</v>
      </c>
      <c r="E8702" s="25">
        <v>25.74</v>
      </c>
      <c r="F8702" s="380">
        <v>3.4459902272712899</v>
      </c>
      <c r="G8702" s="25">
        <v>46.11</v>
      </c>
      <c r="H8702" s="380">
        <v>5.6300459061396291</v>
      </c>
      <c r="I8702" s="25">
        <v>62.27</v>
      </c>
      <c r="J8702" s="380">
        <v>4.1425106543432362</v>
      </c>
    </row>
    <row r="8703" spans="1:10" x14ac:dyDescent="0.35">
      <c r="A8703" s="5">
        <v>8699</v>
      </c>
      <c r="B8703" s="5">
        <v>363</v>
      </c>
      <c r="C8703" s="5">
        <v>12</v>
      </c>
      <c r="D8703" s="380">
        <v>21.793888888888887</v>
      </c>
      <c r="E8703" s="25">
        <v>25.74</v>
      </c>
      <c r="F8703" s="380">
        <v>4.6166764477686328</v>
      </c>
      <c r="G8703" s="25">
        <v>46.11</v>
      </c>
      <c r="H8703" s="380">
        <v>4.9789322561932199</v>
      </c>
      <c r="I8703" s="25">
        <v>62.27</v>
      </c>
      <c r="J8703" s="380">
        <v>1.699865455950907</v>
      </c>
    </row>
    <row r="8704" spans="1:10" x14ac:dyDescent="0.35">
      <c r="A8704" s="5">
        <v>8700</v>
      </c>
      <c r="B8704" s="5">
        <v>363</v>
      </c>
      <c r="C8704" s="5">
        <v>12</v>
      </c>
      <c r="D8704" s="380">
        <v>21.176666666666662</v>
      </c>
      <c r="E8704" s="25">
        <v>25.74</v>
      </c>
      <c r="F8704" s="380">
        <v>5.7261571898996682</v>
      </c>
      <c r="G8704" s="25">
        <v>46.11</v>
      </c>
      <c r="H8704" s="380">
        <v>4.1003853437824462</v>
      </c>
      <c r="I8704" s="25">
        <v>62.27</v>
      </c>
      <c r="J8704" s="380">
        <v>3.5082329622816588</v>
      </c>
    </row>
    <row r="8705" spans="1:10" x14ac:dyDescent="0.35">
      <c r="A8705" s="5">
        <v>8701</v>
      </c>
      <c r="B8705" s="5">
        <v>363</v>
      </c>
      <c r="C8705" s="5">
        <v>12</v>
      </c>
      <c r="D8705" s="380">
        <v>22.815000000000001</v>
      </c>
      <c r="E8705" s="25">
        <v>25.74</v>
      </c>
      <c r="F8705" s="380">
        <v>5.4579784237799851</v>
      </c>
      <c r="G8705" s="25">
        <v>46.11</v>
      </c>
      <c r="H8705" s="380">
        <v>2.1119904477038496</v>
      </c>
      <c r="I8705" s="25">
        <v>62.27</v>
      </c>
      <c r="J8705" s="380">
        <v>3.5082329622816588</v>
      </c>
    </row>
    <row r="8706" spans="1:10" x14ac:dyDescent="0.35">
      <c r="A8706" s="5">
        <v>8702</v>
      </c>
      <c r="B8706" s="5">
        <v>363</v>
      </c>
      <c r="C8706" s="5">
        <v>12</v>
      </c>
      <c r="D8706" s="380">
        <v>21.779444444444447</v>
      </c>
      <c r="E8706" s="25">
        <v>25.74</v>
      </c>
      <c r="F8706" s="380">
        <v>5.551600314103843</v>
      </c>
      <c r="G8706" s="25">
        <v>46.11</v>
      </c>
      <c r="H8706" s="380">
        <v>4.3725609681527029</v>
      </c>
      <c r="I8706" s="25">
        <v>62.27</v>
      </c>
      <c r="J8706" s="380">
        <v>2.5164650770086112</v>
      </c>
    </row>
    <row r="8707" spans="1:10" x14ac:dyDescent="0.35">
      <c r="A8707" s="5">
        <v>8703</v>
      </c>
      <c r="B8707" s="5">
        <v>363</v>
      </c>
      <c r="C8707" s="5">
        <v>12</v>
      </c>
      <c r="D8707" s="380">
        <v>23.90388888888889</v>
      </c>
      <c r="E8707" s="25">
        <v>25.74</v>
      </c>
      <c r="F8707" s="380">
        <v>6.1451460190202827</v>
      </c>
      <c r="G8707" s="25">
        <v>46.11</v>
      </c>
      <c r="H8707" s="380">
        <v>4.8486513308912897</v>
      </c>
      <c r="I8707" s="25">
        <v>62.27</v>
      </c>
      <c r="J8707" s="380">
        <v>2.5479680075462832</v>
      </c>
    </row>
    <row r="8708" spans="1:10" x14ac:dyDescent="0.35">
      <c r="A8708" s="5">
        <v>8704</v>
      </c>
      <c r="B8708" s="5">
        <v>363</v>
      </c>
      <c r="C8708" s="5">
        <v>12</v>
      </c>
      <c r="D8708" s="380">
        <v>24.044444444444444</v>
      </c>
      <c r="E8708" s="25">
        <v>25.74</v>
      </c>
      <c r="F8708" s="380">
        <v>7.3220061793365598</v>
      </c>
      <c r="G8708" s="25">
        <v>46.11</v>
      </c>
      <c r="H8708" s="380">
        <v>4.8374653111155324</v>
      </c>
      <c r="I8708" s="25">
        <v>62.27</v>
      </c>
      <c r="J8708" s="380">
        <v>3.6651100732428583</v>
      </c>
    </row>
    <row r="8709" spans="1:10" x14ac:dyDescent="0.35">
      <c r="A8709" s="5">
        <v>8705</v>
      </c>
      <c r="B8709" s="5">
        <v>363</v>
      </c>
      <c r="C8709" s="5">
        <v>12</v>
      </c>
      <c r="D8709" s="380">
        <v>29.271111111111111</v>
      </c>
      <c r="E8709" s="25">
        <v>25.74</v>
      </c>
      <c r="F8709" s="380">
        <v>6.5092749473002893</v>
      </c>
      <c r="G8709" s="25">
        <v>46.98</v>
      </c>
      <c r="H8709" s="380">
        <v>4.471754144147754</v>
      </c>
      <c r="I8709" s="25">
        <v>72.19</v>
      </c>
      <c r="J8709" s="380">
        <v>4.4401031343700117</v>
      </c>
    </row>
    <row r="8710" spans="1:10" x14ac:dyDescent="0.35">
      <c r="A8710" s="5">
        <v>8706</v>
      </c>
      <c r="B8710" s="5">
        <v>363</v>
      </c>
      <c r="C8710" s="5">
        <v>12</v>
      </c>
      <c r="D8710" s="380">
        <v>32.198333333333331</v>
      </c>
      <c r="E8710" s="25">
        <v>34.82</v>
      </c>
      <c r="F8710" s="380">
        <v>5.3761850289432891</v>
      </c>
      <c r="G8710" s="25">
        <v>50.35</v>
      </c>
      <c r="H8710" s="380">
        <v>5.9960291535624251</v>
      </c>
      <c r="I8710" s="25">
        <v>156.82</v>
      </c>
      <c r="J8710" s="380">
        <v>4.4401031343700117</v>
      </c>
    </row>
    <row r="8711" spans="1:10" x14ac:dyDescent="0.35">
      <c r="A8711" s="5">
        <v>8707</v>
      </c>
      <c r="B8711" s="5">
        <v>363</v>
      </c>
      <c r="C8711" s="5">
        <v>12</v>
      </c>
      <c r="D8711" s="380">
        <v>33.714999999999996</v>
      </c>
      <c r="E8711" s="25">
        <v>26.51</v>
      </c>
      <c r="F8711" s="380">
        <v>7.0723131945919535</v>
      </c>
      <c r="G8711" s="25">
        <v>52.67</v>
      </c>
      <c r="H8711" s="380">
        <v>5.9758385422978222</v>
      </c>
      <c r="I8711" s="25">
        <v>623.48</v>
      </c>
      <c r="J8711" s="380">
        <v>4.4401031343700117</v>
      </c>
    </row>
    <row r="8712" spans="1:10" x14ac:dyDescent="0.35">
      <c r="A8712" s="5">
        <v>8708</v>
      </c>
      <c r="B8712" s="5">
        <v>363</v>
      </c>
      <c r="C8712" s="5">
        <v>12</v>
      </c>
      <c r="D8712" s="380">
        <v>31.477222222222224</v>
      </c>
      <c r="E8712" s="25">
        <v>25.74</v>
      </c>
      <c r="F8712" s="380">
        <v>7.0958471958218654</v>
      </c>
      <c r="G8712" s="25">
        <v>48.39</v>
      </c>
      <c r="H8712" s="380">
        <v>6.5548830423426612</v>
      </c>
      <c r="I8712" s="25">
        <v>139.33000000000001</v>
      </c>
      <c r="J8712" s="380">
        <v>0.66353167315766737</v>
      </c>
    </row>
    <row r="8713" spans="1:10" x14ac:dyDescent="0.35">
      <c r="A8713" s="5">
        <v>8709</v>
      </c>
      <c r="B8713" s="5">
        <v>363</v>
      </c>
      <c r="C8713" s="5">
        <v>12</v>
      </c>
      <c r="D8713" s="380">
        <v>28.902777777777775</v>
      </c>
      <c r="E8713" s="25">
        <v>25.74</v>
      </c>
      <c r="F8713" s="380">
        <v>8.2176066258586964</v>
      </c>
      <c r="G8713" s="25">
        <v>46.11</v>
      </c>
      <c r="H8713" s="380">
        <v>6.5206619230620468</v>
      </c>
      <c r="I8713" s="25">
        <v>62.27</v>
      </c>
      <c r="J8713" s="380">
        <v>4.3968254323987948</v>
      </c>
    </row>
    <row r="8714" spans="1:10" x14ac:dyDescent="0.35">
      <c r="A8714" s="5">
        <v>8710</v>
      </c>
      <c r="B8714" s="5">
        <v>363</v>
      </c>
      <c r="C8714" s="5">
        <v>12</v>
      </c>
      <c r="D8714" s="380">
        <v>25.822222222222219</v>
      </c>
      <c r="E8714" s="25">
        <v>25.74</v>
      </c>
      <c r="F8714" s="380">
        <v>7.4011618053700987</v>
      </c>
      <c r="G8714" s="25">
        <v>46.11</v>
      </c>
      <c r="H8714" s="380">
        <v>5.4651622016441905</v>
      </c>
      <c r="I8714" s="25">
        <v>62.27</v>
      </c>
      <c r="J8714" s="380">
        <v>4.3968254323987948</v>
      </c>
    </row>
    <row r="8715" spans="1:10" x14ac:dyDescent="0.35">
      <c r="A8715" s="5">
        <v>8711</v>
      </c>
      <c r="B8715" s="5">
        <v>363</v>
      </c>
      <c r="C8715" s="5">
        <v>12</v>
      </c>
      <c r="D8715" s="380">
        <v>22.88666666666666</v>
      </c>
      <c r="E8715" s="25">
        <v>25.74</v>
      </c>
      <c r="F8715" s="380">
        <v>6.3754061542255078</v>
      </c>
      <c r="G8715" s="25">
        <v>46.11</v>
      </c>
      <c r="H8715" s="380">
        <v>3.6260317339595276</v>
      </c>
      <c r="I8715" s="25">
        <v>62.27</v>
      </c>
      <c r="J8715" s="380">
        <v>4.3968254323987948</v>
      </c>
    </row>
    <row r="8716" spans="1:10" x14ac:dyDescent="0.35">
      <c r="A8716" s="5">
        <v>8712</v>
      </c>
      <c r="B8716" s="5">
        <v>363</v>
      </c>
      <c r="C8716" s="5">
        <v>12</v>
      </c>
      <c r="D8716" s="380">
        <v>20.567222222222224</v>
      </c>
      <c r="E8716" s="25">
        <v>25.59</v>
      </c>
      <c r="F8716" s="380">
        <v>5.0598624835588186</v>
      </c>
      <c r="G8716" s="25">
        <v>46.11</v>
      </c>
      <c r="H8716" s="380">
        <v>3.502544474607165</v>
      </c>
      <c r="I8716" s="25">
        <v>53.71</v>
      </c>
      <c r="J8716" s="380">
        <v>1.7090070463759746</v>
      </c>
    </row>
    <row r="8717" spans="1:10" x14ac:dyDescent="0.35">
      <c r="A8717" s="5">
        <v>8713</v>
      </c>
      <c r="B8717" s="5">
        <v>364</v>
      </c>
      <c r="C8717" s="5">
        <v>12</v>
      </c>
      <c r="D8717" s="380">
        <v>19.75611111111111</v>
      </c>
      <c r="E8717" s="25">
        <v>25.59</v>
      </c>
      <c r="F8717" s="380">
        <v>4.9511884831525466</v>
      </c>
      <c r="G8717" s="25">
        <v>45.57</v>
      </c>
      <c r="H8717" s="380">
        <v>3.9612350339670699</v>
      </c>
      <c r="I8717" s="25">
        <v>36.049999999999997</v>
      </c>
      <c r="J8717" s="380">
        <v>2.3954920523948275</v>
      </c>
    </row>
    <row r="8718" spans="1:10" x14ac:dyDescent="0.35">
      <c r="A8718" s="5">
        <v>8714</v>
      </c>
      <c r="B8718" s="5">
        <v>364</v>
      </c>
      <c r="C8718" s="5">
        <v>12</v>
      </c>
      <c r="D8718" s="380">
        <v>17.639444444444443</v>
      </c>
      <c r="E8718" s="25">
        <v>24.99</v>
      </c>
      <c r="F8718" s="380">
        <v>4.4069086537489959</v>
      </c>
      <c r="G8718" s="25">
        <v>42.95</v>
      </c>
      <c r="H8718" s="380">
        <v>4.0542737930775132</v>
      </c>
      <c r="I8718" s="25">
        <v>33.67</v>
      </c>
      <c r="J8718" s="380">
        <v>2.077477845380892</v>
      </c>
    </row>
    <row r="8719" spans="1:10" x14ac:dyDescent="0.35">
      <c r="A8719" s="5">
        <v>8715</v>
      </c>
      <c r="B8719" s="5">
        <v>364</v>
      </c>
      <c r="C8719" s="5">
        <v>12</v>
      </c>
      <c r="D8719" s="380">
        <v>15.457777777777778</v>
      </c>
      <c r="E8719" s="25">
        <v>24.84</v>
      </c>
      <c r="F8719" s="380">
        <v>3.9730276098638901</v>
      </c>
      <c r="G8719" s="25">
        <v>42.17</v>
      </c>
      <c r="H8719" s="380">
        <v>4.039600407619008</v>
      </c>
      <c r="I8719" s="25">
        <v>33.67</v>
      </c>
      <c r="J8719" s="380">
        <v>1.9130484383168234</v>
      </c>
    </row>
    <row r="8720" spans="1:10" x14ac:dyDescent="0.35">
      <c r="A8720" s="5">
        <v>8716</v>
      </c>
      <c r="B8720" s="5">
        <v>364</v>
      </c>
      <c r="C8720" s="5">
        <v>12</v>
      </c>
      <c r="D8720" s="380">
        <v>14.987777777777778</v>
      </c>
      <c r="E8720" s="25">
        <v>24.73</v>
      </c>
      <c r="F8720" s="380">
        <v>4.4969557617277074</v>
      </c>
      <c r="G8720" s="25">
        <v>40.96</v>
      </c>
      <c r="H8720" s="380">
        <v>3.7630631205553144</v>
      </c>
      <c r="I8720" s="25">
        <v>33.67</v>
      </c>
      <c r="J8720" s="380">
        <v>1.9045198601188587</v>
      </c>
    </row>
    <row r="8721" spans="1:10" x14ac:dyDescent="0.35">
      <c r="A8721" s="5">
        <v>8717</v>
      </c>
      <c r="B8721" s="5">
        <v>364</v>
      </c>
      <c r="C8721" s="5">
        <v>12</v>
      </c>
      <c r="D8721" s="380">
        <v>14.403333333333332</v>
      </c>
      <c r="E8721" s="25">
        <v>24.73</v>
      </c>
      <c r="F8721" s="380">
        <v>4.1725925012262897</v>
      </c>
      <c r="G8721" s="25">
        <v>40.96</v>
      </c>
      <c r="H8721" s="380">
        <v>3.6139450066713024</v>
      </c>
      <c r="I8721" s="25">
        <v>33.67</v>
      </c>
      <c r="J8721" s="380">
        <v>1.8310702247309902</v>
      </c>
    </row>
    <row r="8722" spans="1:10" x14ac:dyDescent="0.35">
      <c r="A8722" s="5">
        <v>8718</v>
      </c>
      <c r="B8722" s="5">
        <v>364</v>
      </c>
      <c r="C8722" s="5">
        <v>12</v>
      </c>
      <c r="D8722" s="380">
        <v>15.803888888888887</v>
      </c>
      <c r="E8722" s="25">
        <v>24.84</v>
      </c>
      <c r="F8722" s="380">
        <v>4.3333377646777249</v>
      </c>
      <c r="G8722" s="25">
        <v>40.96</v>
      </c>
      <c r="H8722" s="380">
        <v>3.3737855390102482</v>
      </c>
      <c r="I8722" s="25">
        <v>33.67</v>
      </c>
      <c r="J8722" s="380">
        <v>1.8876196349885119</v>
      </c>
    </row>
    <row r="8723" spans="1:10" x14ac:dyDescent="0.35">
      <c r="A8723" s="5">
        <v>8719</v>
      </c>
      <c r="B8723" s="5">
        <v>364</v>
      </c>
      <c r="C8723" s="5">
        <v>12</v>
      </c>
      <c r="D8723" s="380">
        <v>18.644444444444446</v>
      </c>
      <c r="E8723" s="25">
        <v>24.84</v>
      </c>
      <c r="F8723" s="380">
        <v>3.9796339047240545</v>
      </c>
      <c r="G8723" s="25">
        <v>42.95</v>
      </c>
      <c r="H8723" s="380">
        <v>3.3977769473028667</v>
      </c>
      <c r="I8723" s="25">
        <v>33.67</v>
      </c>
      <c r="J8723" s="380">
        <v>1.8096732194982144</v>
      </c>
    </row>
    <row r="8724" spans="1:10" x14ac:dyDescent="0.35">
      <c r="A8724" s="5">
        <v>8720</v>
      </c>
      <c r="B8724" s="5">
        <v>364</v>
      </c>
      <c r="C8724" s="5">
        <v>12</v>
      </c>
      <c r="D8724" s="380">
        <v>21.460555555555555</v>
      </c>
      <c r="E8724" s="25">
        <v>24.84</v>
      </c>
      <c r="F8724" s="380">
        <v>4.5177125240766873</v>
      </c>
      <c r="G8724" s="25">
        <v>43.47</v>
      </c>
      <c r="H8724" s="380">
        <v>3.9325356781552614</v>
      </c>
      <c r="I8724" s="25">
        <v>33.67</v>
      </c>
      <c r="J8724" s="380">
        <v>1.9422121195598709</v>
      </c>
    </row>
    <row r="8725" spans="1:10" x14ac:dyDescent="0.35">
      <c r="A8725" s="5">
        <v>8721</v>
      </c>
      <c r="B8725" s="5">
        <v>364</v>
      </c>
      <c r="C8725" s="5">
        <v>12</v>
      </c>
      <c r="D8725" s="380">
        <v>21.475000000000001</v>
      </c>
      <c r="E8725" s="25">
        <v>25.29</v>
      </c>
      <c r="F8725" s="380">
        <v>4.827171314380907</v>
      </c>
      <c r="G8725" s="25">
        <v>44.77</v>
      </c>
      <c r="H8725" s="380">
        <v>3.6267661990340994</v>
      </c>
      <c r="I8725" s="25">
        <v>34.01</v>
      </c>
      <c r="J8725" s="380">
        <v>2.0614421547092423</v>
      </c>
    </row>
    <row r="8726" spans="1:10" x14ac:dyDescent="0.35">
      <c r="A8726" s="5">
        <v>8722</v>
      </c>
      <c r="B8726" s="5">
        <v>364</v>
      </c>
      <c r="C8726" s="5">
        <v>12</v>
      </c>
      <c r="D8726" s="380">
        <v>27.240555555555556</v>
      </c>
      <c r="E8726" s="25">
        <v>25.29</v>
      </c>
      <c r="F8726" s="380">
        <v>2.9624216926761067</v>
      </c>
      <c r="G8726" s="25">
        <v>46.11</v>
      </c>
      <c r="H8726" s="380">
        <v>0.58775937061584327</v>
      </c>
      <c r="I8726" s="25">
        <v>34.07</v>
      </c>
      <c r="J8726" s="380">
        <v>3.9757265996015949</v>
      </c>
    </row>
    <row r="8727" spans="1:10" x14ac:dyDescent="0.35">
      <c r="A8727" s="5">
        <v>8723</v>
      </c>
      <c r="B8727" s="5">
        <v>364</v>
      </c>
      <c r="C8727" s="5">
        <v>12</v>
      </c>
      <c r="D8727" s="380">
        <v>29.872222222222224</v>
      </c>
      <c r="E8727" s="25">
        <v>25.29</v>
      </c>
      <c r="F8727" s="380">
        <v>3.4677044104610295</v>
      </c>
      <c r="G8727" s="25">
        <v>44.77</v>
      </c>
      <c r="H8727" s="380">
        <v>1.906589528194125</v>
      </c>
      <c r="I8727" s="25">
        <v>33.67</v>
      </c>
      <c r="J8727" s="380">
        <v>2.777777777777778E-2</v>
      </c>
    </row>
    <row r="8728" spans="1:10" x14ac:dyDescent="0.35">
      <c r="A8728" s="5">
        <v>8724</v>
      </c>
      <c r="B8728" s="5">
        <v>364</v>
      </c>
      <c r="C8728" s="5">
        <v>12</v>
      </c>
      <c r="D8728" s="380">
        <v>29.617222222222221</v>
      </c>
      <c r="E8728" s="25">
        <v>24.84</v>
      </c>
      <c r="F8728" s="380">
        <v>3.4677044104610295</v>
      </c>
      <c r="G8728" s="25">
        <v>43.56</v>
      </c>
      <c r="H8728" s="380">
        <v>1.906589528194125</v>
      </c>
      <c r="I8728" s="25">
        <v>33.67</v>
      </c>
      <c r="J8728" s="380">
        <v>2.777777777777778E-2</v>
      </c>
    </row>
    <row r="8729" spans="1:10" x14ac:dyDescent="0.35">
      <c r="A8729" s="5">
        <v>8725</v>
      </c>
      <c r="B8729" s="5">
        <v>364</v>
      </c>
      <c r="C8729" s="5">
        <v>12</v>
      </c>
      <c r="D8729" s="380">
        <v>29.171111111111109</v>
      </c>
      <c r="E8729" s="25">
        <v>24.84</v>
      </c>
      <c r="F8729" s="380">
        <v>3.2727733956087586</v>
      </c>
      <c r="G8729" s="25">
        <v>43.56</v>
      </c>
      <c r="H8729" s="380">
        <v>1.906589528194125</v>
      </c>
      <c r="I8729" s="25">
        <v>33.67</v>
      </c>
      <c r="J8729" s="380">
        <v>2.777777777777778E-2</v>
      </c>
    </row>
    <row r="8730" spans="1:10" x14ac:dyDescent="0.35">
      <c r="A8730" s="5">
        <v>8726</v>
      </c>
      <c r="B8730" s="5">
        <v>364</v>
      </c>
      <c r="C8730" s="5">
        <v>12</v>
      </c>
      <c r="D8730" s="380">
        <v>27.97111111111111</v>
      </c>
      <c r="E8730" s="25">
        <v>24.84</v>
      </c>
      <c r="F8730" s="380">
        <v>3.2727733956087586</v>
      </c>
      <c r="G8730" s="25">
        <v>43.56</v>
      </c>
      <c r="H8730" s="380">
        <v>1.906589528194125</v>
      </c>
      <c r="I8730" s="25">
        <v>33.67</v>
      </c>
      <c r="J8730" s="380">
        <v>2.777777777777778E-2</v>
      </c>
    </row>
    <row r="8731" spans="1:10" x14ac:dyDescent="0.35">
      <c r="A8731" s="5">
        <v>8727</v>
      </c>
      <c r="B8731" s="5">
        <v>364</v>
      </c>
      <c r="C8731" s="5">
        <v>12</v>
      </c>
      <c r="D8731" s="380">
        <v>27.290555555555557</v>
      </c>
      <c r="E8731" s="25">
        <v>24.84</v>
      </c>
      <c r="F8731" s="380">
        <v>3.2727733956087586</v>
      </c>
      <c r="G8731" s="25">
        <v>43.56</v>
      </c>
      <c r="H8731" s="380">
        <v>2.1731726230660362</v>
      </c>
      <c r="I8731" s="25">
        <v>33.67</v>
      </c>
      <c r="J8731" s="380">
        <v>2.777777777777778E-2</v>
      </c>
    </row>
    <row r="8732" spans="1:10" x14ac:dyDescent="0.35">
      <c r="A8732" s="5">
        <v>8728</v>
      </c>
      <c r="B8732" s="5">
        <v>364</v>
      </c>
      <c r="C8732" s="5">
        <v>12</v>
      </c>
      <c r="D8732" s="380">
        <v>25.905555555555551</v>
      </c>
      <c r="E8732" s="25">
        <v>24.84</v>
      </c>
      <c r="F8732" s="380">
        <v>0.47222222222222221</v>
      </c>
      <c r="G8732" s="25">
        <v>44.69</v>
      </c>
      <c r="H8732" s="380">
        <v>2.1731726230660362</v>
      </c>
      <c r="I8732" s="25">
        <v>33.67</v>
      </c>
      <c r="J8732" s="380">
        <v>2.777777777777778E-2</v>
      </c>
    </row>
    <row r="8733" spans="1:10" x14ac:dyDescent="0.35">
      <c r="A8733" s="5">
        <v>8729</v>
      </c>
      <c r="B8733" s="5">
        <v>364</v>
      </c>
      <c r="C8733" s="5">
        <v>12</v>
      </c>
      <c r="D8733" s="380">
        <v>25.992777777777775</v>
      </c>
      <c r="E8733" s="25">
        <v>24.84</v>
      </c>
      <c r="F8733" s="380">
        <v>2.5955437934123626</v>
      </c>
      <c r="G8733" s="25">
        <v>44.77</v>
      </c>
      <c r="H8733" s="380">
        <v>0.12439610700024273</v>
      </c>
      <c r="I8733" s="25">
        <v>34.07</v>
      </c>
      <c r="J8733" s="380">
        <v>4.0687893899871694E-2</v>
      </c>
    </row>
    <row r="8734" spans="1:10" x14ac:dyDescent="0.35">
      <c r="A8734" s="5">
        <v>8730</v>
      </c>
      <c r="B8734" s="5">
        <v>364</v>
      </c>
      <c r="C8734" s="5">
        <v>12</v>
      </c>
      <c r="D8734" s="380">
        <v>27.46833333333333</v>
      </c>
      <c r="E8734" s="25">
        <v>25.74</v>
      </c>
      <c r="F8734" s="380">
        <v>2.9388098022695663</v>
      </c>
      <c r="G8734" s="25">
        <v>46.11</v>
      </c>
      <c r="H8734" s="380">
        <v>0.14480167642852412</v>
      </c>
      <c r="I8734" s="25">
        <v>39.619999999999997</v>
      </c>
      <c r="J8734" s="380">
        <v>0.12145182624189477</v>
      </c>
    </row>
    <row r="8735" spans="1:10" x14ac:dyDescent="0.35">
      <c r="A8735" s="5">
        <v>8731</v>
      </c>
      <c r="B8735" s="5">
        <v>364</v>
      </c>
      <c r="C8735" s="5">
        <v>12</v>
      </c>
      <c r="D8735" s="380">
        <v>25.423333333333332</v>
      </c>
      <c r="E8735" s="25">
        <v>25.74</v>
      </c>
      <c r="F8735" s="380">
        <v>0.66715502475083077</v>
      </c>
      <c r="G8735" s="25">
        <v>46.11</v>
      </c>
      <c r="H8735" s="380">
        <v>0.14480167642852412</v>
      </c>
      <c r="I8735" s="25">
        <v>39.619999999999997</v>
      </c>
      <c r="J8735" s="380">
        <v>0.12145182624189477</v>
      </c>
    </row>
    <row r="8736" spans="1:10" x14ac:dyDescent="0.35">
      <c r="A8736" s="5">
        <v>8732</v>
      </c>
      <c r="B8736" s="5">
        <v>364</v>
      </c>
      <c r="C8736" s="5">
        <v>12</v>
      </c>
      <c r="D8736" s="380">
        <v>23.646666666666672</v>
      </c>
      <c r="E8736" s="25">
        <v>24.99</v>
      </c>
      <c r="F8736" s="380">
        <v>0.71049559441750065</v>
      </c>
      <c r="G8736" s="25">
        <v>44.77</v>
      </c>
      <c r="H8736" s="380">
        <v>0.14480167642852412</v>
      </c>
      <c r="I8736" s="25">
        <v>34.25</v>
      </c>
      <c r="J8736" s="380">
        <v>7.2558092144530684E-2</v>
      </c>
    </row>
    <row r="8737" spans="1:10" x14ac:dyDescent="0.35">
      <c r="A8737" s="5">
        <v>8733</v>
      </c>
      <c r="B8737" s="5">
        <v>364</v>
      </c>
      <c r="C8737" s="5">
        <v>12</v>
      </c>
      <c r="D8737" s="380">
        <v>16.54</v>
      </c>
      <c r="E8737" s="25">
        <v>24.84</v>
      </c>
      <c r="F8737" s="380">
        <v>0.47222222222222221</v>
      </c>
      <c r="G8737" s="25">
        <v>43.72</v>
      </c>
      <c r="H8737" s="380">
        <v>2.1179239275206396</v>
      </c>
      <c r="I8737" s="25">
        <v>33.74</v>
      </c>
      <c r="J8737" s="380">
        <v>8.4823337588101913E-2</v>
      </c>
    </row>
    <row r="8738" spans="1:10" x14ac:dyDescent="0.35">
      <c r="A8738" s="5">
        <v>8734</v>
      </c>
      <c r="B8738" s="5">
        <v>364</v>
      </c>
      <c r="C8738" s="5">
        <v>12</v>
      </c>
      <c r="D8738" s="380">
        <v>13.681111111111109</v>
      </c>
      <c r="E8738" s="25">
        <v>24.84</v>
      </c>
      <c r="F8738" s="380">
        <v>0.47222222222222221</v>
      </c>
      <c r="G8738" s="25">
        <v>43.39</v>
      </c>
      <c r="H8738" s="380">
        <v>2.1179239275206396</v>
      </c>
      <c r="I8738" s="25">
        <v>33.67</v>
      </c>
      <c r="J8738" s="380">
        <v>3.0025248329588472E-2</v>
      </c>
    </row>
    <row r="8739" spans="1:10" x14ac:dyDescent="0.35">
      <c r="A8739" s="5">
        <v>8735</v>
      </c>
      <c r="B8739" s="5">
        <v>364</v>
      </c>
      <c r="C8739" s="5">
        <v>12</v>
      </c>
      <c r="D8739" s="380">
        <v>11.434444444444445</v>
      </c>
      <c r="E8739" s="25">
        <v>24.84</v>
      </c>
      <c r="F8739" s="380">
        <v>0.47222222222222227</v>
      </c>
      <c r="G8739" s="25">
        <v>43.39</v>
      </c>
      <c r="H8739" s="380">
        <v>2.1179239275206396</v>
      </c>
      <c r="I8739" s="25">
        <v>33.67</v>
      </c>
      <c r="J8739" s="380">
        <v>0.10891050022432833</v>
      </c>
    </row>
    <row r="8740" spans="1:10" x14ac:dyDescent="0.35">
      <c r="A8740" s="5">
        <v>8736</v>
      </c>
      <c r="B8740" s="5">
        <v>364</v>
      </c>
      <c r="C8740" s="5">
        <v>12</v>
      </c>
      <c r="D8740" s="380">
        <v>6.9511111111111115</v>
      </c>
      <c r="E8740" s="25">
        <v>24.84</v>
      </c>
      <c r="F8740" s="380">
        <v>0.3532055538546533</v>
      </c>
      <c r="G8740" s="25">
        <v>42.95</v>
      </c>
      <c r="H8740" s="380">
        <v>2.1179239275206396</v>
      </c>
      <c r="I8740" s="25">
        <v>33.67</v>
      </c>
      <c r="J8740" s="380">
        <v>7.817412427067863E-2</v>
      </c>
    </row>
    <row r="8741" spans="1:10" x14ac:dyDescent="0.35">
      <c r="A8741" s="5">
        <v>8737</v>
      </c>
      <c r="B8741" s="5">
        <v>365</v>
      </c>
      <c r="C8741" s="5">
        <v>12</v>
      </c>
      <c r="D8741" s="380">
        <v>12.552777777777779</v>
      </c>
      <c r="E8741" s="25">
        <v>24.84</v>
      </c>
      <c r="F8741" s="380">
        <v>0.20080933940657675</v>
      </c>
      <c r="G8741" s="25">
        <v>39.200000000000003</v>
      </c>
      <c r="H8741" s="380">
        <v>2.1179239275206396</v>
      </c>
      <c r="I8741" s="25">
        <v>33.67</v>
      </c>
      <c r="J8741" s="380">
        <v>3.4013872270762704E-2</v>
      </c>
    </row>
    <row r="8742" spans="1:10" x14ac:dyDescent="0.35">
      <c r="A8742" s="5">
        <v>8738</v>
      </c>
      <c r="B8742" s="5">
        <v>365</v>
      </c>
      <c r="C8742" s="5">
        <v>12</v>
      </c>
      <c r="D8742" s="380">
        <v>13.338888888888889</v>
      </c>
      <c r="E8742" s="25">
        <v>24.84</v>
      </c>
      <c r="F8742" s="380">
        <v>0.25617760211776652</v>
      </c>
      <c r="G8742" s="25">
        <v>32.67</v>
      </c>
      <c r="H8742" s="380">
        <v>2.1179239275206396</v>
      </c>
      <c r="I8742" s="25">
        <v>33.67</v>
      </c>
      <c r="J8742" s="380">
        <v>2.777777777777778E-2</v>
      </c>
    </row>
    <row r="8743" spans="1:10" x14ac:dyDescent="0.35">
      <c r="A8743" s="5">
        <v>8739</v>
      </c>
      <c r="B8743" s="5">
        <v>365</v>
      </c>
      <c r="C8743" s="5">
        <v>12</v>
      </c>
      <c r="D8743" s="380">
        <v>13.773888888888887</v>
      </c>
      <c r="E8743" s="25">
        <v>24.73</v>
      </c>
      <c r="F8743" s="380">
        <v>0.24087739870462002</v>
      </c>
      <c r="G8743" s="25">
        <v>32.35</v>
      </c>
      <c r="H8743" s="380">
        <v>2.1179239275206396</v>
      </c>
      <c r="I8743" s="25">
        <v>33.67</v>
      </c>
      <c r="J8743" s="380">
        <v>3.2148772308148048E-2</v>
      </c>
    </row>
    <row r="8744" spans="1:10" x14ac:dyDescent="0.35">
      <c r="A8744" s="5">
        <v>8740</v>
      </c>
      <c r="B8744" s="5">
        <v>365</v>
      </c>
      <c r="C8744" s="5">
        <v>12</v>
      </c>
      <c r="D8744" s="380">
        <v>14.350000000000001</v>
      </c>
      <c r="E8744" s="25">
        <v>24.73</v>
      </c>
      <c r="F8744" s="380">
        <v>0.19802697257721472</v>
      </c>
      <c r="G8744" s="25">
        <v>31.84</v>
      </c>
      <c r="H8744" s="380">
        <v>2.1179239275206396</v>
      </c>
      <c r="I8744" s="25">
        <v>33.67</v>
      </c>
      <c r="J8744" s="380">
        <v>4.4731953020373492E-2</v>
      </c>
    </row>
    <row r="8745" spans="1:10" x14ac:dyDescent="0.35">
      <c r="A8745" s="5">
        <v>8741</v>
      </c>
      <c r="B8745" s="5">
        <v>365</v>
      </c>
      <c r="C8745" s="5">
        <v>12</v>
      </c>
      <c r="D8745" s="380">
        <v>13.921666666666665</v>
      </c>
      <c r="E8745" s="25">
        <v>24.73</v>
      </c>
      <c r="F8745" s="380">
        <v>0.19952445458907217</v>
      </c>
      <c r="G8745" s="25">
        <v>31.84</v>
      </c>
      <c r="H8745" s="380">
        <v>2.1179239275206396</v>
      </c>
      <c r="I8745" s="25">
        <v>33.67</v>
      </c>
      <c r="J8745" s="380">
        <v>7.817412427067863E-2</v>
      </c>
    </row>
    <row r="8746" spans="1:10" x14ac:dyDescent="0.35">
      <c r="A8746" s="5">
        <v>8742</v>
      </c>
      <c r="B8746" s="5">
        <v>365</v>
      </c>
      <c r="C8746" s="5">
        <v>12</v>
      </c>
      <c r="D8746" s="380">
        <v>16.626666666666669</v>
      </c>
      <c r="E8746" s="25">
        <v>24.84</v>
      </c>
      <c r="F8746" s="380">
        <v>0.21036147052782905</v>
      </c>
      <c r="G8746" s="25">
        <v>31.84</v>
      </c>
      <c r="H8746" s="380">
        <v>2.1489510259609013</v>
      </c>
      <c r="I8746" s="25">
        <v>33.67</v>
      </c>
      <c r="J8746" s="380">
        <v>7.817412427067863E-2</v>
      </c>
    </row>
    <row r="8747" spans="1:10" x14ac:dyDescent="0.35">
      <c r="A8747" s="5">
        <v>8743</v>
      </c>
      <c r="B8747" s="5">
        <v>365</v>
      </c>
      <c r="C8747" s="5">
        <v>12</v>
      </c>
      <c r="D8747" s="380">
        <v>17.905555555555559</v>
      </c>
      <c r="E8747" s="25">
        <v>24.84</v>
      </c>
      <c r="F8747" s="380">
        <v>0.17781359478830344</v>
      </c>
      <c r="G8747" s="25">
        <v>39.200000000000003</v>
      </c>
      <c r="H8747" s="380">
        <v>2.4644097064148842</v>
      </c>
      <c r="I8747" s="25">
        <v>33.67</v>
      </c>
      <c r="J8747" s="380">
        <v>1.4104516054006415</v>
      </c>
    </row>
    <row r="8748" spans="1:10" x14ac:dyDescent="0.35">
      <c r="A8748" s="5">
        <v>8744</v>
      </c>
      <c r="B8748" s="5">
        <v>365</v>
      </c>
      <c r="C8748" s="5">
        <v>12</v>
      </c>
      <c r="D8748" s="380">
        <v>15.823333333333332</v>
      </c>
      <c r="E8748" s="25">
        <v>24.84</v>
      </c>
      <c r="F8748" s="380">
        <v>0.38110863639895121</v>
      </c>
      <c r="G8748" s="25">
        <v>39.590000000000003</v>
      </c>
      <c r="H8748" s="380">
        <v>0.14480167642852412</v>
      </c>
      <c r="I8748" s="25">
        <v>33.67</v>
      </c>
      <c r="J8748" s="380">
        <v>9.1979960076921385E-2</v>
      </c>
    </row>
    <row r="8749" spans="1:10" x14ac:dyDescent="0.35">
      <c r="A8749" s="5">
        <v>8745</v>
      </c>
      <c r="B8749" s="5">
        <v>365</v>
      </c>
      <c r="C8749" s="5">
        <v>12</v>
      </c>
      <c r="D8749" s="380">
        <v>20.824999999999999</v>
      </c>
      <c r="E8749" s="25">
        <v>25.29</v>
      </c>
      <c r="F8749" s="380">
        <v>0.65808670058311347</v>
      </c>
      <c r="G8749" s="25">
        <v>44.69</v>
      </c>
      <c r="H8749" s="380">
        <v>0.14480167642852412</v>
      </c>
      <c r="I8749" s="25">
        <v>33.74</v>
      </c>
      <c r="J8749" s="380">
        <v>1.4537293073718576</v>
      </c>
    </row>
    <row r="8750" spans="1:10" x14ac:dyDescent="0.35">
      <c r="A8750" s="5">
        <v>8746</v>
      </c>
      <c r="B8750" s="5">
        <v>365</v>
      </c>
      <c r="C8750" s="5">
        <v>12</v>
      </c>
      <c r="D8750" s="380">
        <v>24.298888888888889</v>
      </c>
      <c r="E8750" s="25">
        <v>25.29</v>
      </c>
      <c r="F8750" s="380">
        <v>3.5476414921487653</v>
      </c>
      <c r="G8750" s="25">
        <v>44.69</v>
      </c>
      <c r="H8750" s="380">
        <v>3.6755933457386925</v>
      </c>
      <c r="I8750" s="25">
        <v>33.74</v>
      </c>
      <c r="J8750" s="380">
        <v>1.4537293073718576</v>
      </c>
    </row>
    <row r="8751" spans="1:10" x14ac:dyDescent="0.35">
      <c r="A8751" s="5">
        <v>8747</v>
      </c>
      <c r="B8751" s="5">
        <v>365</v>
      </c>
      <c r="C8751" s="5">
        <v>12</v>
      </c>
      <c r="D8751" s="380">
        <v>24.436666666666667</v>
      </c>
      <c r="E8751" s="25">
        <v>25.29</v>
      </c>
      <c r="F8751" s="380">
        <v>3.5445609904706958</v>
      </c>
      <c r="G8751" s="25">
        <v>43.62</v>
      </c>
      <c r="H8751" s="380">
        <v>3.5562139120548246</v>
      </c>
      <c r="I8751" s="25">
        <v>33.67</v>
      </c>
      <c r="J8751" s="380">
        <v>1.3605549470073204</v>
      </c>
    </row>
    <row r="8752" spans="1:10" x14ac:dyDescent="0.35">
      <c r="A8752" s="5">
        <v>8748</v>
      </c>
      <c r="B8752" s="5">
        <v>365</v>
      </c>
      <c r="C8752" s="5">
        <v>12</v>
      </c>
      <c r="D8752" s="380">
        <v>26.06444444444444</v>
      </c>
      <c r="E8752" s="25">
        <v>24.84</v>
      </c>
      <c r="F8752" s="380">
        <v>3.5445609904706958</v>
      </c>
      <c r="G8752" s="25">
        <v>43.47</v>
      </c>
      <c r="H8752" s="380">
        <v>3.3754387716384575</v>
      </c>
      <c r="I8752" s="25">
        <v>33.67</v>
      </c>
      <c r="J8752" s="380">
        <v>1.3605549470073204</v>
      </c>
    </row>
    <row r="8753" spans="1:10" x14ac:dyDescent="0.35">
      <c r="A8753" s="5">
        <v>8749</v>
      </c>
      <c r="B8753" s="5">
        <v>365</v>
      </c>
      <c r="C8753" s="5">
        <v>12</v>
      </c>
      <c r="D8753" s="380">
        <v>26.698333333333334</v>
      </c>
      <c r="E8753" s="25">
        <v>24.84</v>
      </c>
      <c r="F8753" s="380">
        <v>3.5445609904706958</v>
      </c>
      <c r="G8753" s="25">
        <v>43.47</v>
      </c>
      <c r="H8753" s="380">
        <v>3.3754387716384575</v>
      </c>
      <c r="I8753" s="25">
        <v>33.67</v>
      </c>
      <c r="J8753" s="380">
        <v>1.2256952826395657</v>
      </c>
    </row>
    <row r="8754" spans="1:10" x14ac:dyDescent="0.35">
      <c r="A8754" s="5">
        <v>8750</v>
      </c>
      <c r="B8754" s="5">
        <v>365</v>
      </c>
      <c r="C8754" s="5">
        <v>12</v>
      </c>
      <c r="D8754" s="380">
        <v>26.496666666666666</v>
      </c>
      <c r="E8754" s="25">
        <v>24.84</v>
      </c>
      <c r="F8754" s="380">
        <v>3.5445609904706958</v>
      </c>
      <c r="G8754" s="25">
        <v>43.47</v>
      </c>
      <c r="H8754" s="380">
        <v>3.3754387716384575</v>
      </c>
      <c r="I8754" s="25">
        <v>33.67</v>
      </c>
      <c r="J8754" s="380">
        <v>1.2256952826395657</v>
      </c>
    </row>
    <row r="8755" spans="1:10" x14ac:dyDescent="0.35">
      <c r="A8755" s="5">
        <v>8751</v>
      </c>
      <c r="B8755" s="5">
        <v>365</v>
      </c>
      <c r="C8755" s="5">
        <v>12</v>
      </c>
      <c r="D8755" s="380">
        <v>26.620555555555551</v>
      </c>
      <c r="E8755" s="25">
        <v>24.84</v>
      </c>
      <c r="F8755" s="380">
        <v>0.47222222222222221</v>
      </c>
      <c r="G8755" s="25">
        <v>43.47</v>
      </c>
      <c r="H8755" s="380">
        <v>3.5726312697364637</v>
      </c>
      <c r="I8755" s="25">
        <v>33.67</v>
      </c>
      <c r="J8755" s="380">
        <v>1.2663831765394373</v>
      </c>
    </row>
    <row r="8756" spans="1:10" x14ac:dyDescent="0.35">
      <c r="A8756" s="5">
        <v>8752</v>
      </c>
      <c r="B8756" s="5">
        <v>365</v>
      </c>
      <c r="C8756" s="5">
        <v>12</v>
      </c>
      <c r="D8756" s="380">
        <v>30.411111111111115</v>
      </c>
      <c r="E8756" s="25">
        <v>24.84</v>
      </c>
      <c r="F8756" s="380">
        <v>8.3474830814740102</v>
      </c>
      <c r="G8756" s="25">
        <v>44.69</v>
      </c>
      <c r="H8756" s="380">
        <v>7.1493637122841651</v>
      </c>
      <c r="I8756" s="25">
        <v>33.74</v>
      </c>
      <c r="J8756" s="380">
        <v>4.6748792824430492</v>
      </c>
    </row>
    <row r="8757" spans="1:10" x14ac:dyDescent="0.35">
      <c r="A8757" s="5">
        <v>8753</v>
      </c>
      <c r="B8757" s="5">
        <v>365</v>
      </c>
      <c r="C8757" s="5">
        <v>12</v>
      </c>
      <c r="D8757" s="380">
        <v>31.983333333333327</v>
      </c>
      <c r="E8757" s="25">
        <v>25.74</v>
      </c>
      <c r="F8757" s="380">
        <v>9.1012240421678605</v>
      </c>
      <c r="G8757" s="25">
        <v>46.11</v>
      </c>
      <c r="H8757" s="380">
        <v>9.5495231334561694</v>
      </c>
      <c r="I8757" s="25">
        <v>48.86</v>
      </c>
      <c r="J8757" s="380">
        <v>4.1453423682365891</v>
      </c>
    </row>
    <row r="8758" spans="1:10" x14ac:dyDescent="0.35">
      <c r="A8758" s="5">
        <v>8754</v>
      </c>
      <c r="B8758" s="5">
        <v>365</v>
      </c>
      <c r="C8758" s="5">
        <v>12</v>
      </c>
      <c r="D8758" s="380">
        <v>34.362222222222222</v>
      </c>
      <c r="E8758" s="25">
        <v>25.74</v>
      </c>
      <c r="F8758" s="380">
        <v>9.0848741666771531</v>
      </c>
      <c r="G8758" s="25">
        <v>51.14</v>
      </c>
      <c r="H8758" s="380">
        <v>10.201387176628559</v>
      </c>
      <c r="I8758" s="25">
        <v>53.71</v>
      </c>
      <c r="J8758" s="380">
        <v>0.67298060052864594</v>
      </c>
    </row>
    <row r="8759" spans="1:10" x14ac:dyDescent="0.35">
      <c r="A8759" s="5">
        <v>8755</v>
      </c>
      <c r="B8759" s="5">
        <v>365</v>
      </c>
      <c r="C8759" s="5">
        <v>12</v>
      </c>
      <c r="D8759" s="380">
        <v>32.79</v>
      </c>
      <c r="E8759" s="25">
        <v>25.74</v>
      </c>
      <c r="F8759" s="380">
        <v>8.9150767831955395</v>
      </c>
      <c r="G8759" s="25">
        <v>52.67</v>
      </c>
      <c r="H8759" s="380">
        <v>9.6982377755418856</v>
      </c>
      <c r="I8759" s="25">
        <v>54.87</v>
      </c>
      <c r="J8759" s="380">
        <v>1.4372972939619095</v>
      </c>
    </row>
    <row r="8760" spans="1:10" x14ac:dyDescent="0.35">
      <c r="A8760" s="5">
        <v>8756</v>
      </c>
      <c r="B8760" s="5">
        <v>365</v>
      </c>
      <c r="C8760" s="5">
        <v>12</v>
      </c>
      <c r="D8760" s="380">
        <v>31.336111111111109</v>
      </c>
      <c r="E8760" s="25">
        <v>25.74</v>
      </c>
      <c r="F8760" s="380">
        <v>9.0480213420219044</v>
      </c>
      <c r="G8760" s="25">
        <v>50.35</v>
      </c>
      <c r="H8760" s="380">
        <v>9.5810618988869525</v>
      </c>
      <c r="I8760" s="25">
        <v>53.71</v>
      </c>
      <c r="J8760" s="380">
        <v>2.7263770057530943</v>
      </c>
    </row>
    <row r="8761" spans="1:10" x14ac:dyDescent="0.35">
      <c r="A8761" s="5">
        <v>8757</v>
      </c>
      <c r="B8761" s="5">
        <v>365</v>
      </c>
      <c r="C8761" s="5">
        <v>12</v>
      </c>
      <c r="D8761" s="380">
        <v>26.947222222222223</v>
      </c>
      <c r="E8761" s="25">
        <v>25.59</v>
      </c>
      <c r="F8761" s="380">
        <v>9.0274337924948469</v>
      </c>
      <c r="G8761" s="25">
        <v>47.85</v>
      </c>
      <c r="H8761" s="380">
        <v>8.8932885088874283</v>
      </c>
      <c r="I8761" s="25">
        <v>53.27</v>
      </c>
      <c r="J8761" s="380">
        <v>3.090348192086215</v>
      </c>
    </row>
    <row r="8762" spans="1:10" x14ac:dyDescent="0.35">
      <c r="A8762" s="5">
        <v>8758</v>
      </c>
      <c r="B8762" s="5">
        <v>365</v>
      </c>
      <c r="C8762" s="5">
        <v>12</v>
      </c>
      <c r="D8762" s="380">
        <v>25.614999999999995</v>
      </c>
      <c r="E8762" s="25">
        <v>24.99</v>
      </c>
      <c r="F8762" s="380">
        <v>9.0126684626476834</v>
      </c>
      <c r="G8762" s="25">
        <v>46.11</v>
      </c>
      <c r="H8762" s="380">
        <v>9.3908403616058092</v>
      </c>
      <c r="I8762" s="25">
        <v>48.86</v>
      </c>
      <c r="J8762" s="380">
        <v>3.8589013212509018</v>
      </c>
    </row>
    <row r="8763" spans="1:10" x14ac:dyDescent="0.35">
      <c r="A8763" s="5">
        <v>8759</v>
      </c>
      <c r="B8763" s="5">
        <v>365</v>
      </c>
      <c r="C8763" s="5">
        <v>12</v>
      </c>
      <c r="D8763" s="380">
        <v>22.697222222222223</v>
      </c>
      <c r="E8763" s="25">
        <v>25.59</v>
      </c>
      <c r="F8763" s="380">
        <v>8.5646440860699382</v>
      </c>
      <c r="G8763" s="25">
        <v>44.45</v>
      </c>
      <c r="H8763" s="380">
        <v>9.5130217115381281</v>
      </c>
      <c r="I8763" s="25">
        <v>46.69</v>
      </c>
      <c r="J8763" s="380">
        <v>3.7487252077614426</v>
      </c>
    </row>
    <row r="8764" spans="1:10" x14ac:dyDescent="0.35">
      <c r="A8764" s="5">
        <v>8760</v>
      </c>
      <c r="B8764" s="5">
        <v>365</v>
      </c>
      <c r="C8764" s="5">
        <v>12</v>
      </c>
      <c r="D8764" s="380">
        <v>15.398888888888889</v>
      </c>
      <c r="E8764" s="25">
        <v>25.29</v>
      </c>
      <c r="F8764" s="380">
        <v>8.1174834595959595</v>
      </c>
      <c r="G8764" s="25">
        <v>43.56</v>
      </c>
      <c r="H8764" s="380">
        <v>9.3440527654129095</v>
      </c>
      <c r="I8764" s="25">
        <v>45.43</v>
      </c>
      <c r="J8764" s="380">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1" t="s">
        <v>1902</v>
      </c>
      <c r="B1" s="411"/>
      <c r="C1" s="411"/>
      <c r="D1" s="411"/>
      <c r="E1" s="411"/>
      <c r="F1" s="411"/>
      <c r="G1" s="411"/>
      <c r="H1" s="411"/>
      <c r="I1" s="411"/>
      <c r="J1" s="31"/>
      <c r="K1" s="31"/>
      <c r="L1" s="31"/>
      <c r="M1" s="31"/>
      <c r="N1" s="31"/>
      <c r="O1" s="31"/>
      <c r="P1" s="31"/>
      <c r="Q1" s="31"/>
    </row>
    <row r="2" spans="1:24" ht="30" customHeight="1" x14ac:dyDescent="0.35">
      <c r="A2" s="147"/>
      <c r="B2" s="433" t="s">
        <v>1903</v>
      </c>
      <c r="C2" s="433"/>
      <c r="D2" s="433"/>
      <c r="E2" s="433"/>
      <c r="F2" s="433"/>
      <c r="G2" s="433"/>
      <c r="H2" s="433"/>
      <c r="I2" s="144" t="s">
        <v>1904</v>
      </c>
      <c r="J2" s="143" t="s">
        <v>1905</v>
      </c>
      <c r="K2" s="434" t="s">
        <v>1906</v>
      </c>
      <c r="L2" s="434"/>
      <c r="M2" s="434"/>
      <c r="N2" s="434"/>
      <c r="O2" s="434"/>
      <c r="P2" s="434"/>
      <c r="Q2" s="157" t="s">
        <v>17</v>
      </c>
      <c r="R2" s="433" t="s">
        <v>1907</v>
      </c>
      <c r="S2" s="433"/>
      <c r="T2" s="433"/>
      <c r="U2" s="433"/>
      <c r="V2" s="433"/>
      <c r="W2" s="433"/>
      <c r="X2" s="433"/>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2" t="s">
        <v>1913</v>
      </c>
      <c r="C4" s="432"/>
      <c r="D4" s="432"/>
      <c r="E4" s="432"/>
      <c r="F4" s="432"/>
      <c r="G4" s="432"/>
      <c r="H4" s="432"/>
      <c r="I4" s="154" t="s">
        <v>1914</v>
      </c>
      <c r="J4" s="155" t="s">
        <v>1914</v>
      </c>
      <c r="K4" s="435" t="s">
        <v>1915</v>
      </c>
      <c r="L4" s="435"/>
      <c r="M4" s="435"/>
      <c r="N4" s="435"/>
      <c r="O4" s="435"/>
      <c r="P4" s="435"/>
      <c r="Q4" s="156" t="s">
        <v>26</v>
      </c>
      <c r="R4" s="432" t="s">
        <v>1913</v>
      </c>
      <c r="S4" s="432"/>
      <c r="T4" s="432"/>
      <c r="U4" s="432"/>
      <c r="V4" s="432"/>
      <c r="W4" s="432"/>
      <c r="X4" s="432"/>
    </row>
    <row r="5" spans="1:24" x14ac:dyDescent="0.35">
      <c r="A5" s="33" t="s">
        <v>320</v>
      </c>
      <c r="B5" s="216">
        <v>500</v>
      </c>
      <c r="C5" s="216">
        <v>500</v>
      </c>
      <c r="D5" s="216">
        <v>103</v>
      </c>
      <c r="E5" s="160">
        <v>72</v>
      </c>
      <c r="F5" s="160">
        <v>44</v>
      </c>
      <c r="G5" s="160">
        <v>22</v>
      </c>
      <c r="H5" s="359">
        <v>0</v>
      </c>
      <c r="I5" s="161">
        <v>3300</v>
      </c>
      <c r="J5" s="162">
        <v>1200</v>
      </c>
      <c r="K5" s="163">
        <v>14.1</v>
      </c>
      <c r="L5" s="163">
        <v>19.100000000000001</v>
      </c>
      <c r="M5" s="163">
        <v>1.9</v>
      </c>
      <c r="N5" s="163">
        <v>22.4</v>
      </c>
      <c r="O5" s="163">
        <v>31.4</v>
      </c>
      <c r="P5" s="163">
        <v>13.9</v>
      </c>
      <c r="Q5" s="79" t="s">
        <v>502</v>
      </c>
      <c r="R5" s="218">
        <v>1000</v>
      </c>
      <c r="S5" s="218">
        <f>C5+200</f>
        <v>700</v>
      </c>
      <c r="T5" s="218">
        <f>121+(46+29)</f>
        <v>196</v>
      </c>
      <c r="U5" s="394">
        <f>($X$5-$T$5)/($X$3-$T$3)*(U$3-T$3)+T$5</f>
        <v>147</v>
      </c>
      <c r="V5" s="394">
        <f t="shared" ref="V5:W5" si="0">($X$5-$T$5)/($X$3-$T$3)*(V$3-U$3)+U$5</f>
        <v>98</v>
      </c>
      <c r="W5" s="394">
        <f t="shared" si="0"/>
        <v>49</v>
      </c>
      <c r="X5" s="395">
        <v>0</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1">C6*2</f>
        <v>4000</v>
      </c>
      <c r="T6" s="1">
        <f t="shared" si="1"/>
        <v>4000</v>
      </c>
      <c r="U6" s="1">
        <f t="shared" si="1"/>
        <v>4000</v>
      </c>
      <c r="V6" s="1">
        <f t="shared" si="1"/>
        <v>4000</v>
      </c>
      <c r="W6" s="1">
        <f t="shared" si="1"/>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1"/>
        <v>4000</v>
      </c>
      <c r="T7" s="1">
        <f t="shared" si="1"/>
        <v>4000</v>
      </c>
      <c r="U7" s="1">
        <f t="shared" si="1"/>
        <v>4000</v>
      </c>
      <c r="V7" s="1">
        <f t="shared" si="1"/>
        <v>4000</v>
      </c>
      <c r="W7" s="1">
        <f t="shared" si="1"/>
        <v>4000</v>
      </c>
      <c r="X7" s="1">
        <f t="shared" si="1"/>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B37" sqref="B37"/>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1" t="s">
        <v>1916</v>
      </c>
      <c r="B1" s="411"/>
      <c r="C1" s="411"/>
      <c r="D1" s="411"/>
      <c r="E1" s="411"/>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6" t="s">
        <v>1996</v>
      </c>
      <c r="B1" s="436"/>
      <c r="C1" s="436"/>
      <c r="D1" s="436"/>
      <c r="E1" s="436"/>
      <c r="F1" s="436"/>
      <c r="G1" s="436"/>
      <c r="H1" s="436"/>
      <c r="I1" s="436"/>
      <c r="J1" s="436"/>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2026-06-05T19:37:24Z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