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320" yWindow="100" windowWidth="32000" windowHeight="18820" tabRatio="500" activeTab="2"/>
  </bookViews>
  <sheets>
    <sheet name="myOronyms wordfreqs" sheetId="5" r:id="rId1"/>
    <sheet name="mechanicalTurkAnswers_WordFreqs" sheetId="1" r:id="rId2"/>
    <sheet name="Sheet1" sheetId="2" r:id="rId3"/>
    <sheet name="one-off data" sheetId="3" r:id="rId4"/>
    <sheet name="Sheet3" sheetId="4" r:id="rId5"/>
  </sheets>
  <definedNames>
    <definedName name="_xlnm._FilterDatabase" localSheetId="1" hidden="1">mechanicalTurkAnswers_WordFreqs!$A$1:$M$21</definedName>
    <definedName name="_xlnm._FilterDatabase" localSheetId="0" hidden="1">'myOronyms wordfreqs'!$A$1:$M$21</definedName>
    <definedName name="firstword" localSheetId="0">'myOronyms wordfreqs'!$D:$D</definedName>
    <definedName name="firstword">mechanicalTurkAnswers_WordFreqs!$D:$D</definedName>
    <definedName name="fourthword">"mechanicalTurkAnswers_WordFreqs!$J:$J"</definedName>
    <definedName name="freqs" localSheetId="0">'myOronyms wordfreqs'!$B$2:$B$21</definedName>
    <definedName name="freqs">mechanicalTurkAnswers_WordFreqs!$B$2:$B$21</definedName>
    <definedName name="orofreqs">'myOronyms wordfreqs'!$B$2:$B$65</definedName>
    <definedName name="orovals1">'myOronyms wordfreqs'!$D$2:$D$65</definedName>
    <definedName name="orovals2">'myOronyms wordfreqs'!$F$2:$F$65</definedName>
    <definedName name="orovals3">'myOronyms wordfreqs'!$H$2:$H$65</definedName>
    <definedName name="orovals4">'myOronyms wordfreqs'!$J$2:$J$65</definedName>
    <definedName name="secondword" localSheetId="0">'myOronyms wordfreqs'!$F:$F</definedName>
    <definedName name="secondword">mechanicalTurkAnswers_WordFreqs!$F:$F</definedName>
    <definedName name="thirdword" localSheetId="0">'myOronyms wordfreqs'!$H:$H</definedName>
    <definedName name="thirdword">mechanicalTurkAnswers_WordFreqs!$H:$H</definedName>
    <definedName name="vals1" localSheetId="0">'myOronyms wordfreqs'!$D$2:$D$210</definedName>
    <definedName name="vals1">mechanicalTurkAnswers_WordFreqs!$D$2:$D$21</definedName>
    <definedName name="vals2" localSheetId="0">'myOronyms wordfreqs'!$F$2:$F$210</definedName>
    <definedName name="vals2">mechanicalTurkAnswers_WordFreqs!$F$2:$F$21</definedName>
    <definedName name="vals3" localSheetId="0">'myOronyms wordfreqs'!$H$2:$H$210</definedName>
    <definedName name="vals3">mechanicalTurkAnswers_WordFreqs!$H$2:$H$21</definedName>
    <definedName name="vals4" localSheetId="0">'myOronyms wordfreqs'!$J$2:$J$210</definedName>
    <definedName name="vals4">mechanicalTurkAnswers_WordFreqs!$J$2:$J$21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9" i="5" l="1"/>
  <c r="S29" i="5"/>
  <c r="R29" i="5"/>
  <c r="Q29" i="5"/>
  <c r="P29" i="5"/>
  <c r="O29" i="5"/>
  <c r="T28" i="5"/>
  <c r="S28" i="5"/>
  <c r="R28" i="5"/>
  <c r="Q28" i="5"/>
  <c r="P28" i="5"/>
  <c r="O28" i="5"/>
  <c r="T27" i="5"/>
  <c r="S27" i="5"/>
  <c r="R27" i="5"/>
  <c r="Q27" i="5"/>
  <c r="P27" i="5"/>
  <c r="O27" i="5"/>
  <c r="T26" i="5"/>
  <c r="S26" i="5"/>
  <c r="R26" i="5"/>
  <c r="Q26" i="5"/>
  <c r="B9" i="5"/>
  <c r="P26" i="5"/>
  <c r="B6" i="5"/>
  <c r="O26" i="5"/>
  <c r="T25" i="5"/>
  <c r="S25" i="5"/>
  <c r="R25" i="5"/>
  <c r="Q25" i="5"/>
  <c r="P25" i="5"/>
  <c r="O25" i="5"/>
  <c r="T24" i="5"/>
  <c r="S24" i="5"/>
  <c r="R24" i="5"/>
  <c r="Q24" i="5"/>
  <c r="P24" i="5"/>
  <c r="O24" i="5"/>
  <c r="B38" i="5"/>
  <c r="T23" i="5"/>
  <c r="B37" i="5"/>
  <c r="S23" i="5"/>
  <c r="R23" i="5"/>
  <c r="Q23" i="5"/>
  <c r="P23" i="5"/>
  <c r="O23" i="5"/>
  <c r="T22" i="5"/>
  <c r="S22" i="5"/>
  <c r="R22" i="5"/>
  <c r="Q22" i="5"/>
  <c r="P22" i="5"/>
  <c r="O22" i="5"/>
  <c r="T21" i="5"/>
  <c r="S21" i="5"/>
  <c r="R21" i="5"/>
  <c r="Q21" i="5"/>
  <c r="B35" i="5"/>
  <c r="P21" i="5"/>
  <c r="B31" i="5"/>
  <c r="O21" i="5"/>
  <c r="T20" i="5"/>
  <c r="S20" i="5"/>
  <c r="R20" i="5"/>
  <c r="Q20" i="5"/>
  <c r="B36" i="5"/>
  <c r="P20" i="5"/>
  <c r="B32" i="5"/>
  <c r="O20" i="5"/>
  <c r="T19" i="5"/>
  <c r="S19" i="5"/>
  <c r="R19" i="5"/>
  <c r="Q19" i="5"/>
  <c r="P19" i="5"/>
  <c r="O19" i="5"/>
  <c r="T18" i="5"/>
  <c r="S18" i="5"/>
  <c r="R18" i="5"/>
  <c r="Q18" i="5"/>
  <c r="B22" i="5"/>
  <c r="P18" i="5"/>
  <c r="B19" i="5"/>
  <c r="O18" i="5"/>
  <c r="T16" i="5"/>
  <c r="S16" i="5"/>
  <c r="B10" i="5"/>
  <c r="B11" i="5"/>
  <c r="R16" i="5"/>
  <c r="Q16" i="5"/>
  <c r="P16" i="5"/>
  <c r="O16" i="5"/>
  <c r="T15" i="5"/>
  <c r="S15" i="5"/>
  <c r="R15" i="5"/>
  <c r="Q15" i="5"/>
  <c r="P15" i="5"/>
  <c r="O15" i="5"/>
  <c r="T14" i="5"/>
  <c r="S14" i="5"/>
  <c r="R14" i="5"/>
  <c r="Q14" i="5"/>
  <c r="P14" i="5"/>
  <c r="O14" i="5"/>
  <c r="T13" i="5"/>
  <c r="S13" i="5"/>
  <c r="R13" i="5"/>
  <c r="Q13" i="5"/>
  <c r="P13" i="5"/>
  <c r="O13" i="5"/>
  <c r="T12" i="5"/>
  <c r="S12" i="5"/>
  <c r="R12" i="5"/>
  <c r="Q12" i="5"/>
  <c r="P12" i="5"/>
  <c r="O12" i="5"/>
  <c r="T11" i="5"/>
  <c r="S11" i="5"/>
  <c r="B24" i="5"/>
  <c r="B25" i="5"/>
  <c r="R11" i="5"/>
  <c r="Q11" i="5"/>
  <c r="P11" i="5"/>
  <c r="O11" i="5"/>
  <c r="R9" i="5"/>
  <c r="Q9" i="5"/>
  <c r="P9" i="5"/>
  <c r="B12" i="5"/>
  <c r="B13" i="5"/>
  <c r="B14" i="5"/>
  <c r="B15" i="5"/>
  <c r="O9" i="5"/>
  <c r="R8" i="5"/>
  <c r="Q8" i="5"/>
  <c r="P8" i="5"/>
  <c r="O8" i="5"/>
  <c r="R7" i="5"/>
  <c r="B39" i="5"/>
  <c r="B40" i="5"/>
  <c r="B41" i="5"/>
  <c r="B42" i="5"/>
  <c r="Q7" i="5"/>
  <c r="P7" i="5"/>
  <c r="O7" i="5"/>
  <c r="R6" i="5"/>
  <c r="Q6" i="5"/>
  <c r="P6" i="5"/>
  <c r="O6" i="5"/>
  <c r="R39" i="5"/>
  <c r="Q39" i="5"/>
  <c r="P39" i="5"/>
  <c r="O39" i="5"/>
  <c r="R38" i="5"/>
  <c r="Q38" i="5"/>
  <c r="P38" i="5"/>
  <c r="O38" i="5"/>
  <c r="R37" i="5"/>
  <c r="Q37" i="5"/>
  <c r="P37" i="5"/>
  <c r="O37" i="5"/>
  <c r="R36" i="5"/>
  <c r="Q36" i="5"/>
  <c r="P36" i="5"/>
  <c r="O36" i="5"/>
  <c r="R35" i="5"/>
  <c r="Q35" i="5"/>
  <c r="P35" i="5"/>
  <c r="O35" i="5"/>
  <c r="B20" i="5"/>
  <c r="B23" i="5"/>
  <c r="P5" i="5"/>
  <c r="B26" i="5"/>
  <c r="B27" i="5"/>
  <c r="B28" i="5"/>
  <c r="B29" i="5"/>
  <c r="Q5" i="5"/>
  <c r="R5" i="5"/>
  <c r="O5" i="5"/>
  <c r="P3" i="5"/>
  <c r="B4" i="5"/>
  <c r="B5" i="5"/>
  <c r="B30" i="5"/>
  <c r="B33" i="5"/>
  <c r="Q3" i="5"/>
  <c r="R3" i="5"/>
  <c r="B7" i="5"/>
  <c r="B8" i="5"/>
  <c r="B16" i="5"/>
  <c r="B17" i="5"/>
  <c r="S3" i="5"/>
  <c r="B2" i="5"/>
  <c r="B3" i="5"/>
  <c r="B18" i="5"/>
  <c r="B21" i="5"/>
  <c r="O3" i="5"/>
  <c r="T59" i="5"/>
  <c r="S59" i="5"/>
  <c r="R59" i="5"/>
  <c r="Q59" i="5"/>
  <c r="P59" i="5"/>
  <c r="O59" i="5"/>
  <c r="T58" i="5"/>
  <c r="S58" i="5"/>
  <c r="R58" i="5"/>
  <c r="Q58" i="5"/>
  <c r="P58" i="5"/>
  <c r="O58" i="5"/>
  <c r="T57" i="5"/>
  <c r="S57" i="5"/>
  <c r="R57" i="5"/>
  <c r="Q57" i="5"/>
  <c r="P57" i="5"/>
  <c r="O57" i="5"/>
  <c r="T56" i="5"/>
  <c r="S56" i="5"/>
  <c r="R56" i="5"/>
  <c r="Q56" i="5"/>
  <c r="P56" i="5"/>
  <c r="O56" i="5"/>
  <c r="T55" i="5"/>
  <c r="S55" i="5"/>
  <c r="R55" i="5"/>
  <c r="Q55" i="5"/>
  <c r="P55" i="5"/>
  <c r="O55" i="5"/>
  <c r="T54" i="5"/>
  <c r="S54" i="5"/>
  <c r="R54" i="5"/>
  <c r="Q54" i="5"/>
  <c r="P54" i="5"/>
  <c r="O54" i="5"/>
  <c r="T53" i="5"/>
  <c r="S53" i="5"/>
  <c r="R53" i="5"/>
  <c r="Q53" i="5"/>
  <c r="P53" i="5"/>
  <c r="O53" i="5"/>
  <c r="T52" i="5"/>
  <c r="S52" i="5"/>
  <c r="R52" i="5"/>
  <c r="Q52" i="5"/>
  <c r="P52" i="5"/>
  <c r="O52" i="5"/>
  <c r="T51" i="5"/>
  <c r="S51" i="5"/>
  <c r="R51" i="5"/>
  <c r="Q51" i="5"/>
  <c r="P51" i="5"/>
  <c r="O51" i="5"/>
  <c r="T50" i="5"/>
  <c r="S50" i="5"/>
  <c r="R50" i="5"/>
  <c r="Q50" i="5"/>
  <c r="P50" i="5"/>
  <c r="O50" i="5"/>
  <c r="T49" i="5"/>
  <c r="S49" i="5"/>
  <c r="R49" i="5"/>
  <c r="Q49" i="5"/>
  <c r="P49" i="5"/>
  <c r="O49" i="5"/>
  <c r="T48" i="5"/>
  <c r="S48" i="5"/>
  <c r="R48" i="5"/>
  <c r="Q48" i="5"/>
  <c r="P48" i="5"/>
  <c r="O48" i="5"/>
  <c r="T46" i="5"/>
  <c r="S46" i="5"/>
  <c r="R46" i="5"/>
  <c r="Q46" i="5"/>
  <c r="P46" i="5"/>
  <c r="O46" i="5"/>
  <c r="T45" i="5"/>
  <c r="S45" i="5"/>
  <c r="R45" i="5"/>
  <c r="Q45" i="5"/>
  <c r="P45" i="5"/>
  <c r="O45" i="5"/>
  <c r="T44" i="5"/>
  <c r="S44" i="5"/>
  <c r="R44" i="5"/>
  <c r="Q44" i="5"/>
  <c r="P44" i="5"/>
  <c r="O44" i="5"/>
  <c r="T43" i="5"/>
  <c r="S43" i="5"/>
  <c r="R43" i="5"/>
  <c r="Q43" i="5"/>
  <c r="P43" i="5"/>
  <c r="O43" i="5"/>
  <c r="T42" i="5"/>
  <c r="S42" i="5"/>
  <c r="R42" i="5"/>
  <c r="Q42" i="5"/>
  <c r="P42" i="5"/>
  <c r="O42" i="5"/>
  <c r="T41" i="5"/>
  <c r="S41" i="5"/>
  <c r="R41" i="5"/>
  <c r="Q41" i="5"/>
  <c r="P41" i="5"/>
  <c r="O41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34" i="5"/>
  <c r="S33" i="5"/>
  <c r="R33" i="5"/>
  <c r="Q33" i="5"/>
  <c r="P33" i="5"/>
  <c r="O33" i="5"/>
  <c r="P18" i="1"/>
  <c r="Q18" i="1"/>
  <c r="R18" i="1"/>
  <c r="S18" i="1"/>
  <c r="T18" i="1"/>
  <c r="P19" i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R28" i="1"/>
  <c r="S28" i="1"/>
  <c r="T28" i="1"/>
  <c r="P29" i="1"/>
  <c r="Q29" i="1"/>
  <c r="R29" i="1"/>
  <c r="S29" i="1"/>
  <c r="T29" i="1"/>
  <c r="P16" i="1"/>
  <c r="Q16" i="1"/>
  <c r="R16" i="1"/>
  <c r="S16" i="1"/>
  <c r="T16" i="1"/>
  <c r="P15" i="1"/>
  <c r="Q15" i="1"/>
  <c r="R15" i="1"/>
  <c r="S15" i="1"/>
  <c r="T15" i="1"/>
  <c r="P14" i="1"/>
  <c r="Q14" i="1"/>
  <c r="R14" i="1"/>
  <c r="S14" i="1"/>
  <c r="T14" i="1"/>
  <c r="P13" i="1"/>
  <c r="Q13" i="1"/>
  <c r="R13" i="1"/>
  <c r="S13" i="1"/>
  <c r="T13" i="1"/>
  <c r="P12" i="1"/>
  <c r="Q12" i="1"/>
  <c r="R12" i="1"/>
  <c r="S12" i="1"/>
  <c r="T12" i="1"/>
  <c r="P11" i="1"/>
  <c r="Q11" i="1"/>
  <c r="R11" i="1"/>
  <c r="S11" i="1"/>
  <c r="T11" i="1"/>
  <c r="P9" i="1"/>
  <c r="Q9" i="1"/>
  <c r="R9" i="1"/>
  <c r="P8" i="1"/>
  <c r="Q8" i="1"/>
  <c r="R8" i="1"/>
  <c r="P7" i="1"/>
  <c r="Q7" i="1"/>
  <c r="R7" i="1"/>
  <c r="P6" i="1"/>
  <c r="Q6" i="1"/>
  <c r="R6" i="1"/>
  <c r="O29" i="1"/>
  <c r="O28" i="1"/>
  <c r="O27" i="1"/>
  <c r="O26" i="1"/>
  <c r="O25" i="1"/>
  <c r="O24" i="1"/>
  <c r="O23" i="1"/>
  <c r="O22" i="1"/>
  <c r="O21" i="1"/>
  <c r="O20" i="1"/>
  <c r="O19" i="1"/>
  <c r="O18" i="1"/>
  <c r="O16" i="1"/>
  <c r="O15" i="1"/>
  <c r="O14" i="1"/>
  <c r="O13" i="1"/>
  <c r="O12" i="1"/>
  <c r="O11" i="1"/>
  <c r="O9" i="1"/>
  <c r="O8" i="1"/>
  <c r="O7" i="1"/>
  <c r="O6" i="1"/>
  <c r="P5" i="1"/>
  <c r="Q5" i="1"/>
  <c r="R5" i="1"/>
  <c r="O5" i="1"/>
  <c r="S3" i="1"/>
  <c r="R3" i="1"/>
  <c r="Q3" i="1"/>
  <c r="P3" i="1"/>
  <c r="O3" i="1"/>
  <c r="T59" i="1"/>
  <c r="S59" i="1"/>
  <c r="R59" i="1"/>
  <c r="Q59" i="1"/>
  <c r="P59" i="1"/>
  <c r="O59" i="1"/>
  <c r="T58" i="1"/>
  <c r="S58" i="1"/>
  <c r="R58" i="1"/>
  <c r="Q58" i="1"/>
  <c r="P58" i="1"/>
  <c r="O58" i="1"/>
  <c r="T57" i="1"/>
  <c r="S57" i="1"/>
  <c r="R57" i="1"/>
  <c r="Q57" i="1"/>
  <c r="P57" i="1"/>
  <c r="O57" i="1"/>
  <c r="T56" i="1"/>
  <c r="S56" i="1"/>
  <c r="R56" i="1"/>
  <c r="Q56" i="1"/>
  <c r="P56" i="1"/>
  <c r="O56" i="1"/>
  <c r="T55" i="1"/>
  <c r="S55" i="1"/>
  <c r="R55" i="1"/>
  <c r="Q55" i="1"/>
  <c r="P55" i="1"/>
  <c r="O55" i="1"/>
  <c r="T54" i="1"/>
  <c r="S54" i="1"/>
  <c r="R54" i="1"/>
  <c r="Q54" i="1"/>
  <c r="P54" i="1"/>
  <c r="O54" i="1"/>
  <c r="T53" i="1"/>
  <c r="S53" i="1"/>
  <c r="R53" i="1"/>
  <c r="Q53" i="1"/>
  <c r="P53" i="1"/>
  <c r="O53" i="1"/>
  <c r="T52" i="1"/>
  <c r="S52" i="1"/>
  <c r="R52" i="1"/>
  <c r="Q52" i="1"/>
  <c r="P52" i="1"/>
  <c r="O52" i="1"/>
  <c r="T51" i="1"/>
  <c r="S51" i="1"/>
  <c r="R51" i="1"/>
  <c r="Q51" i="1"/>
  <c r="P51" i="1"/>
  <c r="O51" i="1"/>
  <c r="T50" i="1"/>
  <c r="S50" i="1"/>
  <c r="R50" i="1"/>
  <c r="Q50" i="1"/>
  <c r="P50" i="1"/>
  <c r="O50" i="1"/>
  <c r="T49" i="1"/>
  <c r="S49" i="1"/>
  <c r="R49" i="1"/>
  <c r="Q49" i="1"/>
  <c r="P49" i="1"/>
  <c r="O49" i="1"/>
  <c r="T48" i="1"/>
  <c r="S48" i="1"/>
  <c r="R48" i="1"/>
  <c r="Q48" i="1"/>
  <c r="P48" i="1"/>
  <c r="O48" i="1"/>
  <c r="T46" i="1"/>
  <c r="S46" i="1"/>
  <c r="R46" i="1"/>
  <c r="Q46" i="1"/>
  <c r="P46" i="1"/>
  <c r="O46" i="1"/>
  <c r="T45" i="1"/>
  <c r="S45" i="1"/>
  <c r="R45" i="1"/>
  <c r="Q45" i="1"/>
  <c r="P45" i="1"/>
  <c r="O45" i="1"/>
  <c r="T44" i="1"/>
  <c r="S44" i="1"/>
  <c r="R44" i="1"/>
  <c r="Q44" i="1"/>
  <c r="P44" i="1"/>
  <c r="O44" i="1"/>
  <c r="T43" i="1"/>
  <c r="S43" i="1"/>
  <c r="R43" i="1"/>
  <c r="Q43" i="1"/>
  <c r="P43" i="1"/>
  <c r="O43" i="1"/>
  <c r="T42" i="1"/>
  <c r="S42" i="1"/>
  <c r="R42" i="1"/>
  <c r="Q42" i="1"/>
  <c r="P42" i="1"/>
  <c r="O42" i="1"/>
  <c r="T41" i="1"/>
  <c r="S41" i="1"/>
  <c r="R41" i="1"/>
  <c r="Q41" i="1"/>
  <c r="P41" i="1"/>
  <c r="O41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S33" i="1"/>
  <c r="R33" i="1"/>
  <c r="Q33" i="1"/>
  <c r="P33" i="1"/>
  <c r="O33" i="1"/>
</calcChain>
</file>

<file path=xl/sharedStrings.xml><?xml version="1.0" encoding="utf-8"?>
<sst xmlns="http://schemas.openxmlformats.org/spreadsheetml/2006/main" count="1022" uniqueCount="238">
  <si>
    <t xml:space="preserve"> a nice cold hour </t>
  </si>
  <si>
    <t xml:space="preserve"> a </t>
  </si>
  <si>
    <t xml:space="preserve"> nice </t>
  </si>
  <si>
    <t xml:space="preserve"> cold </t>
  </si>
  <si>
    <t xml:space="preserve"> hour </t>
  </si>
  <si>
    <t xml:space="preserve"> </t>
  </si>
  <si>
    <t xml:space="preserve"> a nights cold hour </t>
  </si>
  <si>
    <t xml:space="preserve"> nights </t>
  </si>
  <si>
    <t xml:space="preserve"> an ice cold hour </t>
  </si>
  <si>
    <t xml:space="preserve"> an </t>
  </si>
  <si>
    <t xml:space="preserve"> ice </t>
  </si>
  <si>
    <t xml:space="preserve"> a nice cold dour </t>
  </si>
  <si>
    <t xml:space="preserve"> dour </t>
  </si>
  <si>
    <t xml:space="preserve"> a nice coal dower </t>
  </si>
  <si>
    <t xml:space="preserve"> coal </t>
  </si>
  <si>
    <t xml:space="preserve"> dower </t>
  </si>
  <si>
    <t xml:space="preserve"> a nice cold thou are </t>
  </si>
  <si>
    <t xml:space="preserve"> thou </t>
  </si>
  <si>
    <t xml:space="preserve"> are </t>
  </si>
  <si>
    <t xml:space="preserve"> a nice coal dour </t>
  </si>
  <si>
    <t xml:space="preserve"> a nice old hour </t>
  </si>
  <si>
    <t xml:space="preserve"> old </t>
  </si>
  <si>
    <t xml:space="preserve"> a nice hold hour </t>
  </si>
  <si>
    <t xml:space="preserve"> hold </t>
  </si>
  <si>
    <t xml:space="preserve"> a nice gold hour </t>
  </si>
  <si>
    <t xml:space="preserve"> gold </t>
  </si>
  <si>
    <t xml:space="preserve"> a nice scold hour </t>
  </si>
  <si>
    <t xml:space="preserve"> scold </t>
  </si>
  <si>
    <t xml:space="preserve"> ah nay skull dower </t>
  </si>
  <si>
    <t xml:space="preserve"> ah </t>
  </si>
  <si>
    <t xml:space="preserve"> nay </t>
  </si>
  <si>
    <t xml:space="preserve"> skull </t>
  </si>
  <si>
    <t xml:space="preserve"> a nye scoldower </t>
  </si>
  <si>
    <t xml:space="preserve"> nye </t>
  </si>
  <si>
    <t xml:space="preserve"> scoldower </t>
  </si>
  <si>
    <t xml:space="preserve"> a nice bold hour </t>
  </si>
  <si>
    <t xml:space="preserve"> bold </t>
  </si>
  <si>
    <t xml:space="preserve"> a nice gold dollar </t>
  </si>
  <si>
    <t xml:space="preserve"> dollar </t>
  </si>
  <si>
    <t xml:space="preserve"> a nice odd hour </t>
  </si>
  <si>
    <t xml:space="preserve"> odd </t>
  </si>
  <si>
    <t xml:space="preserve"> a nice spoke hour </t>
  </si>
  <si>
    <t xml:space="preserve"> spoke </t>
  </si>
  <si>
    <t xml:space="preserve"> a nice cold our </t>
  </si>
  <si>
    <t xml:space="preserve"> our </t>
  </si>
  <si>
    <t xml:space="preserve"> a nice godfather </t>
  </si>
  <si>
    <t xml:space="preserve"> godfather </t>
  </si>
  <si>
    <t xml:space="preserve"> an ice cold our </t>
  </si>
  <si>
    <t xml:space="preserve"> an ice gold hour </t>
  </si>
  <si>
    <t xml:space="preserve"> an ice scold hour </t>
  </si>
  <si>
    <t xml:space="preserve"> an eye scold hour </t>
  </si>
  <si>
    <t xml:space="preserve"> eye </t>
  </si>
  <si>
    <t xml:space="preserve"> an ice old hour </t>
  </si>
  <si>
    <t xml:space="preserve"> an eye scol dagr </t>
  </si>
  <si>
    <t xml:space="preserve"> scol </t>
  </si>
  <si>
    <t xml:space="preserve"> dagr </t>
  </si>
  <si>
    <t xml:space="preserve"> an eyes cold hour </t>
  </si>
  <si>
    <t xml:space="preserve"> eyes </t>
  </si>
  <si>
    <t xml:space="preserve"> in ice cold hour </t>
  </si>
  <si>
    <t xml:space="preserve"> in </t>
  </si>
  <si>
    <t xml:space="preserve"> an ounce gold hour </t>
  </si>
  <si>
    <t xml:space="preserve"> ounce </t>
  </si>
  <si>
    <t xml:space="preserve"> and i scold our </t>
  </si>
  <si>
    <t xml:space="preserve"> and </t>
  </si>
  <si>
    <t xml:space="preserve"> i </t>
  </si>
  <si>
    <t xml:space="preserve"> on ice coal dour </t>
  </si>
  <si>
    <t xml:space="preserve"> on </t>
  </si>
  <si>
    <t xml:space="preserve"> an i scold hour </t>
  </si>
  <si>
    <t xml:space="preserve"> an iced cold hour </t>
  </si>
  <si>
    <t xml:space="preserve"> iced </t>
  </si>
  <si>
    <t xml:space="preserve"> in ice cold davar </t>
  </si>
  <si>
    <t xml:space="preserve"> davar </t>
  </si>
  <si>
    <t xml:space="preserve"> in icecube daver </t>
  </si>
  <si>
    <t xml:space="preserve"> icecube </t>
  </si>
  <si>
    <t xml:space="preserve"> daver </t>
  </si>
  <si>
    <t xml:space="preserve"> an ice cold bowl </t>
  </si>
  <si>
    <t xml:space="preserve"> bowl </t>
  </si>
  <si>
    <t xml:space="preserve"> i saw tower </t>
  </si>
  <si>
    <t xml:space="preserve"> saw </t>
  </si>
  <si>
    <t xml:space="preserve"> tower </t>
  </si>
  <si>
    <t xml:space="preserve"> an ice cold dour </t>
  </si>
  <si>
    <t xml:space="preserve"> an ice coal dower </t>
  </si>
  <si>
    <t xml:space="preserve"> an ice cold dower </t>
  </si>
  <si>
    <t xml:space="preserve"> and ice cold dollar </t>
  </si>
  <si>
    <t xml:space="preserve"> an ice coal dour </t>
  </si>
  <si>
    <t xml:space="preserve"> an ice cold bower </t>
  </si>
  <si>
    <t xml:space="preserve"> bower </t>
  </si>
  <si>
    <t xml:space="preserve"> a nice cool hour </t>
  </si>
  <si>
    <t xml:space="preserve"> cool </t>
  </si>
  <si>
    <t xml:space="preserve"> can i score the hour   </t>
  </si>
  <si>
    <t xml:space="preserve"> can </t>
  </si>
  <si>
    <t xml:space="preserve"> score </t>
  </si>
  <si>
    <t xml:space="preserve"> the </t>
  </si>
  <si>
    <t xml:space="preserve"> in ice co daver </t>
  </si>
  <si>
    <t xml:space="preserve"> co </t>
  </si>
  <si>
    <t xml:space="preserve"> an icecold hour </t>
  </si>
  <si>
    <t xml:space="preserve"> icecold </t>
  </si>
  <si>
    <t xml:space="preserve"> an ice cold dollar </t>
  </si>
  <si>
    <t xml:space="preserve"> an ice core bower </t>
  </si>
  <si>
    <t xml:space="preserve"> core </t>
  </si>
  <si>
    <t xml:space="preserve"> a nice cool bowl </t>
  </si>
  <si>
    <t xml:space="preserve"> an ice cove daver </t>
  </si>
  <si>
    <t xml:space="preserve"> cove </t>
  </si>
  <si>
    <t xml:space="preserve"> a niceco daver </t>
  </si>
  <si>
    <t xml:space="preserve"> niceco </t>
  </si>
  <si>
    <t xml:space="preserve"> an ice called dower </t>
  </si>
  <si>
    <t xml:space="preserve"> called </t>
  </si>
  <si>
    <t xml:space="preserve"> in ice code our </t>
  </si>
  <si>
    <t xml:space="preserve"> code </t>
  </si>
  <si>
    <t xml:space="preserve"> in a ice cold hour </t>
  </si>
  <si>
    <t xml:space="preserve"> an ice could hour </t>
  </si>
  <si>
    <t xml:space="preserve"> could </t>
  </si>
  <si>
    <t xml:space="preserve"> in unschooled hour </t>
  </si>
  <si>
    <t xml:space="preserve"> unschooled </t>
  </si>
  <si>
    <t xml:space="preserve"> in ice coal dour </t>
  </si>
  <si>
    <t xml:space="preserve"> in ice cold our </t>
  </si>
  <si>
    <t xml:space="preserve"> a nice cool dollar </t>
  </si>
  <si>
    <t xml:space="preserve"> an ice cold hour  </t>
  </si>
  <si>
    <t xml:space="preserve"> an ice cold thou are </t>
  </si>
  <si>
    <t xml:space="preserve"> a light cold hour </t>
  </si>
  <si>
    <t xml:space="preserve"> light </t>
  </si>
  <si>
    <t xml:space="preserve"> an nice cold hour </t>
  </si>
  <si>
    <t xml:space="preserve"> in nice cold hour </t>
  </si>
  <si>
    <t xml:space="preserve"> on ice col dour </t>
  </si>
  <si>
    <t xml:space="preserve"> col </t>
  </si>
  <si>
    <t xml:space="preserve"> on the ice cold hour </t>
  </si>
  <si>
    <t xml:space="preserve"> on ice called our </t>
  </si>
  <si>
    <t xml:space="preserve"> on ice cold hour </t>
  </si>
  <si>
    <t xml:space="preserve"> on ice cold dower </t>
  </si>
  <si>
    <t xml:space="preserve"> on ice cold bauer </t>
  </si>
  <si>
    <t xml:space="preserve"> bauer </t>
  </si>
  <si>
    <t xml:space="preserve"> on the ice cold dour </t>
  </si>
  <si>
    <t xml:space="preserve"> all ice cold hour </t>
  </si>
  <si>
    <t xml:space="preserve"> all </t>
  </si>
  <si>
    <t xml:space="preserve"> on ice cold thou art </t>
  </si>
  <si>
    <t xml:space="preserve"> art </t>
  </si>
  <si>
    <t xml:space="preserve"> on ice old hour </t>
  </si>
  <si>
    <t xml:space="preserve"> on eis kol dour </t>
  </si>
  <si>
    <t xml:space="preserve"> eis </t>
  </si>
  <si>
    <t xml:space="preserve"> kol </t>
  </si>
  <si>
    <t xml:space="preserve"> a nice pollard </t>
  </si>
  <si>
    <t xml:space="preserve"> pollard </t>
  </si>
  <si>
    <t xml:space="preserve"> on a nice cold hour </t>
  </si>
  <si>
    <t xml:space="preserve"> on ice cold air </t>
  </si>
  <si>
    <t xml:space="preserve"> air </t>
  </si>
  <si>
    <t xml:space="preserve"> all eyes cold hour </t>
  </si>
  <si>
    <t xml:space="preserve"> on iced cold hour </t>
  </si>
  <si>
    <t>a</t>
  </si>
  <si>
    <t>c</t>
  </si>
  <si>
    <t>b</t>
  </si>
  <si>
    <t>d</t>
  </si>
  <si>
    <t>e</t>
  </si>
  <si>
    <t>f</t>
  </si>
  <si>
    <t>g</t>
  </si>
  <si>
    <t>h</t>
  </si>
  <si>
    <t>i</t>
  </si>
  <si>
    <t>j</t>
  </si>
  <si>
    <t>level one phrase count</t>
  </si>
  <si>
    <t>in level 2</t>
  </si>
  <si>
    <t>on level 2</t>
  </si>
  <si>
    <t>an level 2</t>
  </si>
  <si>
    <t>all level 2</t>
  </si>
  <si>
    <t>a level 2</t>
  </si>
  <si>
    <t>3 on ice</t>
  </si>
  <si>
    <t>3 in ice</t>
  </si>
  <si>
    <t>3 all ice</t>
  </si>
  <si>
    <t>3 an eye</t>
  </si>
  <si>
    <t>3 an ice</t>
  </si>
  <si>
    <t>3 a nice</t>
  </si>
  <si>
    <t>4 in ice cold</t>
  </si>
  <si>
    <t>4 on ice cold</t>
  </si>
  <si>
    <t>4 an eye scold</t>
  </si>
  <si>
    <t>4 an ice cold</t>
  </si>
  <si>
    <t>4 an ice gold</t>
  </si>
  <si>
    <t>4 an ice coal</t>
  </si>
  <si>
    <t>4 all ice cold</t>
  </si>
  <si>
    <t>4 a nice old</t>
  </si>
  <si>
    <t>5 a nice cold</t>
  </si>
  <si>
    <t>6 a nice gold</t>
  </si>
  <si>
    <t>7 a nice bold</t>
  </si>
  <si>
    <t>8 a nice scold</t>
  </si>
  <si>
    <t xml:space="preserve"> on i scold our </t>
  </si>
  <si>
    <t xml:space="preserve"> on i scold hour </t>
  </si>
  <si>
    <t xml:space="preserve"> an i scold our </t>
  </si>
  <si>
    <t xml:space="preserve"> a nigh scold our </t>
  </si>
  <si>
    <t xml:space="preserve"> nigh </t>
  </si>
  <si>
    <t xml:space="preserve"> a nye scold our </t>
  </si>
  <si>
    <t xml:space="preserve"> a nice cole dour </t>
  </si>
  <si>
    <t xml:space="preserve"> cole </t>
  </si>
  <si>
    <t xml:space="preserve"> a nice cole dower </t>
  </si>
  <si>
    <t xml:space="preserve"> a nice kohl dour </t>
  </si>
  <si>
    <t xml:space="preserve"> kohl </t>
  </si>
  <si>
    <t xml:space="preserve"> a nice kohl dower </t>
  </si>
  <si>
    <t xml:space="preserve"> a nigh scold hour </t>
  </si>
  <si>
    <t xml:space="preserve"> a nye scold hour </t>
  </si>
  <si>
    <t xml:space="preserve"> on aye scold our </t>
  </si>
  <si>
    <t xml:space="preserve"> aye </t>
  </si>
  <si>
    <t xml:space="preserve"> on ice cold our </t>
  </si>
  <si>
    <t xml:space="preserve"> on eye scold our </t>
  </si>
  <si>
    <t xml:space="preserve"> on aye scold hour </t>
  </si>
  <si>
    <t xml:space="preserve"> on eye scold hour </t>
  </si>
  <si>
    <t xml:space="preserve"> on ice coal dower </t>
  </si>
  <si>
    <t xml:space="preserve"> on ice cole dour </t>
  </si>
  <si>
    <t xml:space="preserve"> on ice cole dower </t>
  </si>
  <si>
    <t xml:space="preserve"> on ice kohl dour </t>
  </si>
  <si>
    <t xml:space="preserve"> on ice kohl dower </t>
  </si>
  <si>
    <t xml:space="preserve"> an aye scold our </t>
  </si>
  <si>
    <t xml:space="preserve"> an eye scold our </t>
  </si>
  <si>
    <t xml:space="preserve"> an aye scold hour </t>
  </si>
  <si>
    <t xml:space="preserve"> ah nice cold our </t>
  </si>
  <si>
    <t xml:space="preserve"> an ice cole dour </t>
  </si>
  <si>
    <t xml:space="preserve"> an ice cole dower </t>
  </si>
  <si>
    <t xml:space="preserve"> an ice kohl dour </t>
  </si>
  <si>
    <t xml:space="preserve"> an ice kohl dower </t>
  </si>
  <si>
    <t xml:space="preserve"> eh nice cold our </t>
  </si>
  <si>
    <t xml:space="preserve"> eh </t>
  </si>
  <si>
    <t xml:space="preserve"> ah nigh scold our </t>
  </si>
  <si>
    <t xml:space="preserve"> ah nye scold our </t>
  </si>
  <si>
    <t xml:space="preserve"> ah nice cold hour </t>
  </si>
  <si>
    <t xml:space="preserve"> eh nigh scold our </t>
  </si>
  <si>
    <t xml:space="preserve"> eh nye scold our </t>
  </si>
  <si>
    <t xml:space="preserve"> ah nice coal dour </t>
  </si>
  <si>
    <t xml:space="preserve"> ah nice coal dower </t>
  </si>
  <si>
    <t xml:space="preserve"> ah nice cole dour </t>
  </si>
  <si>
    <t xml:space="preserve"> ah nice cole dower </t>
  </si>
  <si>
    <t xml:space="preserve"> ah nice kohl dour </t>
  </si>
  <si>
    <t xml:space="preserve"> ah nice kohl dower </t>
  </si>
  <si>
    <t xml:space="preserve"> eh nice cold hour </t>
  </si>
  <si>
    <t xml:space="preserve"> ah nigh scold hour </t>
  </si>
  <si>
    <t xml:space="preserve"> ah nye scold hour </t>
  </si>
  <si>
    <t xml:space="preserve"> eh nice coal dour </t>
  </si>
  <si>
    <t xml:space="preserve"> eh nice coal dower </t>
  </si>
  <si>
    <t xml:space="preserve"> eh nice cole dour </t>
  </si>
  <si>
    <t xml:space="preserve"> eh nice cole dower </t>
  </si>
  <si>
    <t xml:space="preserve"> eh nice kohl dour </t>
  </si>
  <si>
    <t xml:space="preserve"> eh nice kohl dower </t>
  </si>
  <si>
    <t xml:space="preserve"> eh nigh scold hour </t>
  </si>
  <si>
    <t xml:space="preserve"> eh nye scold hour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</si>
</sst>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wrapText="1"/>
    </xf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'myOronyms wordfreqs'!$O$2</c:f>
              <c:strCache>
                <c:ptCount val="1"/>
                <c:pt idx="0">
                  <c:v> on </c:v>
                </c:pt>
              </c:strCache>
            </c:strRef>
          </c:tx>
          <c:invertIfNegative val="0"/>
          <c:cat>
            <c:strRef>
              <c:f>'myOronyms wordfreqs'!$N$3</c:f>
              <c:strCache>
                <c:ptCount val="1"/>
                <c:pt idx="0">
                  <c:v>level one phrase count</c:v>
                </c:pt>
              </c:strCache>
            </c:strRef>
          </c:cat>
          <c:val>
            <c:numRef>
              <c:f>'myOronyms wordfreqs'!$O$3</c:f>
              <c:numCache>
                <c:formatCode>General</c:formatCode>
                <c:ptCount val="1"/>
                <c:pt idx="0">
                  <c:v>6.1462711E7</c:v>
                </c:pt>
              </c:numCache>
            </c:numRef>
          </c:val>
        </c:ser>
        <c:ser>
          <c:idx val="1"/>
          <c:order val="1"/>
          <c:tx>
            <c:strRef>
              <c:f>'myOronyms wordfreqs'!$P$2</c:f>
              <c:strCache>
                <c:ptCount val="1"/>
                <c:pt idx="0">
                  <c:v> in </c:v>
                </c:pt>
              </c:strCache>
            </c:strRef>
          </c:tx>
          <c:invertIfNegative val="0"/>
          <c:cat>
            <c:strRef>
              <c:f>'myOronyms wordfreqs'!$N$3</c:f>
              <c:strCache>
                <c:ptCount val="1"/>
                <c:pt idx="0">
                  <c:v>level one phrase count</c:v>
                </c:pt>
              </c:strCache>
            </c:strRef>
          </c:cat>
          <c:val>
            <c:numRef>
              <c:f>'myOronyms wordfreqs'!$P$3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'myOronyms wordfreqs'!$Q$2</c:f>
              <c:strCache>
                <c:ptCount val="1"/>
                <c:pt idx="0">
                  <c:v> an </c:v>
                </c:pt>
              </c:strCache>
            </c:strRef>
          </c:tx>
          <c:invertIfNegative val="0"/>
          <c:cat>
            <c:strRef>
              <c:f>'myOronyms wordfreqs'!$N$3</c:f>
              <c:strCache>
                <c:ptCount val="1"/>
                <c:pt idx="0">
                  <c:v>level one phrase count</c:v>
                </c:pt>
              </c:strCache>
            </c:strRef>
          </c:cat>
          <c:val>
            <c:numRef>
              <c:f>'myOronyms wordfreqs'!$Q$3</c:f>
              <c:numCache>
                <c:formatCode>General</c:formatCode>
                <c:ptCount val="1"/>
                <c:pt idx="0">
                  <c:v>3.3741675E7</c:v>
                </c:pt>
              </c:numCache>
            </c:numRef>
          </c:val>
        </c:ser>
        <c:ser>
          <c:idx val="3"/>
          <c:order val="3"/>
          <c:tx>
            <c:strRef>
              <c:f>'myOronyms wordfreqs'!$R$2</c:f>
              <c:strCache>
                <c:ptCount val="1"/>
                <c:pt idx="0">
                  <c:v> all </c:v>
                </c:pt>
              </c:strCache>
            </c:strRef>
          </c:tx>
          <c:invertIfNegative val="0"/>
          <c:cat>
            <c:strRef>
              <c:f>'myOronyms wordfreqs'!$N$3</c:f>
              <c:strCache>
                <c:ptCount val="1"/>
                <c:pt idx="0">
                  <c:v>level one phrase count</c:v>
                </c:pt>
              </c:strCache>
            </c:strRef>
          </c:cat>
          <c:val>
            <c:numRef>
              <c:f>'myOronyms wordfreqs'!$R$3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'myOronyms wordfreqs'!$S$2</c:f>
              <c:strCache>
                <c:ptCount val="1"/>
                <c:pt idx="0">
                  <c:v> a </c:v>
                </c:pt>
              </c:strCache>
            </c:strRef>
          </c:tx>
          <c:invertIfNegative val="0"/>
          <c:cat>
            <c:strRef>
              <c:f>'myOronyms wordfreqs'!$N$3</c:f>
              <c:strCache>
                <c:ptCount val="1"/>
                <c:pt idx="0">
                  <c:v>level one phrase count</c:v>
                </c:pt>
              </c:strCache>
            </c:strRef>
          </c:cat>
          <c:val>
            <c:numRef>
              <c:f>'myOronyms wordfreqs'!$S$3</c:f>
              <c:numCache>
                <c:formatCode>General</c:formatCode>
                <c:ptCount val="1"/>
                <c:pt idx="0">
                  <c:v>9.3753853E7</c:v>
                </c:pt>
              </c:numCache>
            </c:numRef>
          </c:val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150"/>
        <c:overlap val="100"/>
        <c:axId val="1910763752"/>
        <c:axId val="1910760760"/>
      </c:barChart>
      <c:catAx>
        <c:axId val="1910763752"/>
        <c:scaling>
          <c:orientation val="minMax"/>
        </c:scaling>
        <c:delete val="0"/>
        <c:axPos val="l"/>
        <c:majorTickMark val="out"/>
        <c:minorTickMark val="none"/>
        <c:tickLblPos val="nextTo"/>
        <c:crossAx val="1910760760"/>
        <c:crosses val="autoZero"/>
        <c:auto val="1"/>
        <c:lblAlgn val="ctr"/>
        <c:lblOffset val="100"/>
        <c:noMultiLvlLbl val="0"/>
      </c:catAx>
      <c:valAx>
        <c:axId val="19107607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10763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62926680733536"/>
          <c:y val="0.403188976377953"/>
          <c:w val="0.0370733192664642"/>
          <c:h val="0.26848814686934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'myOronyms wordfreqs'!$O$4</c:f>
              <c:strCache>
                <c:ptCount val="1"/>
                <c:pt idx="0">
                  <c:v> nice </c:v>
                </c:pt>
              </c:strCache>
            </c:strRef>
          </c:tx>
          <c:invertIfNegative val="0"/>
          <c:cat>
            <c:strRef>
              <c:f>'myOronyms wordfreqs'!$N$5:$N$9</c:f>
              <c:strCache>
                <c:ptCount val="5"/>
                <c:pt idx="0">
                  <c:v>on level 2</c:v>
                </c:pt>
                <c:pt idx="1">
                  <c:v>in level 2</c:v>
                </c:pt>
                <c:pt idx="2">
                  <c:v>an level 2</c:v>
                </c:pt>
                <c:pt idx="3">
                  <c:v>all level 2</c:v>
                </c:pt>
                <c:pt idx="4">
                  <c:v>a level 2</c:v>
                </c:pt>
              </c:strCache>
            </c:strRef>
          </c:cat>
          <c:val>
            <c:numRef>
              <c:f>'myOronyms wordfreqs'!$O$5:$O$9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6.2514463E7</c:v>
                </c:pt>
              </c:numCache>
            </c:numRef>
          </c:val>
        </c:ser>
        <c:ser>
          <c:idx val="1"/>
          <c:order val="1"/>
          <c:tx>
            <c:strRef>
              <c:f>'myOronyms wordfreqs'!$P$4</c:f>
              <c:strCache>
                <c:ptCount val="1"/>
                <c:pt idx="0">
                  <c:v> eye </c:v>
                </c:pt>
              </c:strCache>
            </c:strRef>
          </c:tx>
          <c:invertIfNegative val="0"/>
          <c:cat>
            <c:strRef>
              <c:f>'myOronyms wordfreqs'!$N$5:$N$9</c:f>
              <c:strCache>
                <c:ptCount val="5"/>
                <c:pt idx="0">
                  <c:v>on level 2</c:v>
                </c:pt>
                <c:pt idx="1">
                  <c:v>in level 2</c:v>
                </c:pt>
                <c:pt idx="2">
                  <c:v>an level 2</c:v>
                </c:pt>
                <c:pt idx="3">
                  <c:v>all level 2</c:v>
                </c:pt>
                <c:pt idx="4">
                  <c:v>a level 2</c:v>
                </c:pt>
              </c:strCache>
            </c:strRef>
          </c:cat>
          <c:val>
            <c:numRef>
              <c:f>'myOronyms wordfreqs'!$P$5:$P$9</c:f>
              <c:numCache>
                <c:formatCode>General</c:formatCode>
                <c:ptCount val="5"/>
                <c:pt idx="0">
                  <c:v>6.147656E6</c:v>
                </c:pt>
                <c:pt idx="1">
                  <c:v>0.0</c:v>
                </c:pt>
                <c:pt idx="2">
                  <c:v>2.187508E6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'myOronyms wordfreqs'!$Q$4</c:f>
              <c:strCache>
                <c:ptCount val="1"/>
                <c:pt idx="0">
                  <c:v> ice </c:v>
                </c:pt>
              </c:strCache>
            </c:strRef>
          </c:tx>
          <c:invertIfNegative val="0"/>
          <c:cat>
            <c:strRef>
              <c:f>'myOronyms wordfreqs'!$N$5:$N$9</c:f>
              <c:strCache>
                <c:ptCount val="5"/>
                <c:pt idx="0">
                  <c:v>on level 2</c:v>
                </c:pt>
                <c:pt idx="1">
                  <c:v>in level 2</c:v>
                </c:pt>
                <c:pt idx="2">
                  <c:v>an level 2</c:v>
                </c:pt>
                <c:pt idx="3">
                  <c:v>all level 2</c:v>
                </c:pt>
                <c:pt idx="4">
                  <c:v>a level 2</c:v>
                </c:pt>
              </c:strCache>
            </c:strRef>
          </c:cat>
          <c:val>
            <c:numRef>
              <c:f>'myOronyms wordfreqs'!$Q$5:$Q$9</c:f>
              <c:numCache>
                <c:formatCode>General</c:formatCode>
                <c:ptCount val="5"/>
                <c:pt idx="0">
                  <c:v>2.2989983E7</c:v>
                </c:pt>
                <c:pt idx="1">
                  <c:v>0.0</c:v>
                </c:pt>
                <c:pt idx="2">
                  <c:v>7.149391E6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'myOronyms wordfreqs'!$R$4</c:f>
              <c:strCache>
                <c:ptCount val="1"/>
                <c:pt idx="0">
                  <c:v> iced </c:v>
                </c:pt>
              </c:strCache>
            </c:strRef>
          </c:tx>
          <c:invertIfNegative val="0"/>
          <c:cat>
            <c:strRef>
              <c:f>'myOronyms wordfreqs'!$N$5:$N$9</c:f>
              <c:strCache>
                <c:ptCount val="5"/>
                <c:pt idx="0">
                  <c:v>on level 2</c:v>
                </c:pt>
                <c:pt idx="1">
                  <c:v>in level 2</c:v>
                </c:pt>
                <c:pt idx="2">
                  <c:v>an level 2</c:v>
                </c:pt>
                <c:pt idx="3">
                  <c:v>all level 2</c:v>
                </c:pt>
                <c:pt idx="4">
                  <c:v>a level 2</c:v>
                </c:pt>
              </c:strCache>
            </c:strRef>
          </c:cat>
          <c:val>
            <c:numRef>
              <c:f>'myOronyms wordfreqs'!$R$5:$R$9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150"/>
        <c:overlap val="100"/>
        <c:axId val="1910680392"/>
        <c:axId val="1910677400"/>
      </c:barChart>
      <c:catAx>
        <c:axId val="1910680392"/>
        <c:scaling>
          <c:orientation val="minMax"/>
        </c:scaling>
        <c:delete val="0"/>
        <c:axPos val="l"/>
        <c:majorTickMark val="out"/>
        <c:minorTickMark val="none"/>
        <c:tickLblPos val="nextTo"/>
        <c:crossAx val="1910677400"/>
        <c:crosses val="autoZero"/>
        <c:auto val="1"/>
        <c:lblAlgn val="ctr"/>
        <c:lblOffset val="100"/>
        <c:noMultiLvlLbl val="0"/>
      </c:catAx>
      <c:valAx>
        <c:axId val="1910677400"/>
        <c:scaling>
          <c:orientation val="minMax"/>
          <c:max val="2.0E8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1068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'myOronyms wordfreqs'!$O$10</c:f>
              <c:strCache>
                <c:ptCount val="1"/>
                <c:pt idx="0">
                  <c:v> old </c:v>
                </c:pt>
              </c:strCache>
            </c:strRef>
          </c:tx>
          <c:invertIfNegative val="0"/>
          <c:cat>
            <c:strRef>
              <c:f>'myOronyms wordfreqs'!$N$11:$N$16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'myOronyms wordfreqs'!$O$11:$O$16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'myOronyms wordfreqs'!$P$10</c:f>
              <c:strCache>
                <c:ptCount val="1"/>
                <c:pt idx="0">
                  <c:v> cold </c:v>
                </c:pt>
              </c:strCache>
            </c:strRef>
          </c:tx>
          <c:invertIfNegative val="0"/>
          <c:cat>
            <c:strRef>
              <c:f>'myOronyms wordfreqs'!$N$11:$N$16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'myOronyms wordfreqs'!$P$11:$P$16</c:f>
              <c:numCache>
                <c:formatCode>General</c:formatCode>
                <c:ptCount val="6"/>
                <c:pt idx="0">
                  <c:v>6.223814E6</c:v>
                </c:pt>
                <c:pt idx="1">
                  <c:v>0.0</c:v>
                </c:pt>
                <c:pt idx="2">
                  <c:v>0.0</c:v>
                </c:pt>
                <c:pt idx="3">
                  <c:v>2.263666E6</c:v>
                </c:pt>
                <c:pt idx="4">
                  <c:v>0.0</c:v>
                </c:pt>
                <c:pt idx="5">
                  <c:v>1.6104934E7</c:v>
                </c:pt>
              </c:numCache>
            </c:numRef>
          </c:val>
        </c:ser>
        <c:ser>
          <c:idx val="2"/>
          <c:order val="2"/>
          <c:tx>
            <c:strRef>
              <c:f>'myOronyms wordfreqs'!$Q$10</c:f>
              <c:strCache>
                <c:ptCount val="1"/>
                <c:pt idx="0">
                  <c:v> gold </c:v>
                </c:pt>
              </c:strCache>
            </c:strRef>
          </c:tx>
          <c:invertIfNegative val="0"/>
          <c:cat>
            <c:strRef>
              <c:f>'myOronyms wordfreqs'!$N$11:$N$16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'myOronyms wordfreqs'!$Q$11:$Q$16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'myOronyms wordfreqs'!$R$10</c:f>
              <c:strCache>
                <c:ptCount val="1"/>
                <c:pt idx="0">
                  <c:v> coal </c:v>
                </c:pt>
              </c:strCache>
            </c:strRef>
          </c:tx>
          <c:invertIfNegative val="0"/>
          <c:cat>
            <c:strRef>
              <c:f>'myOronyms wordfreqs'!$N$11:$N$16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'myOronyms wordfreqs'!$R$11:$R$16</c:f>
              <c:numCache>
                <c:formatCode>General</c:formatCode>
                <c:ptCount val="6"/>
                <c:pt idx="0">
                  <c:v>5.613997E6</c:v>
                </c:pt>
                <c:pt idx="1">
                  <c:v>0.0</c:v>
                </c:pt>
                <c:pt idx="2">
                  <c:v>0.0</c:v>
                </c:pt>
                <c:pt idx="3">
                  <c:v>1.653849E6</c:v>
                </c:pt>
                <c:pt idx="4">
                  <c:v>0.0</c:v>
                </c:pt>
                <c:pt idx="5">
                  <c:v>1.5495117E7</c:v>
                </c:pt>
              </c:numCache>
            </c:numRef>
          </c:val>
        </c:ser>
        <c:ser>
          <c:idx val="4"/>
          <c:order val="4"/>
          <c:tx>
            <c:strRef>
              <c:f>'myOronyms wordfreqs'!$S$10</c:f>
              <c:strCache>
                <c:ptCount val="1"/>
                <c:pt idx="0">
                  <c:v> bold </c:v>
                </c:pt>
              </c:strCache>
            </c:strRef>
          </c:tx>
          <c:invertIfNegative val="0"/>
          <c:cat>
            <c:strRef>
              <c:f>'myOronyms wordfreqs'!$N$11:$N$16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'myOronyms wordfreqs'!$S$11:$S$16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'myOronyms wordfreqs'!$T$10</c:f>
              <c:strCache>
                <c:ptCount val="1"/>
                <c:pt idx="0">
                  <c:v> scold </c:v>
                </c:pt>
              </c:strCache>
            </c:strRef>
          </c:tx>
          <c:invertIfNegative val="0"/>
          <c:cat>
            <c:strRef>
              <c:f>'myOronyms wordfreqs'!$N$11:$N$16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'myOronyms wordfreqs'!$T$11:$T$16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2.187508E6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150"/>
        <c:overlap val="100"/>
        <c:axId val="1910613688"/>
        <c:axId val="1910610696"/>
      </c:barChart>
      <c:catAx>
        <c:axId val="1910613688"/>
        <c:scaling>
          <c:orientation val="minMax"/>
        </c:scaling>
        <c:delete val="0"/>
        <c:axPos val="l"/>
        <c:majorTickMark val="out"/>
        <c:minorTickMark val="none"/>
        <c:tickLblPos val="nextTo"/>
        <c:crossAx val="1910610696"/>
        <c:crosses val="autoZero"/>
        <c:auto val="1"/>
        <c:lblAlgn val="ctr"/>
        <c:lblOffset val="100"/>
        <c:noMultiLvlLbl val="0"/>
      </c:catAx>
      <c:valAx>
        <c:axId val="1910610696"/>
        <c:scaling>
          <c:orientation val="minMax"/>
          <c:max val="2.0E8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10613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'myOronyms wordfreqs'!$O$17</c:f>
              <c:strCache>
                <c:ptCount val="1"/>
                <c:pt idx="0">
                  <c:v> our </c:v>
                </c:pt>
              </c:strCache>
            </c:strRef>
          </c:tx>
          <c:invertIfNegative val="0"/>
          <c:cat>
            <c:strRef>
              <c:f>'myOronyms wordfreqs'!$N$18:$N$29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'myOronyms wordfreqs'!$O$18:$O$29</c:f>
              <c:numCache>
                <c:formatCode>General</c:formatCode>
                <c:ptCount val="12"/>
                <c:pt idx="0">
                  <c:v>3.312712E6</c:v>
                </c:pt>
                <c:pt idx="1">
                  <c:v>0.0</c:v>
                </c:pt>
                <c:pt idx="2">
                  <c:v>1.294559E6</c:v>
                </c:pt>
                <c:pt idx="3">
                  <c:v>1.332638E6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8.253272E6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'myOronyms wordfreqs'!$P$17</c:f>
              <c:strCache>
                <c:ptCount val="1"/>
                <c:pt idx="0">
                  <c:v> hour </c:v>
                </c:pt>
              </c:strCache>
            </c:strRef>
          </c:tx>
          <c:invertIfNegative val="0"/>
          <c:cat>
            <c:strRef>
              <c:f>'myOronyms wordfreqs'!$N$18:$N$29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'myOronyms wordfreqs'!$P$18:$P$29</c:f>
              <c:numCache>
                <c:formatCode>General</c:formatCode>
                <c:ptCount val="12"/>
                <c:pt idx="0">
                  <c:v>2.911102E6</c:v>
                </c:pt>
                <c:pt idx="1">
                  <c:v>0.0</c:v>
                </c:pt>
                <c:pt idx="2">
                  <c:v>892949.0</c:v>
                </c:pt>
                <c:pt idx="3">
                  <c:v>931028.0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7.851662E6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'myOronyms wordfreqs'!$Q$17</c:f>
              <c:strCache>
                <c:ptCount val="1"/>
                <c:pt idx="0">
                  <c:v> dollar </c:v>
                </c:pt>
              </c:strCache>
            </c:strRef>
          </c:tx>
          <c:invertIfNegative val="0"/>
          <c:cat>
            <c:strRef>
              <c:f>'myOronyms wordfreqs'!$N$18:$N$29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'myOronyms wordfreqs'!$Q$18:$Q$29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'myOronyms wordfreqs'!$R$17</c:f>
              <c:strCache>
                <c:ptCount val="1"/>
                <c:pt idx="0">
                  <c:v> bower </c:v>
                </c:pt>
              </c:strCache>
            </c:strRef>
          </c:tx>
          <c:invertIfNegative val="0"/>
          <c:cat>
            <c:strRef>
              <c:f>'myOronyms wordfreqs'!$N$18:$N$29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'myOronyms wordfreqs'!$R$18:$R$29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'myOronyms wordfreqs'!$S$17</c:f>
              <c:strCache>
                <c:ptCount val="1"/>
                <c:pt idx="0">
                  <c:v> dour </c:v>
                </c:pt>
              </c:strCache>
            </c:strRef>
          </c:tx>
          <c:invertIfNegative val="0"/>
          <c:cat>
            <c:strRef>
              <c:f>'myOronyms wordfreqs'!$N$18:$N$29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'myOronyms wordfreqs'!$S$18:$S$29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826938.0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'myOronyms wordfreqs'!$T$17</c:f>
              <c:strCache>
                <c:ptCount val="1"/>
                <c:pt idx="0">
                  <c:v> dower </c:v>
                </c:pt>
              </c:strCache>
            </c:strRef>
          </c:tx>
          <c:invertIfNegative val="0"/>
          <c:cat>
            <c:strRef>
              <c:f>'myOronyms wordfreqs'!$N$18:$N$29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'myOronyms wordfreqs'!$T$18:$T$29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826911.0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150"/>
        <c:overlap val="100"/>
        <c:axId val="1910544120"/>
        <c:axId val="1910541128"/>
      </c:barChart>
      <c:catAx>
        <c:axId val="1910544120"/>
        <c:scaling>
          <c:orientation val="minMax"/>
        </c:scaling>
        <c:delete val="0"/>
        <c:axPos val="l"/>
        <c:majorTickMark val="out"/>
        <c:minorTickMark val="none"/>
        <c:tickLblPos val="nextTo"/>
        <c:crossAx val="1910541128"/>
        <c:crosses val="autoZero"/>
        <c:auto val="1"/>
        <c:lblAlgn val="ctr"/>
        <c:lblOffset val="100"/>
        <c:noMultiLvlLbl val="0"/>
      </c:catAx>
      <c:valAx>
        <c:axId val="1910541128"/>
        <c:scaling>
          <c:orientation val="minMax"/>
          <c:max val="2.0E8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10544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mechanicalTurkAnswers_WordFreqs!$O$2</c:f>
              <c:strCache>
                <c:ptCount val="1"/>
                <c:pt idx="0">
                  <c:v> on </c:v>
                </c:pt>
              </c:strCache>
            </c:strRef>
          </c:tx>
          <c:invertIfNegative val="0"/>
          <c:cat>
            <c:strRef>
              <c:f>mechanicalTurkAnswers_WordFreqs!$N$3</c:f>
              <c:strCache>
                <c:ptCount val="1"/>
                <c:pt idx="0">
                  <c:v>level one phrase count</c:v>
                </c:pt>
              </c:strCache>
            </c:strRef>
          </c:cat>
          <c:val>
            <c:numRef>
              <c:f>mechanicalTurkAnswers_WordFreqs!$O$3</c:f>
              <c:numCache>
                <c:formatCode>General</c:formatCode>
                <c:ptCount val="1"/>
                <c:pt idx="0">
                  <c:v>42.0</c:v>
                </c:pt>
              </c:numCache>
            </c:numRef>
          </c:val>
        </c:ser>
        <c:ser>
          <c:idx val="1"/>
          <c:order val="1"/>
          <c:tx>
            <c:strRef>
              <c:f>mechanicalTurkAnswers_WordFreqs!$P$2</c:f>
              <c:strCache>
                <c:ptCount val="1"/>
                <c:pt idx="0">
                  <c:v> in </c:v>
                </c:pt>
              </c:strCache>
            </c:strRef>
          </c:tx>
          <c:invertIfNegative val="0"/>
          <c:cat>
            <c:strRef>
              <c:f>mechanicalTurkAnswers_WordFreqs!$N$3</c:f>
              <c:strCache>
                <c:ptCount val="1"/>
                <c:pt idx="0">
                  <c:v>level one phrase count</c:v>
                </c:pt>
              </c:strCache>
            </c:strRef>
          </c:cat>
          <c:val>
            <c:numRef>
              <c:f>mechanicalTurkAnswers_WordFreqs!$P$3</c:f>
              <c:numCache>
                <c:formatCode>General</c:formatCode>
                <c:ptCount val="1"/>
                <c:pt idx="0">
                  <c:v>26.0</c:v>
                </c:pt>
              </c:numCache>
            </c:numRef>
          </c:val>
        </c:ser>
        <c:ser>
          <c:idx val="2"/>
          <c:order val="2"/>
          <c:tx>
            <c:strRef>
              <c:f>mechanicalTurkAnswers_WordFreqs!$Q$2</c:f>
              <c:strCache>
                <c:ptCount val="1"/>
                <c:pt idx="0">
                  <c:v> an </c:v>
                </c:pt>
              </c:strCache>
            </c:strRef>
          </c:tx>
          <c:invertIfNegative val="0"/>
          <c:cat>
            <c:strRef>
              <c:f>mechanicalTurkAnswers_WordFreqs!$N$3</c:f>
              <c:strCache>
                <c:ptCount val="1"/>
                <c:pt idx="0">
                  <c:v>level one phrase count</c:v>
                </c:pt>
              </c:strCache>
            </c:strRef>
          </c:cat>
          <c:val>
            <c:numRef>
              <c:f>mechanicalTurkAnswers_WordFreqs!$Q$3</c:f>
              <c:numCache>
                <c:formatCode>General</c:formatCode>
                <c:ptCount val="1"/>
                <c:pt idx="0">
                  <c:v>322.0</c:v>
                </c:pt>
              </c:numCache>
            </c:numRef>
          </c:val>
        </c:ser>
        <c:ser>
          <c:idx val="3"/>
          <c:order val="3"/>
          <c:tx>
            <c:strRef>
              <c:f>mechanicalTurkAnswers_WordFreqs!$R$2</c:f>
              <c:strCache>
                <c:ptCount val="1"/>
                <c:pt idx="0">
                  <c:v> all </c:v>
                </c:pt>
              </c:strCache>
            </c:strRef>
          </c:tx>
          <c:invertIfNegative val="0"/>
          <c:cat>
            <c:strRef>
              <c:f>mechanicalTurkAnswers_WordFreqs!$N$3</c:f>
              <c:strCache>
                <c:ptCount val="1"/>
                <c:pt idx="0">
                  <c:v>level one phrase count</c:v>
                </c:pt>
              </c:strCache>
            </c:strRef>
          </c:cat>
          <c:val>
            <c:numRef>
              <c:f>mechanicalTurkAnswers_WordFreqs!$R$3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4"/>
          <c:order val="4"/>
          <c:tx>
            <c:strRef>
              <c:f>mechanicalTurkAnswers_WordFreqs!$S$2</c:f>
              <c:strCache>
                <c:ptCount val="1"/>
                <c:pt idx="0">
                  <c:v> a </c:v>
                </c:pt>
              </c:strCache>
            </c:strRef>
          </c:tx>
          <c:invertIfNegative val="0"/>
          <c:cat>
            <c:strRef>
              <c:f>mechanicalTurkAnswers_WordFreqs!$N$3</c:f>
              <c:strCache>
                <c:ptCount val="1"/>
                <c:pt idx="0">
                  <c:v>level one phrase count</c:v>
                </c:pt>
              </c:strCache>
            </c:strRef>
          </c:cat>
          <c:val>
            <c:numRef>
              <c:f>mechanicalTurkAnswers_WordFreqs!$S$3</c:f>
              <c:numCache>
                <c:formatCode>General</c:formatCode>
                <c:ptCount val="1"/>
                <c:pt idx="0">
                  <c:v>287.0</c:v>
                </c:pt>
              </c:numCache>
            </c:numRef>
          </c:val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150"/>
        <c:overlap val="100"/>
        <c:axId val="1855502936"/>
        <c:axId val="1855505912"/>
      </c:barChart>
      <c:catAx>
        <c:axId val="1855502936"/>
        <c:scaling>
          <c:orientation val="minMax"/>
        </c:scaling>
        <c:delete val="0"/>
        <c:axPos val="l"/>
        <c:majorTickMark val="out"/>
        <c:minorTickMark val="none"/>
        <c:tickLblPos val="nextTo"/>
        <c:crossAx val="1855505912"/>
        <c:crosses val="autoZero"/>
        <c:auto val="1"/>
        <c:lblAlgn val="ctr"/>
        <c:lblOffset val="100"/>
        <c:noMultiLvlLbl val="0"/>
      </c:catAx>
      <c:valAx>
        <c:axId val="185550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550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mechanicalTurkAnswers_WordFreqs!$O$4</c:f>
              <c:strCache>
                <c:ptCount val="1"/>
                <c:pt idx="0">
                  <c:v> nice </c:v>
                </c:pt>
              </c:strCache>
            </c:strRef>
          </c:tx>
          <c:invertIfNegative val="0"/>
          <c:cat>
            <c:strRef>
              <c:f>mechanicalTurkAnswers_WordFreqs!$N$5:$N$9</c:f>
              <c:strCache>
                <c:ptCount val="5"/>
                <c:pt idx="0">
                  <c:v>on level 2</c:v>
                </c:pt>
                <c:pt idx="1">
                  <c:v>in level 2</c:v>
                </c:pt>
                <c:pt idx="2">
                  <c:v>an level 2</c:v>
                </c:pt>
                <c:pt idx="3">
                  <c:v>all level 2</c:v>
                </c:pt>
                <c:pt idx="4">
                  <c:v>a level 2</c:v>
                </c:pt>
              </c:strCache>
            </c:strRef>
          </c:cat>
          <c:val>
            <c:numRef>
              <c:f>mechanicalTurkAnswers_WordFreqs!$O$5:$O$9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287.0</c:v>
                </c:pt>
              </c:numCache>
            </c:numRef>
          </c:val>
        </c:ser>
        <c:ser>
          <c:idx val="1"/>
          <c:order val="1"/>
          <c:tx>
            <c:strRef>
              <c:f>mechanicalTurkAnswers_WordFreqs!$P$4</c:f>
              <c:strCache>
                <c:ptCount val="1"/>
                <c:pt idx="0">
                  <c:v> eye </c:v>
                </c:pt>
              </c:strCache>
            </c:strRef>
          </c:tx>
          <c:invertIfNegative val="0"/>
          <c:cat>
            <c:strRef>
              <c:f>mechanicalTurkAnswers_WordFreqs!$N$5:$N$9</c:f>
              <c:strCache>
                <c:ptCount val="5"/>
                <c:pt idx="0">
                  <c:v>on level 2</c:v>
                </c:pt>
                <c:pt idx="1">
                  <c:v>in level 2</c:v>
                </c:pt>
                <c:pt idx="2">
                  <c:v>an level 2</c:v>
                </c:pt>
                <c:pt idx="3">
                  <c:v>all level 2</c:v>
                </c:pt>
                <c:pt idx="4">
                  <c:v>a level 2</c:v>
                </c:pt>
              </c:strCache>
            </c:strRef>
          </c:cat>
          <c:val>
            <c:numRef>
              <c:f>mechanicalTurkAnswers_WordFreqs!$P$5:$P$9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11.0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mechanicalTurkAnswers_WordFreqs!$Q$4</c:f>
              <c:strCache>
                <c:ptCount val="1"/>
                <c:pt idx="0">
                  <c:v> ice </c:v>
                </c:pt>
              </c:strCache>
            </c:strRef>
          </c:tx>
          <c:invertIfNegative val="0"/>
          <c:cat>
            <c:strRef>
              <c:f>mechanicalTurkAnswers_WordFreqs!$N$5:$N$9</c:f>
              <c:strCache>
                <c:ptCount val="5"/>
                <c:pt idx="0">
                  <c:v>on level 2</c:v>
                </c:pt>
                <c:pt idx="1">
                  <c:v>in level 2</c:v>
                </c:pt>
                <c:pt idx="2">
                  <c:v>an level 2</c:v>
                </c:pt>
                <c:pt idx="3">
                  <c:v>all level 2</c:v>
                </c:pt>
                <c:pt idx="4">
                  <c:v>a level 2</c:v>
                </c:pt>
              </c:strCache>
            </c:strRef>
          </c:cat>
          <c:val>
            <c:numRef>
              <c:f>mechanicalTurkAnswers_WordFreqs!$Q$5:$Q$9</c:f>
              <c:numCache>
                <c:formatCode>General</c:formatCode>
                <c:ptCount val="5"/>
                <c:pt idx="0">
                  <c:v>42.0</c:v>
                </c:pt>
                <c:pt idx="1">
                  <c:v>26.0</c:v>
                </c:pt>
                <c:pt idx="2">
                  <c:v>308.0</c:v>
                </c:pt>
                <c:pt idx="3">
                  <c:v>4.0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mechanicalTurkAnswers_WordFreqs!$R$4</c:f>
              <c:strCache>
                <c:ptCount val="1"/>
                <c:pt idx="0">
                  <c:v> iced </c:v>
                </c:pt>
              </c:strCache>
            </c:strRef>
          </c:tx>
          <c:invertIfNegative val="0"/>
          <c:cat>
            <c:strRef>
              <c:f>mechanicalTurkAnswers_WordFreqs!$N$5:$N$9</c:f>
              <c:strCache>
                <c:ptCount val="5"/>
                <c:pt idx="0">
                  <c:v>on level 2</c:v>
                </c:pt>
                <c:pt idx="1">
                  <c:v>in level 2</c:v>
                </c:pt>
                <c:pt idx="2">
                  <c:v>an level 2</c:v>
                </c:pt>
                <c:pt idx="3">
                  <c:v>all level 2</c:v>
                </c:pt>
                <c:pt idx="4">
                  <c:v>a level 2</c:v>
                </c:pt>
              </c:strCache>
            </c:strRef>
          </c:cat>
          <c:val>
            <c:numRef>
              <c:f>mechanicalTurkAnswers_WordFreqs!$R$5:$R$9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150"/>
        <c:overlap val="100"/>
        <c:axId val="1855550264"/>
        <c:axId val="1855553240"/>
      </c:barChart>
      <c:catAx>
        <c:axId val="1855550264"/>
        <c:scaling>
          <c:orientation val="minMax"/>
        </c:scaling>
        <c:delete val="0"/>
        <c:axPos val="l"/>
        <c:majorTickMark val="out"/>
        <c:minorTickMark val="none"/>
        <c:tickLblPos val="nextTo"/>
        <c:crossAx val="1855553240"/>
        <c:crosses val="autoZero"/>
        <c:auto val="1"/>
        <c:lblAlgn val="ctr"/>
        <c:lblOffset val="100"/>
        <c:noMultiLvlLbl val="0"/>
      </c:catAx>
      <c:valAx>
        <c:axId val="1855553240"/>
        <c:scaling>
          <c:orientation val="minMax"/>
          <c:max val="800.0"/>
        </c:scaling>
        <c:delete val="0"/>
        <c:axPos val="b"/>
        <c:numFmt formatCode="General" sourceLinked="1"/>
        <c:majorTickMark val="out"/>
        <c:minorTickMark val="none"/>
        <c:tickLblPos val="nextTo"/>
        <c:crossAx val="1855550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mechanicalTurkAnswers_WordFreqs!$O$10</c:f>
              <c:strCache>
                <c:ptCount val="1"/>
                <c:pt idx="0">
                  <c:v> old </c:v>
                </c:pt>
              </c:strCache>
            </c:strRef>
          </c:tx>
          <c:invertIfNegative val="0"/>
          <c:cat>
            <c:strRef>
              <c:f>mechanicalTurkAnswers_WordFreqs!$N$11:$N$16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mechanicalTurkAnswers_WordFreqs!$O$11:$O$16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14.0</c:v>
                </c:pt>
              </c:numCache>
            </c:numRef>
          </c:val>
        </c:ser>
        <c:ser>
          <c:idx val="1"/>
          <c:order val="1"/>
          <c:tx>
            <c:strRef>
              <c:f>mechanicalTurkAnswers_WordFreqs!$P$10</c:f>
              <c:strCache>
                <c:ptCount val="1"/>
                <c:pt idx="0">
                  <c:v> cold </c:v>
                </c:pt>
              </c:strCache>
            </c:strRef>
          </c:tx>
          <c:invertIfNegative val="0"/>
          <c:cat>
            <c:strRef>
              <c:f>mechanicalTurkAnswers_WordFreqs!$N$11:$N$16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mechanicalTurkAnswers_WordFreqs!$P$11:$P$16</c:f>
              <c:numCache>
                <c:formatCode>General</c:formatCode>
                <c:ptCount val="6"/>
                <c:pt idx="0">
                  <c:v>42.0</c:v>
                </c:pt>
                <c:pt idx="1">
                  <c:v>26.0</c:v>
                </c:pt>
                <c:pt idx="2">
                  <c:v>0.0</c:v>
                </c:pt>
                <c:pt idx="3">
                  <c:v>288.0</c:v>
                </c:pt>
                <c:pt idx="4">
                  <c:v>4.0</c:v>
                </c:pt>
                <c:pt idx="5">
                  <c:v>220.0</c:v>
                </c:pt>
              </c:numCache>
            </c:numRef>
          </c:val>
        </c:ser>
        <c:ser>
          <c:idx val="2"/>
          <c:order val="2"/>
          <c:tx>
            <c:strRef>
              <c:f>mechanicalTurkAnswers_WordFreqs!$Q$10</c:f>
              <c:strCache>
                <c:ptCount val="1"/>
                <c:pt idx="0">
                  <c:v> gold </c:v>
                </c:pt>
              </c:strCache>
            </c:strRef>
          </c:tx>
          <c:invertIfNegative val="0"/>
          <c:cat>
            <c:strRef>
              <c:f>mechanicalTurkAnswers_WordFreqs!$N$11:$N$16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mechanicalTurkAnswers_WordFreqs!$Q$11:$Q$16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17.0</c:v>
                </c:pt>
                <c:pt idx="4">
                  <c:v>0.0</c:v>
                </c:pt>
                <c:pt idx="5">
                  <c:v>46.0</c:v>
                </c:pt>
              </c:numCache>
            </c:numRef>
          </c:val>
        </c:ser>
        <c:ser>
          <c:idx val="3"/>
          <c:order val="3"/>
          <c:tx>
            <c:strRef>
              <c:f>mechanicalTurkAnswers_WordFreqs!$R$10</c:f>
              <c:strCache>
                <c:ptCount val="1"/>
                <c:pt idx="0">
                  <c:v> coal </c:v>
                </c:pt>
              </c:strCache>
            </c:strRef>
          </c:tx>
          <c:invertIfNegative val="0"/>
          <c:cat>
            <c:strRef>
              <c:f>mechanicalTurkAnswers_WordFreqs!$N$11:$N$16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mechanicalTurkAnswers_WordFreqs!$R$11:$R$16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mechanicalTurkAnswers_WordFreqs!$S$10</c:f>
              <c:strCache>
                <c:ptCount val="1"/>
                <c:pt idx="0">
                  <c:v> bold </c:v>
                </c:pt>
              </c:strCache>
            </c:strRef>
          </c:tx>
          <c:invertIfNegative val="0"/>
          <c:cat>
            <c:strRef>
              <c:f>mechanicalTurkAnswers_WordFreqs!$N$11:$N$16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mechanicalTurkAnswers_WordFreqs!$S$11:$S$16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4.0</c:v>
                </c:pt>
              </c:numCache>
            </c:numRef>
          </c:val>
        </c:ser>
        <c:ser>
          <c:idx val="5"/>
          <c:order val="5"/>
          <c:tx>
            <c:strRef>
              <c:f>mechanicalTurkAnswers_WordFreqs!$T$10</c:f>
              <c:strCache>
                <c:ptCount val="1"/>
                <c:pt idx="0">
                  <c:v> scold </c:v>
                </c:pt>
              </c:strCache>
            </c:strRef>
          </c:tx>
          <c:invertIfNegative val="0"/>
          <c:cat>
            <c:strRef>
              <c:f>mechanicalTurkAnswers_WordFreqs!$N$11:$N$16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mechanicalTurkAnswers_WordFreqs!$T$11:$T$16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11.0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150"/>
        <c:overlap val="100"/>
        <c:axId val="1855613352"/>
        <c:axId val="1855616328"/>
      </c:barChart>
      <c:catAx>
        <c:axId val="1855613352"/>
        <c:scaling>
          <c:orientation val="minMax"/>
        </c:scaling>
        <c:delete val="0"/>
        <c:axPos val="l"/>
        <c:majorTickMark val="out"/>
        <c:minorTickMark val="none"/>
        <c:tickLblPos val="nextTo"/>
        <c:crossAx val="1855616328"/>
        <c:crosses val="autoZero"/>
        <c:auto val="1"/>
        <c:lblAlgn val="ctr"/>
        <c:lblOffset val="100"/>
        <c:noMultiLvlLbl val="0"/>
      </c:catAx>
      <c:valAx>
        <c:axId val="1855616328"/>
        <c:scaling>
          <c:orientation val="minMax"/>
          <c:max val="800.0"/>
        </c:scaling>
        <c:delete val="0"/>
        <c:axPos val="b"/>
        <c:numFmt formatCode="General" sourceLinked="1"/>
        <c:majorTickMark val="out"/>
        <c:minorTickMark val="none"/>
        <c:tickLblPos val="nextTo"/>
        <c:crossAx val="185561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mechanicalTurkAnswers_WordFreqs!$O$17</c:f>
              <c:strCache>
                <c:ptCount val="1"/>
                <c:pt idx="0">
                  <c:v> our </c:v>
                </c:pt>
              </c:strCache>
            </c:strRef>
          </c:tx>
          <c:invertIfNegative val="0"/>
          <c:cat>
            <c:strRef>
              <c:f>mechanicalTurkAnswers_WordFreqs!$N$18:$N$29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mechanicalTurkAnswers_WordFreqs!$O$18:$O$29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mechanicalTurkAnswers_WordFreqs!$P$17</c:f>
              <c:strCache>
                <c:ptCount val="1"/>
                <c:pt idx="0">
                  <c:v> hour </c:v>
                </c:pt>
              </c:strCache>
            </c:strRef>
          </c:tx>
          <c:invertIfNegative val="0"/>
          <c:cat>
            <c:strRef>
              <c:f>mechanicalTurkAnswers_WordFreqs!$N$18:$N$29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mechanicalTurkAnswers_WordFreqs!$P$18:$P$29</c:f>
              <c:numCache>
                <c:formatCode>General</c:formatCode>
                <c:ptCount val="12"/>
                <c:pt idx="0">
                  <c:v>42.0</c:v>
                </c:pt>
                <c:pt idx="1">
                  <c:v>26.0</c:v>
                </c:pt>
                <c:pt idx="2">
                  <c:v>11.0</c:v>
                </c:pt>
                <c:pt idx="3">
                  <c:v>262.0</c:v>
                </c:pt>
                <c:pt idx="4">
                  <c:v>17.0</c:v>
                </c:pt>
                <c:pt idx="5">
                  <c:v>0.0</c:v>
                </c:pt>
                <c:pt idx="6">
                  <c:v>4.0</c:v>
                </c:pt>
                <c:pt idx="7">
                  <c:v>14.0</c:v>
                </c:pt>
                <c:pt idx="8">
                  <c:v>214.0</c:v>
                </c:pt>
                <c:pt idx="9">
                  <c:v>46.0</c:v>
                </c:pt>
                <c:pt idx="10">
                  <c:v>4.0</c:v>
                </c:pt>
                <c:pt idx="11">
                  <c:v>3.0</c:v>
                </c:pt>
              </c:numCache>
            </c:numRef>
          </c:val>
        </c:ser>
        <c:ser>
          <c:idx val="2"/>
          <c:order val="2"/>
          <c:tx>
            <c:strRef>
              <c:f>mechanicalTurkAnswers_WordFreqs!$Q$17</c:f>
              <c:strCache>
                <c:ptCount val="1"/>
                <c:pt idx="0">
                  <c:v> dollar </c:v>
                </c:pt>
              </c:strCache>
            </c:strRef>
          </c:tx>
          <c:invertIfNegative val="0"/>
          <c:cat>
            <c:strRef>
              <c:f>mechanicalTurkAnswers_WordFreqs!$N$18:$N$29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mechanicalTurkAnswers_WordFreqs!$Q$18:$Q$29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mechanicalTurkAnswers_WordFreqs!$R$17</c:f>
              <c:strCache>
                <c:ptCount val="1"/>
                <c:pt idx="0">
                  <c:v> bower </c:v>
                </c:pt>
              </c:strCache>
            </c:strRef>
          </c:tx>
          <c:invertIfNegative val="0"/>
          <c:cat>
            <c:strRef>
              <c:f>mechanicalTurkAnswers_WordFreqs!$N$18:$N$29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mechanicalTurkAnswers_WordFreqs!$R$18:$R$29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mechanicalTurkAnswers_WordFreqs!$S$17</c:f>
              <c:strCache>
                <c:ptCount val="1"/>
                <c:pt idx="0">
                  <c:v> dour </c:v>
                </c:pt>
              </c:strCache>
            </c:strRef>
          </c:tx>
          <c:invertIfNegative val="0"/>
          <c:cat>
            <c:strRef>
              <c:f>mechanicalTurkAnswers_WordFreqs!$N$18:$N$29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mechanicalTurkAnswers_WordFreqs!$S$18:$S$29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mechanicalTurkAnswers_WordFreqs!$T$17</c:f>
              <c:strCache>
                <c:ptCount val="1"/>
                <c:pt idx="0">
                  <c:v> dower </c:v>
                </c:pt>
              </c:strCache>
            </c:strRef>
          </c:tx>
          <c:invertIfNegative val="0"/>
          <c:cat>
            <c:strRef>
              <c:f>mechanicalTurkAnswers_WordFreqs!$N$18:$N$29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mechanicalTurkAnswers_WordFreqs!$T$18:$T$29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11.0</c:v>
                </c:pt>
                <c:pt idx="4">
                  <c:v>0.0</c:v>
                </c:pt>
                <c:pt idx="5">
                  <c:v>3.0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150"/>
        <c:overlap val="100"/>
        <c:axId val="1855678152"/>
        <c:axId val="1855681128"/>
      </c:barChart>
      <c:catAx>
        <c:axId val="1855678152"/>
        <c:scaling>
          <c:orientation val="minMax"/>
        </c:scaling>
        <c:delete val="0"/>
        <c:axPos val="l"/>
        <c:majorTickMark val="out"/>
        <c:minorTickMark val="none"/>
        <c:tickLblPos val="nextTo"/>
        <c:crossAx val="1855681128"/>
        <c:crosses val="autoZero"/>
        <c:auto val="1"/>
        <c:lblAlgn val="ctr"/>
        <c:lblOffset val="100"/>
        <c:noMultiLvlLbl val="0"/>
      </c:catAx>
      <c:valAx>
        <c:axId val="1855681128"/>
        <c:scaling>
          <c:orientation val="minMax"/>
          <c:max val="800.0"/>
        </c:scaling>
        <c:delete val="0"/>
        <c:axPos val="b"/>
        <c:numFmt formatCode="General" sourceLinked="1"/>
        <c:majorTickMark val="out"/>
        <c:minorTickMark val="none"/>
        <c:tickLblPos val="nextTo"/>
        <c:crossAx val="185567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50800</xdr:rowOff>
    </xdr:from>
    <xdr:to>
      <xdr:col>14</xdr:col>
      <xdr:colOff>762000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25</xdr:row>
      <xdr:rowOff>101600</xdr:rowOff>
    </xdr:from>
    <xdr:to>
      <xdr:col>14</xdr:col>
      <xdr:colOff>76200</xdr:colOff>
      <xdr:row>90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90</xdr:row>
      <xdr:rowOff>152400</xdr:rowOff>
    </xdr:from>
    <xdr:to>
      <xdr:col>14</xdr:col>
      <xdr:colOff>190500</xdr:colOff>
      <xdr:row>154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254000</xdr:colOff>
      <xdr:row>153</xdr:row>
      <xdr:rowOff>88900</xdr:rowOff>
    </xdr:from>
    <xdr:to>
      <xdr:col>14</xdr:col>
      <xdr:colOff>254000</xdr:colOff>
      <xdr:row>266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736600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698500</xdr:colOff>
      <xdr:row>19</xdr:row>
      <xdr:rowOff>114300</xdr:rowOff>
    </xdr:from>
    <xdr:to>
      <xdr:col>12</xdr:col>
      <xdr:colOff>177800</xdr:colOff>
      <xdr:row>57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812800</xdr:colOff>
      <xdr:row>57</xdr:row>
      <xdr:rowOff>177800</xdr:rowOff>
    </xdr:from>
    <xdr:to>
      <xdr:col>12</xdr:col>
      <xdr:colOff>241300</xdr:colOff>
      <xdr:row>96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95</xdr:row>
      <xdr:rowOff>139700</xdr:rowOff>
    </xdr:from>
    <xdr:to>
      <xdr:col>12</xdr:col>
      <xdr:colOff>279400</xdr:colOff>
      <xdr:row>167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showRuler="0" workbookViewId="0">
      <selection activeCell="G14" sqref="G14"/>
    </sheetView>
  </sheetViews>
  <sheetFormatPr baseColWidth="10" defaultRowHeight="15" x14ac:dyDescent="0"/>
  <cols>
    <col min="2" max="2" width="24.1640625" style="1" customWidth="1"/>
    <col min="3" max="3" width="27" customWidth="1"/>
  </cols>
  <sheetData>
    <row r="1" spans="1:20">
      <c r="A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</row>
    <row r="2" spans="1:20">
      <c r="A2">
        <v>277</v>
      </c>
      <c r="B2">
        <f t="shared" ref="B2:B33" si="0">SUM(E2+G2+I2+K2)</f>
        <v>13185760</v>
      </c>
      <c r="C2" t="s">
        <v>181</v>
      </c>
      <c r="D2" t="s">
        <v>66</v>
      </c>
      <c r="E2">
        <v>2774243</v>
      </c>
      <c r="F2" t="s">
        <v>64</v>
      </c>
      <c r="G2">
        <v>9937877</v>
      </c>
      <c r="H2" t="s">
        <v>27</v>
      </c>
      <c r="I2">
        <v>217</v>
      </c>
      <c r="J2" t="s">
        <v>44</v>
      </c>
      <c r="K2">
        <v>473423</v>
      </c>
      <c r="L2" t="s">
        <v>5</v>
      </c>
      <c r="N2" s="1"/>
      <c r="O2" t="s">
        <v>66</v>
      </c>
      <c r="P2" t="s">
        <v>59</v>
      </c>
      <c r="Q2" t="s">
        <v>9</v>
      </c>
      <c r="R2" t="s">
        <v>133</v>
      </c>
      <c r="S2" t="s">
        <v>1</v>
      </c>
    </row>
    <row r="3" spans="1:20">
      <c r="A3">
        <v>276</v>
      </c>
      <c r="B3">
        <f t="shared" si="0"/>
        <v>12784150</v>
      </c>
      <c r="C3" t="s">
        <v>182</v>
      </c>
      <c r="D3" t="s">
        <v>66</v>
      </c>
      <c r="E3">
        <v>2774243</v>
      </c>
      <c r="F3" t="s">
        <v>64</v>
      </c>
      <c r="G3">
        <v>9937877</v>
      </c>
      <c r="H3" t="s">
        <v>27</v>
      </c>
      <c r="I3">
        <v>217</v>
      </c>
      <c r="J3" t="s">
        <v>4</v>
      </c>
      <c r="K3">
        <v>71813</v>
      </c>
      <c r="L3" t="s">
        <v>5</v>
      </c>
      <c r="N3" s="1" t="s">
        <v>157</v>
      </c>
      <c r="O3">
        <f>SUMIFS(orofreqs,orovals1,O$2)</f>
        <v>61462711</v>
      </c>
      <c r="P3">
        <f>SUMIFS(orofreqs,orovals1,P$2)</f>
        <v>0</v>
      </c>
      <c r="Q3">
        <f>SUMIFS(orofreqs,orovals1,Q$2)</f>
        <v>33741675</v>
      </c>
      <c r="R3">
        <f>SUMIFS(orofreqs,orovals1,R$2)</f>
        <v>0</v>
      </c>
      <c r="S3">
        <f>SUMIFS(orofreqs,orovals1,S$2)</f>
        <v>93753853</v>
      </c>
    </row>
    <row r="4" spans="1:20">
      <c r="A4">
        <v>127</v>
      </c>
      <c r="B4">
        <f t="shared" si="0"/>
        <v>11205686</v>
      </c>
      <c r="C4" t="s">
        <v>183</v>
      </c>
      <c r="D4" t="s">
        <v>9</v>
      </c>
      <c r="E4">
        <v>794169</v>
      </c>
      <c r="F4" t="s">
        <v>64</v>
      </c>
      <c r="G4">
        <v>9937877</v>
      </c>
      <c r="H4" t="s">
        <v>27</v>
      </c>
      <c r="I4">
        <v>217</v>
      </c>
      <c r="J4" t="s">
        <v>44</v>
      </c>
      <c r="K4">
        <v>473423</v>
      </c>
      <c r="L4" t="s">
        <v>5</v>
      </c>
      <c r="N4" s="1"/>
      <c r="O4" t="s">
        <v>2</v>
      </c>
      <c r="P4" t="s">
        <v>51</v>
      </c>
      <c r="Q4" t="s">
        <v>10</v>
      </c>
      <c r="R4" t="s">
        <v>69</v>
      </c>
    </row>
    <row r="5" spans="1:20">
      <c r="A5">
        <v>126</v>
      </c>
      <c r="B5">
        <f t="shared" si="0"/>
        <v>10804076</v>
      </c>
      <c r="C5" t="s">
        <v>67</v>
      </c>
      <c r="D5" t="s">
        <v>9</v>
      </c>
      <c r="E5">
        <v>794169</v>
      </c>
      <c r="F5" t="s">
        <v>64</v>
      </c>
      <c r="G5">
        <v>9937877</v>
      </c>
      <c r="H5" t="s">
        <v>27</v>
      </c>
      <c r="I5">
        <v>217</v>
      </c>
      <c r="J5" t="s">
        <v>4</v>
      </c>
      <c r="K5">
        <v>71813</v>
      </c>
      <c r="L5" t="s">
        <v>5</v>
      </c>
      <c r="N5" s="1" t="s">
        <v>159</v>
      </c>
      <c r="O5">
        <f>SUMIFS(orofreqs,orovals1,$O$2,orovals2,O$4)</f>
        <v>0</v>
      </c>
      <c r="P5">
        <f>SUMIFS(orofreqs,orovals1,$O$2,orovals2,P$4)</f>
        <v>6147656</v>
      </c>
      <c r="Q5">
        <f>SUMIFS(orofreqs,orovals1,$O$2,orovals2,Q$4)</f>
        <v>22989983</v>
      </c>
      <c r="R5">
        <f>SUMIFS(orofreqs,orovals1,$O$2,orovals2,R$4)</f>
        <v>0</v>
      </c>
    </row>
    <row r="6" spans="1:20">
      <c r="A6">
        <v>49</v>
      </c>
      <c r="B6">
        <f t="shared" si="0"/>
        <v>8253272</v>
      </c>
      <c r="C6" t="s">
        <v>43</v>
      </c>
      <c r="D6" t="s">
        <v>1</v>
      </c>
      <c r="E6">
        <v>7536297</v>
      </c>
      <c r="F6" t="s">
        <v>2</v>
      </c>
      <c r="G6">
        <v>190708</v>
      </c>
      <c r="H6" t="s">
        <v>3</v>
      </c>
      <c r="I6">
        <v>52844</v>
      </c>
      <c r="J6" t="s">
        <v>44</v>
      </c>
      <c r="K6">
        <v>473423</v>
      </c>
      <c r="L6" t="s">
        <v>5</v>
      </c>
      <c r="N6" t="s">
        <v>158</v>
      </c>
      <c r="O6">
        <f>SUMIFS(orofreqs,orovals1,$P$2,orovals2,O$4)</f>
        <v>0</v>
      </c>
      <c r="P6">
        <f>SUMIFS(orofreqs,orovals1,$P$2,orovals2,P$4)</f>
        <v>0</v>
      </c>
      <c r="Q6">
        <f>SUMIFS(orofreqs,orovals1,$P$2,orovals2,Q$4)</f>
        <v>0</v>
      </c>
      <c r="R6">
        <f>SUMIFS(orofreqs,orovals1,$P$2,orovals2,R$4)</f>
        <v>0</v>
      </c>
    </row>
    <row r="7" spans="1:20">
      <c r="A7">
        <v>63</v>
      </c>
      <c r="B7">
        <f t="shared" si="0"/>
        <v>8011331</v>
      </c>
      <c r="C7" t="s">
        <v>184</v>
      </c>
      <c r="D7" t="s">
        <v>1</v>
      </c>
      <c r="E7">
        <v>7536297</v>
      </c>
      <c r="F7" t="s">
        <v>185</v>
      </c>
      <c r="G7">
        <v>1394</v>
      </c>
      <c r="H7" t="s">
        <v>27</v>
      </c>
      <c r="I7">
        <v>217</v>
      </c>
      <c r="J7" t="s">
        <v>44</v>
      </c>
      <c r="K7">
        <v>473423</v>
      </c>
      <c r="L7" t="s">
        <v>5</v>
      </c>
      <c r="N7" s="1" t="s">
        <v>160</v>
      </c>
      <c r="O7">
        <f>SUMIFS(orofreqs,orovals1,$Q$2,orovals2,O$4)</f>
        <v>0</v>
      </c>
      <c r="P7">
        <f>SUMIFS(orofreqs,orovals1,$Q$2,orovals2,P$4)</f>
        <v>2187508</v>
      </c>
      <c r="Q7">
        <f>SUMIFS(orofreqs,orovals1,$Q$2,orovals2,Q$4)</f>
        <v>7149391</v>
      </c>
      <c r="R7">
        <f>SUMIFS(orofreqs,orovals1,$Q$2,orovals2,R$4)</f>
        <v>0</v>
      </c>
    </row>
    <row r="8" spans="1:20">
      <c r="A8">
        <v>67</v>
      </c>
      <c r="B8">
        <f t="shared" si="0"/>
        <v>8009974</v>
      </c>
      <c r="C8" t="s">
        <v>186</v>
      </c>
      <c r="D8" t="s">
        <v>1</v>
      </c>
      <c r="E8">
        <v>7536297</v>
      </c>
      <c r="F8" t="s">
        <v>33</v>
      </c>
      <c r="G8">
        <v>37</v>
      </c>
      <c r="H8" t="s">
        <v>27</v>
      </c>
      <c r="I8">
        <v>217</v>
      </c>
      <c r="J8" t="s">
        <v>44</v>
      </c>
      <c r="K8">
        <v>473423</v>
      </c>
      <c r="L8" t="s">
        <v>5</v>
      </c>
      <c r="N8" s="1" t="s">
        <v>161</v>
      </c>
      <c r="O8">
        <f>SUMIFS(orofreqs,orovals1,$R$2,orovals2,O$4)</f>
        <v>0</v>
      </c>
      <c r="P8">
        <f>SUMIFS(orofreqs,orovals1,$R$2,orovals2,P$4)</f>
        <v>0</v>
      </c>
      <c r="Q8">
        <f>SUMIFS(orofreqs,orovals1,$R$2,orovals2,Q$4)</f>
        <v>0</v>
      </c>
      <c r="R8">
        <f>SUMIFS(orofreqs,orovals1,$R$2,orovals2,R$4)</f>
        <v>0</v>
      </c>
    </row>
    <row r="9" spans="1:20">
      <c r="A9">
        <v>48</v>
      </c>
      <c r="B9">
        <f t="shared" si="0"/>
        <v>7851662</v>
      </c>
      <c r="C9" t="s">
        <v>0</v>
      </c>
      <c r="D9" t="s">
        <v>1</v>
      </c>
      <c r="E9">
        <v>7536297</v>
      </c>
      <c r="F9" t="s">
        <v>2</v>
      </c>
      <c r="G9">
        <v>190708</v>
      </c>
      <c r="H9" t="s">
        <v>3</v>
      </c>
      <c r="I9">
        <v>52844</v>
      </c>
      <c r="J9" t="s">
        <v>4</v>
      </c>
      <c r="K9">
        <v>71813</v>
      </c>
      <c r="L9" t="s">
        <v>5</v>
      </c>
      <c r="N9" s="1" t="s">
        <v>162</v>
      </c>
      <c r="O9">
        <f>SUMIFS(orofreqs,orovals1,$S$2,orovals2,O$4)</f>
        <v>62514463</v>
      </c>
      <c r="P9">
        <f>SUMIFS(orofreqs,orovals1,$S$2,orovals2,P$4)</f>
        <v>0</v>
      </c>
      <c r="Q9">
        <f>SUMIFS(orofreqs,orovals1,$S$2,orovals2,Q$4)</f>
        <v>0</v>
      </c>
      <c r="R9">
        <f>SUMIFS(orofreqs,orovals1,$S$2,orovals2,R$4)</f>
        <v>0</v>
      </c>
    </row>
    <row r="10" spans="1:20">
      <c r="A10">
        <v>46</v>
      </c>
      <c r="B10">
        <f t="shared" si="0"/>
        <v>7747572</v>
      </c>
      <c r="C10" t="s">
        <v>19</v>
      </c>
      <c r="D10" t="s">
        <v>1</v>
      </c>
      <c r="E10">
        <v>7536297</v>
      </c>
      <c r="F10" t="s">
        <v>2</v>
      </c>
      <c r="G10">
        <v>190708</v>
      </c>
      <c r="H10" t="s">
        <v>14</v>
      </c>
      <c r="I10">
        <v>20448</v>
      </c>
      <c r="J10" t="s">
        <v>12</v>
      </c>
      <c r="K10">
        <v>119</v>
      </c>
      <c r="L10" t="s">
        <v>5</v>
      </c>
      <c r="O10" t="s">
        <v>21</v>
      </c>
      <c r="P10" t="s">
        <v>3</v>
      </c>
      <c r="Q10" t="s">
        <v>25</v>
      </c>
      <c r="R10" t="s">
        <v>14</v>
      </c>
      <c r="S10" t="s">
        <v>36</v>
      </c>
      <c r="T10" t="s">
        <v>27</v>
      </c>
    </row>
    <row r="11" spans="1:20">
      <c r="A11">
        <v>47</v>
      </c>
      <c r="B11">
        <f t="shared" si="0"/>
        <v>7747545</v>
      </c>
      <c r="C11" t="s">
        <v>13</v>
      </c>
      <c r="D11" t="s">
        <v>1</v>
      </c>
      <c r="E11">
        <v>7536297</v>
      </c>
      <c r="F11" t="s">
        <v>2</v>
      </c>
      <c r="G11">
        <v>190708</v>
      </c>
      <c r="H11" t="s">
        <v>14</v>
      </c>
      <c r="I11">
        <v>20448</v>
      </c>
      <c r="J11" t="s">
        <v>15</v>
      </c>
      <c r="K11">
        <v>92</v>
      </c>
      <c r="L11" t="s">
        <v>5</v>
      </c>
      <c r="N11" s="1" t="s">
        <v>163</v>
      </c>
      <c r="O11">
        <f t="shared" ref="O11:T11" si="1">SUMIFS(orofreqs,orovals1,$O$2,orovals2,$Q$4, orovals3,O10)</f>
        <v>0</v>
      </c>
      <c r="P11">
        <f t="shared" si="1"/>
        <v>6223814</v>
      </c>
      <c r="Q11">
        <f t="shared" si="1"/>
        <v>0</v>
      </c>
      <c r="R11">
        <f t="shared" si="1"/>
        <v>5613997</v>
      </c>
      <c r="S11">
        <f t="shared" si="1"/>
        <v>0</v>
      </c>
      <c r="T11">
        <f t="shared" si="1"/>
        <v>0</v>
      </c>
    </row>
    <row r="12" spans="1:20">
      <c r="A12">
        <v>50</v>
      </c>
      <c r="B12">
        <f t="shared" si="0"/>
        <v>7729197</v>
      </c>
      <c r="C12" t="s">
        <v>187</v>
      </c>
      <c r="D12" t="s">
        <v>1</v>
      </c>
      <c r="E12">
        <v>7536297</v>
      </c>
      <c r="F12" t="s">
        <v>2</v>
      </c>
      <c r="G12">
        <v>190708</v>
      </c>
      <c r="H12" t="s">
        <v>188</v>
      </c>
      <c r="I12">
        <v>2073</v>
      </c>
      <c r="J12" t="s">
        <v>12</v>
      </c>
      <c r="K12">
        <v>119</v>
      </c>
      <c r="L12" t="s">
        <v>5</v>
      </c>
      <c r="N12" s="1" t="s">
        <v>164</v>
      </c>
      <c r="O12">
        <f t="shared" ref="O12:T12" si="2">SUMIFS(orofreqs,orovals1,$P$2,orovals2,$Q$4, orovals3,O10)</f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</row>
    <row r="13" spans="1:20">
      <c r="A13">
        <v>51</v>
      </c>
      <c r="B13">
        <f t="shared" si="0"/>
        <v>7729170</v>
      </c>
      <c r="C13" t="s">
        <v>189</v>
      </c>
      <c r="D13" t="s">
        <v>1</v>
      </c>
      <c r="E13">
        <v>7536297</v>
      </c>
      <c r="F13" t="s">
        <v>2</v>
      </c>
      <c r="G13">
        <v>190708</v>
      </c>
      <c r="H13" t="s">
        <v>188</v>
      </c>
      <c r="I13">
        <v>2073</v>
      </c>
      <c r="J13" t="s">
        <v>15</v>
      </c>
      <c r="K13">
        <v>92</v>
      </c>
      <c r="L13" t="s">
        <v>5</v>
      </c>
      <c r="N13" s="1" t="s">
        <v>166</v>
      </c>
      <c r="O13">
        <f t="shared" ref="O13:T13" si="3">SUMIFS(orofreqs,orovals1,$Q$2,orovals2,$P$4, orovals3,O10)</f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2187508</v>
      </c>
    </row>
    <row r="14" spans="1:20">
      <c r="A14">
        <v>52</v>
      </c>
      <c r="B14">
        <f t="shared" si="0"/>
        <v>7728036</v>
      </c>
      <c r="C14" t="s">
        <v>190</v>
      </c>
      <c r="D14" t="s">
        <v>1</v>
      </c>
      <c r="E14">
        <v>7536297</v>
      </c>
      <c r="F14" t="s">
        <v>2</v>
      </c>
      <c r="G14">
        <v>190708</v>
      </c>
      <c r="H14" t="s">
        <v>191</v>
      </c>
      <c r="I14">
        <v>912</v>
      </c>
      <c r="J14" t="s">
        <v>12</v>
      </c>
      <c r="K14">
        <v>119</v>
      </c>
      <c r="L14" t="s">
        <v>5</v>
      </c>
      <c r="N14" s="1" t="s">
        <v>167</v>
      </c>
      <c r="O14">
        <f t="shared" ref="O14:T14" si="4">SUMIFS(orofreqs,orovals1,$Q$2,orovals2,$Q$4, orovals3,O10)</f>
        <v>0</v>
      </c>
      <c r="P14">
        <f t="shared" si="4"/>
        <v>2263666</v>
      </c>
      <c r="Q14">
        <f t="shared" si="4"/>
        <v>0</v>
      </c>
      <c r="R14">
        <f t="shared" si="4"/>
        <v>1653849</v>
      </c>
      <c r="S14">
        <f t="shared" si="4"/>
        <v>0</v>
      </c>
      <c r="T14">
        <f t="shared" si="4"/>
        <v>0</v>
      </c>
    </row>
    <row r="15" spans="1:20">
      <c r="A15">
        <v>53</v>
      </c>
      <c r="B15">
        <f t="shared" si="0"/>
        <v>7728009</v>
      </c>
      <c r="C15" t="s">
        <v>192</v>
      </c>
      <c r="D15" t="s">
        <v>1</v>
      </c>
      <c r="E15">
        <v>7536297</v>
      </c>
      <c r="F15" t="s">
        <v>2</v>
      </c>
      <c r="G15">
        <v>190708</v>
      </c>
      <c r="H15" t="s">
        <v>191</v>
      </c>
      <c r="I15">
        <v>912</v>
      </c>
      <c r="J15" t="s">
        <v>15</v>
      </c>
      <c r="K15">
        <v>92</v>
      </c>
      <c r="L15" t="s">
        <v>5</v>
      </c>
      <c r="N15" t="s">
        <v>165</v>
      </c>
      <c r="O15">
        <f t="shared" ref="O15:T15" si="5">SUMIFS(orofreqs,orovals1,$R$2,orovals2,$Q$4, orovals3,O10)</f>
        <v>0</v>
      </c>
      <c r="P15">
        <f t="shared" si="5"/>
        <v>0</v>
      </c>
      <c r="Q15">
        <f t="shared" si="5"/>
        <v>0</v>
      </c>
      <c r="R15">
        <f t="shared" si="5"/>
        <v>0</v>
      </c>
      <c r="S15">
        <f t="shared" si="5"/>
        <v>0</v>
      </c>
      <c r="T15">
        <f t="shared" si="5"/>
        <v>0</v>
      </c>
    </row>
    <row r="16" spans="1:20">
      <c r="A16">
        <v>62</v>
      </c>
      <c r="B16">
        <f t="shared" si="0"/>
        <v>7609721</v>
      </c>
      <c r="C16" t="s">
        <v>193</v>
      </c>
      <c r="D16" t="s">
        <v>1</v>
      </c>
      <c r="E16">
        <v>7536297</v>
      </c>
      <c r="F16" t="s">
        <v>185</v>
      </c>
      <c r="G16">
        <v>1394</v>
      </c>
      <c r="H16" t="s">
        <v>27</v>
      </c>
      <c r="I16">
        <v>217</v>
      </c>
      <c r="J16" t="s">
        <v>4</v>
      </c>
      <c r="K16">
        <v>71813</v>
      </c>
      <c r="L16" t="s">
        <v>5</v>
      </c>
      <c r="N16" s="1" t="s">
        <v>168</v>
      </c>
      <c r="O16">
        <f t="shared" ref="O16:T16" si="6">SUMIFS(orofreqs,orovals1,$S$2,orovals2,$O$4, orovals3,O10)</f>
        <v>0</v>
      </c>
      <c r="P16">
        <f t="shared" si="6"/>
        <v>16104934</v>
      </c>
      <c r="Q16">
        <f t="shared" si="6"/>
        <v>0</v>
      </c>
      <c r="R16">
        <f t="shared" si="6"/>
        <v>15495117</v>
      </c>
      <c r="S16">
        <f t="shared" si="6"/>
        <v>0</v>
      </c>
      <c r="T16">
        <f t="shared" si="6"/>
        <v>0</v>
      </c>
    </row>
    <row r="17" spans="1:20">
      <c r="A17">
        <v>66</v>
      </c>
      <c r="B17">
        <f t="shared" si="0"/>
        <v>7608364</v>
      </c>
      <c r="C17" t="s">
        <v>194</v>
      </c>
      <c r="D17" t="s">
        <v>1</v>
      </c>
      <c r="E17">
        <v>7536297</v>
      </c>
      <c r="F17" t="s">
        <v>33</v>
      </c>
      <c r="G17">
        <v>37</v>
      </c>
      <c r="H17" t="s">
        <v>27</v>
      </c>
      <c r="I17">
        <v>217</v>
      </c>
      <c r="J17" t="s">
        <v>4</v>
      </c>
      <c r="K17">
        <v>71813</v>
      </c>
      <c r="L17" t="s">
        <v>5</v>
      </c>
      <c r="O17" t="s">
        <v>44</v>
      </c>
      <c r="P17" t="s">
        <v>4</v>
      </c>
      <c r="Q17" t="s">
        <v>38</v>
      </c>
      <c r="R17" t="s">
        <v>86</v>
      </c>
      <c r="S17" t="s">
        <v>12</v>
      </c>
      <c r="T17" t="s">
        <v>15</v>
      </c>
    </row>
    <row r="18" spans="1:20">
      <c r="A18">
        <v>265</v>
      </c>
      <c r="B18">
        <f t="shared" si="0"/>
        <v>3378386</v>
      </c>
      <c r="C18" t="s">
        <v>195</v>
      </c>
      <c r="D18" t="s">
        <v>66</v>
      </c>
      <c r="E18">
        <v>2774243</v>
      </c>
      <c r="F18" t="s">
        <v>196</v>
      </c>
      <c r="G18">
        <v>130503</v>
      </c>
      <c r="H18" t="s">
        <v>27</v>
      </c>
      <c r="I18">
        <v>217</v>
      </c>
      <c r="J18" t="s">
        <v>44</v>
      </c>
      <c r="K18">
        <v>473423</v>
      </c>
      <c r="L18" t="s">
        <v>5</v>
      </c>
      <c r="N18" s="1" t="s">
        <v>170</v>
      </c>
      <c r="O18">
        <f t="shared" ref="O18:T18" si="7">SUMIFS(orofreqs,orovals1,$O$2,orovals2,$Q$4, orovals3,$P$10, orovals4,O17)</f>
        <v>3312712</v>
      </c>
      <c r="P18">
        <f t="shared" si="7"/>
        <v>2911102</v>
      </c>
      <c r="Q18">
        <f t="shared" si="7"/>
        <v>0</v>
      </c>
      <c r="R18">
        <f t="shared" si="7"/>
        <v>0</v>
      </c>
      <c r="S18">
        <f t="shared" si="7"/>
        <v>0</v>
      </c>
      <c r="T18">
        <f t="shared" si="7"/>
        <v>0</v>
      </c>
    </row>
    <row r="19" spans="1:20">
      <c r="A19">
        <v>283</v>
      </c>
      <c r="B19">
        <f t="shared" si="0"/>
        <v>3312712</v>
      </c>
      <c r="C19" t="s">
        <v>197</v>
      </c>
      <c r="D19" t="s">
        <v>66</v>
      </c>
      <c r="E19">
        <v>2774243</v>
      </c>
      <c r="F19" t="s">
        <v>10</v>
      </c>
      <c r="G19">
        <v>12202</v>
      </c>
      <c r="H19" t="s">
        <v>3</v>
      </c>
      <c r="I19">
        <v>52844</v>
      </c>
      <c r="J19" t="s">
        <v>44</v>
      </c>
      <c r="K19">
        <v>473423</v>
      </c>
      <c r="L19" t="s">
        <v>5</v>
      </c>
      <c r="N19" t="s">
        <v>169</v>
      </c>
      <c r="O19">
        <f t="shared" ref="O19:T19" si="8">SUMIFS(orofreqs,orovals1,$P$2,orovals2,$Q$4, orovals3,$P$10,orovals4,O17)</f>
        <v>0</v>
      </c>
      <c r="P19">
        <f t="shared" si="8"/>
        <v>0</v>
      </c>
      <c r="Q19">
        <f t="shared" si="8"/>
        <v>0</v>
      </c>
      <c r="R19">
        <f t="shared" si="8"/>
        <v>0</v>
      </c>
      <c r="S19">
        <f t="shared" si="8"/>
        <v>0</v>
      </c>
      <c r="T19">
        <f t="shared" si="8"/>
        <v>0</v>
      </c>
    </row>
    <row r="20" spans="1:20">
      <c r="A20">
        <v>273</v>
      </c>
      <c r="B20">
        <f t="shared" si="0"/>
        <v>3274633</v>
      </c>
      <c r="C20" t="s">
        <v>198</v>
      </c>
      <c r="D20" t="s">
        <v>66</v>
      </c>
      <c r="E20">
        <v>2774243</v>
      </c>
      <c r="F20" t="s">
        <v>51</v>
      </c>
      <c r="G20">
        <v>26750</v>
      </c>
      <c r="H20" t="s">
        <v>27</v>
      </c>
      <c r="I20">
        <v>217</v>
      </c>
      <c r="J20" t="s">
        <v>44</v>
      </c>
      <c r="K20">
        <v>473423</v>
      </c>
      <c r="L20" t="s">
        <v>5</v>
      </c>
      <c r="N20" s="1" t="s">
        <v>171</v>
      </c>
      <c r="O20">
        <f t="shared" ref="O20:T20" si="9">SUMIFS(orofreqs,orovals1,$Q$2,orovals2,$P$4, orovals3,$T$10,orovals4,O17)</f>
        <v>1294559</v>
      </c>
      <c r="P20">
        <f t="shared" si="9"/>
        <v>892949</v>
      </c>
      <c r="Q20">
        <f t="shared" si="9"/>
        <v>0</v>
      </c>
      <c r="R20">
        <f t="shared" si="9"/>
        <v>0</v>
      </c>
      <c r="S20">
        <f t="shared" si="9"/>
        <v>0</v>
      </c>
      <c r="T20">
        <f t="shared" si="9"/>
        <v>0</v>
      </c>
    </row>
    <row r="21" spans="1:20">
      <c r="A21">
        <v>264</v>
      </c>
      <c r="B21">
        <f t="shared" si="0"/>
        <v>2976776</v>
      </c>
      <c r="C21" t="s">
        <v>199</v>
      </c>
      <c r="D21" t="s">
        <v>66</v>
      </c>
      <c r="E21">
        <v>2774243</v>
      </c>
      <c r="F21" t="s">
        <v>196</v>
      </c>
      <c r="G21">
        <v>130503</v>
      </c>
      <c r="H21" t="s">
        <v>27</v>
      </c>
      <c r="I21">
        <v>217</v>
      </c>
      <c r="J21" t="s">
        <v>4</v>
      </c>
      <c r="K21">
        <v>71813</v>
      </c>
      <c r="L21" t="s">
        <v>5</v>
      </c>
      <c r="N21" t="s">
        <v>172</v>
      </c>
      <c r="O21">
        <f t="shared" ref="O21:T21" si="10">SUMIFS(orofreqs,orovals1,$Q$2,orovals2,$Q$4,orovals3,$P$10,orovals4,O17)</f>
        <v>1332638</v>
      </c>
      <c r="P21">
        <f t="shared" si="10"/>
        <v>931028</v>
      </c>
      <c r="Q21">
        <f t="shared" si="10"/>
        <v>0</v>
      </c>
      <c r="R21">
        <f t="shared" si="10"/>
        <v>0</v>
      </c>
      <c r="S21">
        <f t="shared" si="10"/>
        <v>0</v>
      </c>
      <c r="T21">
        <f t="shared" si="10"/>
        <v>0</v>
      </c>
    </row>
    <row r="22" spans="1:20">
      <c r="A22">
        <v>282</v>
      </c>
      <c r="B22">
        <f t="shared" si="0"/>
        <v>2911102</v>
      </c>
      <c r="C22" t="s">
        <v>127</v>
      </c>
      <c r="D22" t="s">
        <v>66</v>
      </c>
      <c r="E22">
        <v>2774243</v>
      </c>
      <c r="F22" t="s">
        <v>10</v>
      </c>
      <c r="G22">
        <v>12202</v>
      </c>
      <c r="H22" t="s">
        <v>3</v>
      </c>
      <c r="I22">
        <v>52844</v>
      </c>
      <c r="J22" t="s">
        <v>4</v>
      </c>
      <c r="K22">
        <v>71813</v>
      </c>
      <c r="N22" s="1" t="s">
        <v>173</v>
      </c>
      <c r="O22">
        <f t="shared" ref="O22:T22" si="11">SUMIFS(orofreqs,orovals1,$Q$2,orovals2,$Q$4, orovals3,$Q$10,orovals4,O17)</f>
        <v>0</v>
      </c>
      <c r="P22">
        <f t="shared" si="11"/>
        <v>0</v>
      </c>
      <c r="Q22">
        <f t="shared" si="11"/>
        <v>0</v>
      </c>
      <c r="R22">
        <f t="shared" si="11"/>
        <v>0</v>
      </c>
      <c r="S22">
        <f t="shared" si="11"/>
        <v>0</v>
      </c>
      <c r="T22">
        <f t="shared" si="11"/>
        <v>0</v>
      </c>
    </row>
    <row r="23" spans="1:20">
      <c r="A23">
        <v>272</v>
      </c>
      <c r="B23">
        <f t="shared" si="0"/>
        <v>2873023</v>
      </c>
      <c r="C23" t="s">
        <v>200</v>
      </c>
      <c r="D23" t="s">
        <v>66</v>
      </c>
      <c r="E23">
        <v>2774243</v>
      </c>
      <c r="F23" t="s">
        <v>51</v>
      </c>
      <c r="G23">
        <v>26750</v>
      </c>
      <c r="H23" t="s">
        <v>27</v>
      </c>
      <c r="I23">
        <v>217</v>
      </c>
      <c r="J23" t="s">
        <v>4</v>
      </c>
      <c r="K23">
        <v>71813</v>
      </c>
      <c r="N23" t="s">
        <v>174</v>
      </c>
      <c r="O23">
        <f t="shared" ref="O23:T23" si="12">SUMIFS(orofreqs,orovals1,$Q$2,orovals2,$Q$4, orovals3,$R$10,orovals4,O17)</f>
        <v>0</v>
      </c>
      <c r="P23">
        <f t="shared" si="12"/>
        <v>0</v>
      </c>
      <c r="Q23">
        <f t="shared" si="12"/>
        <v>0</v>
      </c>
      <c r="R23">
        <f t="shared" si="12"/>
        <v>0</v>
      </c>
      <c r="S23">
        <f t="shared" si="12"/>
        <v>826938</v>
      </c>
      <c r="T23">
        <f t="shared" si="12"/>
        <v>826911</v>
      </c>
    </row>
    <row r="24" spans="1:20">
      <c r="A24">
        <v>280</v>
      </c>
      <c r="B24">
        <f t="shared" si="0"/>
        <v>2807012</v>
      </c>
      <c r="C24" t="s">
        <v>65</v>
      </c>
      <c r="D24" t="s">
        <v>66</v>
      </c>
      <c r="E24">
        <v>2774243</v>
      </c>
      <c r="F24" t="s">
        <v>10</v>
      </c>
      <c r="G24">
        <v>12202</v>
      </c>
      <c r="H24" t="s">
        <v>14</v>
      </c>
      <c r="I24">
        <v>20448</v>
      </c>
      <c r="J24" t="s">
        <v>12</v>
      </c>
      <c r="K24">
        <v>119</v>
      </c>
      <c r="N24" s="1" t="s">
        <v>175</v>
      </c>
      <c r="O24">
        <f t="shared" ref="O24:T24" si="13">SUMIFS(orofreqs,orovals1,$R$2,orovals2,$Q$4, orovals3,$P$10,orovals4,O17)</f>
        <v>0</v>
      </c>
      <c r="P24">
        <f t="shared" si="13"/>
        <v>0</v>
      </c>
      <c r="Q24">
        <f t="shared" si="13"/>
        <v>0</v>
      </c>
      <c r="R24">
        <f t="shared" si="13"/>
        <v>0</v>
      </c>
      <c r="S24">
        <f t="shared" si="13"/>
        <v>0</v>
      </c>
      <c r="T24">
        <f t="shared" si="13"/>
        <v>0</v>
      </c>
    </row>
    <row r="25" spans="1:20">
      <c r="A25">
        <v>281</v>
      </c>
      <c r="B25">
        <f t="shared" si="0"/>
        <v>2806985</v>
      </c>
      <c r="C25" t="s">
        <v>201</v>
      </c>
      <c r="D25" t="s">
        <v>66</v>
      </c>
      <c r="E25">
        <v>2774243</v>
      </c>
      <c r="F25" t="s">
        <v>10</v>
      </c>
      <c r="G25">
        <v>12202</v>
      </c>
      <c r="H25" t="s">
        <v>14</v>
      </c>
      <c r="I25">
        <v>20448</v>
      </c>
      <c r="J25" t="s">
        <v>15</v>
      </c>
      <c r="K25">
        <v>92</v>
      </c>
      <c r="N25" t="s">
        <v>176</v>
      </c>
      <c r="O25">
        <f t="shared" ref="O25:T25" si="14">SUMIFS(orofreqs,orovals1,$S$2,orovals2,$O$4, orovals3,$O$10,orovals4,O17)</f>
        <v>0</v>
      </c>
      <c r="P25">
        <f t="shared" si="14"/>
        <v>0</v>
      </c>
      <c r="Q25">
        <f t="shared" si="14"/>
        <v>0</v>
      </c>
      <c r="R25">
        <f t="shared" si="14"/>
        <v>0</v>
      </c>
      <c r="S25">
        <f t="shared" si="14"/>
        <v>0</v>
      </c>
      <c r="T25">
        <f t="shared" si="14"/>
        <v>0</v>
      </c>
    </row>
    <row r="26" spans="1:20">
      <c r="A26">
        <v>284</v>
      </c>
      <c r="B26">
        <f t="shared" si="0"/>
        <v>2788637</v>
      </c>
      <c r="C26" t="s">
        <v>202</v>
      </c>
      <c r="D26" t="s">
        <v>66</v>
      </c>
      <c r="E26">
        <v>2774243</v>
      </c>
      <c r="F26" t="s">
        <v>10</v>
      </c>
      <c r="G26">
        <v>12202</v>
      </c>
      <c r="H26" t="s">
        <v>188</v>
      </c>
      <c r="I26">
        <v>2073</v>
      </c>
      <c r="J26" t="s">
        <v>12</v>
      </c>
      <c r="K26">
        <v>119</v>
      </c>
      <c r="N26" t="s">
        <v>177</v>
      </c>
      <c r="O26">
        <f t="shared" ref="O26:T26" si="15">SUMIFS(orofreqs,orovals1,$S$2,orovals2,$O$4, orovals3,$P$10,orovals4,O17)</f>
        <v>8253272</v>
      </c>
      <c r="P26">
        <f t="shared" si="15"/>
        <v>7851662</v>
      </c>
      <c r="Q26">
        <f t="shared" si="15"/>
        <v>0</v>
      </c>
      <c r="R26">
        <f t="shared" si="15"/>
        <v>0</v>
      </c>
      <c r="S26">
        <f t="shared" si="15"/>
        <v>0</v>
      </c>
      <c r="T26">
        <f t="shared" si="15"/>
        <v>0</v>
      </c>
    </row>
    <row r="27" spans="1:20">
      <c r="A27">
        <v>285</v>
      </c>
      <c r="B27">
        <f t="shared" si="0"/>
        <v>2788610</v>
      </c>
      <c r="C27" t="s">
        <v>203</v>
      </c>
      <c r="D27" t="s">
        <v>66</v>
      </c>
      <c r="E27">
        <v>2774243</v>
      </c>
      <c r="F27" t="s">
        <v>10</v>
      </c>
      <c r="G27">
        <v>12202</v>
      </c>
      <c r="H27" t="s">
        <v>188</v>
      </c>
      <c r="I27">
        <v>2073</v>
      </c>
      <c r="J27" t="s">
        <v>15</v>
      </c>
      <c r="K27">
        <v>92</v>
      </c>
      <c r="N27" t="s">
        <v>178</v>
      </c>
      <c r="O27">
        <f t="shared" ref="O27:T27" si="16">SUMIFS(orofreqs,orovals1,$S$2,orovals2,$O$4, orovals3,$Q$10,orovals4,O17)</f>
        <v>0</v>
      </c>
      <c r="P27">
        <f t="shared" si="16"/>
        <v>0</v>
      </c>
      <c r="Q27">
        <f t="shared" si="16"/>
        <v>0</v>
      </c>
      <c r="R27">
        <f t="shared" si="16"/>
        <v>0</v>
      </c>
      <c r="S27">
        <f t="shared" si="16"/>
        <v>0</v>
      </c>
      <c r="T27">
        <f t="shared" si="16"/>
        <v>0</v>
      </c>
    </row>
    <row r="28" spans="1:20">
      <c r="A28">
        <v>286</v>
      </c>
      <c r="B28">
        <f t="shared" si="0"/>
        <v>2787476</v>
      </c>
      <c r="C28" t="s">
        <v>204</v>
      </c>
      <c r="D28" t="s">
        <v>66</v>
      </c>
      <c r="E28">
        <v>2774243</v>
      </c>
      <c r="F28" t="s">
        <v>10</v>
      </c>
      <c r="G28">
        <v>12202</v>
      </c>
      <c r="H28" t="s">
        <v>191</v>
      </c>
      <c r="I28">
        <v>912</v>
      </c>
      <c r="J28" t="s">
        <v>12</v>
      </c>
      <c r="K28">
        <v>119</v>
      </c>
      <c r="N28" t="s">
        <v>179</v>
      </c>
      <c r="O28">
        <f t="shared" ref="O28:T28" si="17">SUMIFS(orofreqs,orovals1,$S$2,orovals2,$O$4, orovals3,$S$10,orovals4,O17)</f>
        <v>0</v>
      </c>
      <c r="P28">
        <f t="shared" si="17"/>
        <v>0</v>
      </c>
      <c r="Q28">
        <f t="shared" si="17"/>
        <v>0</v>
      </c>
      <c r="R28">
        <f t="shared" si="17"/>
        <v>0</v>
      </c>
      <c r="S28">
        <f t="shared" si="17"/>
        <v>0</v>
      </c>
      <c r="T28">
        <f t="shared" si="17"/>
        <v>0</v>
      </c>
    </row>
    <row r="29" spans="1:20">
      <c r="A29">
        <v>287</v>
      </c>
      <c r="B29">
        <f t="shared" si="0"/>
        <v>2787449</v>
      </c>
      <c r="C29" t="s">
        <v>205</v>
      </c>
      <c r="D29" t="s">
        <v>66</v>
      </c>
      <c r="E29">
        <v>2774243</v>
      </c>
      <c r="F29" t="s">
        <v>10</v>
      </c>
      <c r="G29">
        <v>12202</v>
      </c>
      <c r="H29" t="s">
        <v>191</v>
      </c>
      <c r="I29">
        <v>912</v>
      </c>
      <c r="J29" t="s">
        <v>15</v>
      </c>
      <c r="K29">
        <v>92</v>
      </c>
      <c r="N29" t="s">
        <v>180</v>
      </c>
      <c r="O29">
        <f t="shared" ref="O29:T29" si="18">SUMIFS(orofreqs,orovals1,$S$2,orovals2,$O$4, orovals3,$T$10,orovals4,O17)</f>
        <v>0</v>
      </c>
      <c r="P29">
        <f t="shared" si="18"/>
        <v>0</v>
      </c>
      <c r="Q29">
        <f t="shared" si="18"/>
        <v>0</v>
      </c>
      <c r="R29">
        <f t="shared" si="18"/>
        <v>0</v>
      </c>
      <c r="S29">
        <f t="shared" si="18"/>
        <v>0</v>
      </c>
      <c r="T29">
        <f t="shared" si="18"/>
        <v>0</v>
      </c>
    </row>
    <row r="30" spans="1:20">
      <c r="A30">
        <v>115</v>
      </c>
      <c r="B30">
        <f t="shared" si="0"/>
        <v>1398312</v>
      </c>
      <c r="C30" t="s">
        <v>206</v>
      </c>
      <c r="D30" t="s">
        <v>9</v>
      </c>
      <c r="E30">
        <v>794169</v>
      </c>
      <c r="F30" t="s">
        <v>196</v>
      </c>
      <c r="G30">
        <v>130503</v>
      </c>
      <c r="H30" t="s">
        <v>27</v>
      </c>
      <c r="I30">
        <v>217</v>
      </c>
      <c r="J30" t="s">
        <v>44</v>
      </c>
      <c r="K30">
        <v>473423</v>
      </c>
    </row>
    <row r="31" spans="1:20">
      <c r="A31">
        <v>133</v>
      </c>
      <c r="B31">
        <f t="shared" si="0"/>
        <v>1332638</v>
      </c>
      <c r="C31" t="s">
        <v>47</v>
      </c>
      <c r="D31" t="s">
        <v>9</v>
      </c>
      <c r="E31">
        <v>794169</v>
      </c>
      <c r="F31" t="s">
        <v>10</v>
      </c>
      <c r="G31">
        <v>12202</v>
      </c>
      <c r="H31" t="s">
        <v>3</v>
      </c>
      <c r="I31">
        <v>52844</v>
      </c>
      <c r="J31" t="s">
        <v>44</v>
      </c>
      <c r="K31">
        <v>473423</v>
      </c>
      <c r="O31">
        <v>0</v>
      </c>
      <c r="P31" t="s">
        <v>5</v>
      </c>
    </row>
    <row r="32" spans="1:20">
      <c r="A32">
        <v>123</v>
      </c>
      <c r="B32">
        <f t="shared" si="0"/>
        <v>1294559</v>
      </c>
      <c r="C32" t="s">
        <v>207</v>
      </c>
      <c r="D32" t="s">
        <v>9</v>
      </c>
      <c r="E32">
        <v>794169</v>
      </c>
      <c r="F32" t="s">
        <v>51</v>
      </c>
      <c r="G32">
        <v>26750</v>
      </c>
      <c r="H32" t="s">
        <v>27</v>
      </c>
      <c r="I32">
        <v>217</v>
      </c>
      <c r="J32" t="s">
        <v>44</v>
      </c>
      <c r="K32">
        <v>473423</v>
      </c>
      <c r="N32" s="1"/>
      <c r="O32" t="s">
        <v>66</v>
      </c>
      <c r="P32" t="s">
        <v>59</v>
      </c>
      <c r="Q32" t="s">
        <v>9</v>
      </c>
      <c r="R32" t="s">
        <v>133</v>
      </c>
      <c r="S32" t="s">
        <v>1</v>
      </c>
    </row>
    <row r="33" spans="1:20">
      <c r="A33">
        <v>114</v>
      </c>
      <c r="B33">
        <f t="shared" si="0"/>
        <v>996702</v>
      </c>
      <c r="C33" t="s">
        <v>208</v>
      </c>
      <c r="D33" t="s">
        <v>9</v>
      </c>
      <c r="E33">
        <v>794169</v>
      </c>
      <c r="F33" t="s">
        <v>196</v>
      </c>
      <c r="G33">
        <v>130503</v>
      </c>
      <c r="H33" t="s">
        <v>27</v>
      </c>
      <c r="I33">
        <v>217</v>
      </c>
      <c r="J33" t="s">
        <v>4</v>
      </c>
      <c r="K33">
        <v>71813</v>
      </c>
      <c r="N33" s="1" t="s">
        <v>157</v>
      </c>
      <c r="O33">
        <f>COUNTIFS('myOronyms wordfreqs'!$D32:$D51,O$2)</f>
        <v>0</v>
      </c>
      <c r="P33">
        <f>COUNTIFS('myOronyms wordfreqs'!$D32:$D51,P$2)</f>
        <v>0</v>
      </c>
      <c r="Q33">
        <f>COUNTIFS('myOronyms wordfreqs'!$D32:$D51,Q$2)</f>
        <v>10</v>
      </c>
      <c r="R33">
        <f>COUNTIFS('myOronyms wordfreqs'!$D32:$D51,R$2)</f>
        <v>0</v>
      </c>
      <c r="S33">
        <f>COUNTIFS('myOronyms wordfreqs'!$D32:$D51,S$2)</f>
        <v>0</v>
      </c>
    </row>
    <row r="34" spans="1:20">
      <c r="A34">
        <v>89</v>
      </c>
      <c r="B34">
        <f t="shared" ref="B34:B65" si="19">SUM(E34+G34+I34+K34)</f>
        <v>946271</v>
      </c>
      <c r="C34" t="s">
        <v>209</v>
      </c>
      <c r="D34" t="s">
        <v>29</v>
      </c>
      <c r="E34">
        <v>229296</v>
      </c>
      <c r="F34" t="s">
        <v>2</v>
      </c>
      <c r="G34">
        <v>190708</v>
      </c>
      <c r="H34" t="s">
        <v>3</v>
      </c>
      <c r="I34">
        <v>52844</v>
      </c>
      <c r="J34" t="s">
        <v>44</v>
      </c>
      <c r="K34">
        <v>473423</v>
      </c>
      <c r="N34" s="1"/>
      <c r="O34" t="s">
        <v>2</v>
      </c>
      <c r="P34" t="s">
        <v>51</v>
      </c>
      <c r="Q34" t="s">
        <v>10</v>
      </c>
      <c r="R34" t="s">
        <v>69</v>
      </c>
    </row>
    <row r="35" spans="1:20">
      <c r="A35">
        <v>132</v>
      </c>
      <c r="B35">
        <f t="shared" si="19"/>
        <v>931028</v>
      </c>
      <c r="C35" t="s">
        <v>8</v>
      </c>
      <c r="D35" t="s">
        <v>9</v>
      </c>
      <c r="E35">
        <v>794169</v>
      </c>
      <c r="F35" t="s">
        <v>10</v>
      </c>
      <c r="G35">
        <v>12202</v>
      </c>
      <c r="H35" t="s">
        <v>3</v>
      </c>
      <c r="I35">
        <v>52844</v>
      </c>
      <c r="J35" t="s">
        <v>4</v>
      </c>
      <c r="K35">
        <v>71813</v>
      </c>
      <c r="N35" s="1" t="s">
        <v>159</v>
      </c>
      <c r="O35">
        <f>COUNTIFS(orovals1,$O$2,orovals2,O$4)</f>
        <v>0</v>
      </c>
      <c r="P35">
        <f>COUNTIFS(orovals1,$O$2,orovals2,P$4)</f>
        <v>2</v>
      </c>
      <c r="Q35">
        <f>COUNTIFS(orovals1,$O$2,orovals2,Q$4)</f>
        <v>8</v>
      </c>
      <c r="R35">
        <f>COUNTIFS(orovals1,$O$2,orovals2,R$4)</f>
        <v>0</v>
      </c>
    </row>
    <row r="36" spans="1:20">
      <c r="A36">
        <v>122</v>
      </c>
      <c r="B36">
        <f t="shared" si="19"/>
        <v>892949</v>
      </c>
      <c r="C36" t="s">
        <v>50</v>
      </c>
      <c r="D36" t="s">
        <v>9</v>
      </c>
      <c r="E36">
        <v>794169</v>
      </c>
      <c r="F36" t="s">
        <v>51</v>
      </c>
      <c r="G36">
        <v>26750</v>
      </c>
      <c r="H36" t="s">
        <v>27</v>
      </c>
      <c r="I36">
        <v>217</v>
      </c>
      <c r="J36" t="s">
        <v>4</v>
      </c>
      <c r="K36">
        <v>71813</v>
      </c>
      <c r="N36" t="s">
        <v>158</v>
      </c>
      <c r="O36">
        <f>COUNTIFS(orovals1,$P$2,orovals2,O$4)</f>
        <v>0</v>
      </c>
      <c r="P36">
        <f>COUNTIFS(orovals1,$P$2,orovals2,P$4)</f>
        <v>0</v>
      </c>
      <c r="Q36">
        <f>COUNTIFS(orovals1,$P$2,orovals2,Q$4)</f>
        <v>0</v>
      </c>
      <c r="R36">
        <f>COUNTIFS(orovals1,$P$2,orovals2,R$4)</f>
        <v>0</v>
      </c>
    </row>
    <row r="37" spans="1:20">
      <c r="A37">
        <v>130</v>
      </c>
      <c r="B37">
        <f t="shared" si="19"/>
        <v>826938</v>
      </c>
      <c r="C37" t="s">
        <v>84</v>
      </c>
      <c r="D37" t="s">
        <v>9</v>
      </c>
      <c r="E37">
        <v>794169</v>
      </c>
      <c r="F37" t="s">
        <v>10</v>
      </c>
      <c r="G37">
        <v>12202</v>
      </c>
      <c r="H37" t="s">
        <v>14</v>
      </c>
      <c r="I37">
        <v>20448</v>
      </c>
      <c r="J37" t="s">
        <v>12</v>
      </c>
      <c r="K37">
        <v>119</v>
      </c>
      <c r="N37" s="1" t="s">
        <v>160</v>
      </c>
      <c r="O37">
        <f>COUNTIFS(orovals1,$Q$2,orovals2,O$4)</f>
        <v>0</v>
      </c>
      <c r="P37">
        <f>COUNTIFS(orovals1,$Q$2,orovals2,P$4)</f>
        <v>2</v>
      </c>
      <c r="Q37">
        <f>COUNTIFS(orovals1,$Q$2,orovals2,Q$4)</f>
        <v>8</v>
      </c>
      <c r="R37">
        <f>COUNTIFS(orovals1,$Q$2,orovals2,R$4)</f>
        <v>0</v>
      </c>
    </row>
    <row r="38" spans="1:20">
      <c r="A38">
        <v>131</v>
      </c>
      <c r="B38">
        <f t="shared" si="19"/>
        <v>826911</v>
      </c>
      <c r="C38" t="s">
        <v>81</v>
      </c>
      <c r="D38" t="s">
        <v>9</v>
      </c>
      <c r="E38">
        <v>794169</v>
      </c>
      <c r="F38" t="s">
        <v>10</v>
      </c>
      <c r="G38">
        <v>12202</v>
      </c>
      <c r="H38" t="s">
        <v>14</v>
      </c>
      <c r="I38">
        <v>20448</v>
      </c>
      <c r="J38" t="s">
        <v>15</v>
      </c>
      <c r="K38">
        <v>92</v>
      </c>
      <c r="N38" s="1" t="s">
        <v>161</v>
      </c>
      <c r="O38">
        <f>COUNTIFS(orovals1,$R$2,orovals2,O$4)</f>
        <v>0</v>
      </c>
      <c r="P38">
        <f>COUNTIFS(orovals1,$R$2,orovals2,P$4)</f>
        <v>0</v>
      </c>
      <c r="Q38">
        <f>COUNTIFS(orovals1,$R$2,orovals2,Q$4)</f>
        <v>0</v>
      </c>
      <c r="R38">
        <f>COUNTIFS(orovals1,$R$2,orovals2,R$4)</f>
        <v>0</v>
      </c>
    </row>
    <row r="39" spans="1:20">
      <c r="A39">
        <v>134</v>
      </c>
      <c r="B39">
        <f t="shared" si="19"/>
        <v>808563</v>
      </c>
      <c r="C39" t="s">
        <v>210</v>
      </c>
      <c r="D39" t="s">
        <v>9</v>
      </c>
      <c r="E39">
        <v>794169</v>
      </c>
      <c r="F39" t="s">
        <v>10</v>
      </c>
      <c r="G39">
        <v>12202</v>
      </c>
      <c r="H39" t="s">
        <v>188</v>
      </c>
      <c r="I39">
        <v>2073</v>
      </c>
      <c r="J39" t="s">
        <v>12</v>
      </c>
      <c r="K39">
        <v>119</v>
      </c>
      <c r="N39" s="1" t="s">
        <v>162</v>
      </c>
      <c r="O39">
        <f>COUNTIFS(orovals1,$S$2,orovals2,O$4)</f>
        <v>8</v>
      </c>
      <c r="P39">
        <f>COUNTIFS(orovals1,$S$2,orovals2,P$4)</f>
        <v>0</v>
      </c>
      <c r="Q39">
        <f>COUNTIFS(orovals1,$S$2,orovals2,Q$4)</f>
        <v>0</v>
      </c>
      <c r="R39">
        <f>COUNTIFS(orovals1,$S$2,orovals2,R$4)</f>
        <v>0</v>
      </c>
    </row>
    <row r="40" spans="1:20">
      <c r="A40">
        <v>135</v>
      </c>
      <c r="B40">
        <f t="shared" si="19"/>
        <v>808536</v>
      </c>
      <c r="C40" t="s">
        <v>211</v>
      </c>
      <c r="D40" t="s">
        <v>9</v>
      </c>
      <c r="E40">
        <v>794169</v>
      </c>
      <c r="F40" t="s">
        <v>10</v>
      </c>
      <c r="G40">
        <v>12202</v>
      </c>
      <c r="H40" t="s">
        <v>188</v>
      </c>
      <c r="I40">
        <v>2073</v>
      </c>
      <c r="J40" t="s">
        <v>15</v>
      </c>
      <c r="K40">
        <v>92</v>
      </c>
      <c r="O40" t="s">
        <v>21</v>
      </c>
      <c r="P40" t="s">
        <v>3</v>
      </c>
      <c r="Q40" t="s">
        <v>25</v>
      </c>
      <c r="R40" t="s">
        <v>14</v>
      </c>
      <c r="S40" t="s">
        <v>36</v>
      </c>
      <c r="T40" t="s">
        <v>27</v>
      </c>
    </row>
    <row r="41" spans="1:20">
      <c r="A41">
        <v>136</v>
      </c>
      <c r="B41">
        <f t="shared" si="19"/>
        <v>807402</v>
      </c>
      <c r="C41" t="s">
        <v>212</v>
      </c>
      <c r="D41" t="s">
        <v>9</v>
      </c>
      <c r="E41">
        <v>794169</v>
      </c>
      <c r="F41" t="s">
        <v>10</v>
      </c>
      <c r="G41">
        <v>12202</v>
      </c>
      <c r="H41" t="s">
        <v>191</v>
      </c>
      <c r="I41">
        <v>912</v>
      </c>
      <c r="J41" t="s">
        <v>12</v>
      </c>
      <c r="K41">
        <v>119</v>
      </c>
      <c r="N41" s="1" t="s">
        <v>163</v>
      </c>
      <c r="O41">
        <f t="shared" ref="O41:T41" si="20">COUNTIFS(orovals1,$O$2,orovals2,$Q$4, orovals3,O40)</f>
        <v>0</v>
      </c>
      <c r="P41">
        <f t="shared" si="20"/>
        <v>2</v>
      </c>
      <c r="Q41">
        <f t="shared" si="20"/>
        <v>0</v>
      </c>
      <c r="R41">
        <f t="shared" si="20"/>
        <v>2</v>
      </c>
      <c r="S41">
        <f t="shared" si="20"/>
        <v>0</v>
      </c>
      <c r="T41">
        <f t="shared" si="20"/>
        <v>0</v>
      </c>
    </row>
    <row r="42" spans="1:20">
      <c r="A42">
        <v>137</v>
      </c>
      <c r="B42">
        <f t="shared" si="19"/>
        <v>807375</v>
      </c>
      <c r="C42" t="s">
        <v>213</v>
      </c>
      <c r="D42" t="s">
        <v>9</v>
      </c>
      <c r="E42">
        <v>794169</v>
      </c>
      <c r="F42" t="s">
        <v>10</v>
      </c>
      <c r="G42">
        <v>12202</v>
      </c>
      <c r="H42" t="s">
        <v>191</v>
      </c>
      <c r="I42">
        <v>912</v>
      </c>
      <c r="J42" t="s">
        <v>15</v>
      </c>
      <c r="K42">
        <v>92</v>
      </c>
      <c r="N42" s="1" t="s">
        <v>164</v>
      </c>
      <c r="O42">
        <f t="shared" ref="O42:T42" si="21">COUNTIFS(orovals1,$P$2,orovals2,$Q$4, orovals3,O40)</f>
        <v>0</v>
      </c>
      <c r="P42">
        <f t="shared" si="21"/>
        <v>0</v>
      </c>
      <c r="Q42">
        <f t="shared" si="21"/>
        <v>0</v>
      </c>
      <c r="R42">
        <f t="shared" si="21"/>
        <v>0</v>
      </c>
      <c r="S42">
        <f t="shared" si="21"/>
        <v>0</v>
      </c>
      <c r="T42">
        <f t="shared" si="21"/>
        <v>0</v>
      </c>
    </row>
    <row r="43" spans="1:20">
      <c r="A43">
        <v>159</v>
      </c>
      <c r="B43">
        <f t="shared" si="19"/>
        <v>783938</v>
      </c>
      <c r="C43" t="s">
        <v>214</v>
      </c>
      <c r="D43" t="s">
        <v>215</v>
      </c>
      <c r="E43">
        <v>66963</v>
      </c>
      <c r="F43" t="s">
        <v>2</v>
      </c>
      <c r="G43">
        <v>190708</v>
      </c>
      <c r="H43" t="s">
        <v>3</v>
      </c>
      <c r="I43">
        <v>52844</v>
      </c>
      <c r="J43" t="s">
        <v>44</v>
      </c>
      <c r="K43">
        <v>473423</v>
      </c>
      <c r="N43" s="1" t="s">
        <v>166</v>
      </c>
      <c r="O43">
        <f t="shared" ref="O43:T43" si="22">COUNTIFS(orovals1,$Q$2,orovals2,$P$4, orovals3,O40)</f>
        <v>0</v>
      </c>
      <c r="P43">
        <f t="shared" si="22"/>
        <v>0</v>
      </c>
      <c r="Q43">
        <f t="shared" si="22"/>
        <v>0</v>
      </c>
      <c r="R43">
        <f t="shared" si="22"/>
        <v>0</v>
      </c>
      <c r="S43">
        <f t="shared" si="22"/>
        <v>0</v>
      </c>
      <c r="T43">
        <f t="shared" si="22"/>
        <v>2</v>
      </c>
    </row>
    <row r="44" spans="1:20">
      <c r="A44">
        <v>103</v>
      </c>
      <c r="B44">
        <f t="shared" si="19"/>
        <v>704330</v>
      </c>
      <c r="C44" t="s">
        <v>216</v>
      </c>
      <c r="D44" t="s">
        <v>29</v>
      </c>
      <c r="E44">
        <v>229296</v>
      </c>
      <c r="F44" t="s">
        <v>185</v>
      </c>
      <c r="G44">
        <v>1394</v>
      </c>
      <c r="H44" t="s">
        <v>27</v>
      </c>
      <c r="I44">
        <v>217</v>
      </c>
      <c r="J44" t="s">
        <v>44</v>
      </c>
      <c r="K44">
        <v>473423</v>
      </c>
      <c r="N44" s="1" t="s">
        <v>167</v>
      </c>
      <c r="O44">
        <f t="shared" ref="O44:T44" si="23">COUNTIFS(orovals1,$Q$2,orovals2,$Q$4, orovals3,O40)</f>
        <v>0</v>
      </c>
      <c r="P44">
        <f t="shared" si="23"/>
        <v>2</v>
      </c>
      <c r="Q44">
        <f t="shared" si="23"/>
        <v>0</v>
      </c>
      <c r="R44">
        <f t="shared" si="23"/>
        <v>2</v>
      </c>
      <c r="S44">
        <f t="shared" si="23"/>
        <v>0</v>
      </c>
      <c r="T44">
        <f t="shared" si="23"/>
        <v>0</v>
      </c>
    </row>
    <row r="45" spans="1:20">
      <c r="A45">
        <v>107</v>
      </c>
      <c r="B45">
        <f t="shared" si="19"/>
        <v>702973</v>
      </c>
      <c r="C45" t="s">
        <v>217</v>
      </c>
      <c r="D45" t="s">
        <v>29</v>
      </c>
      <c r="E45">
        <v>229296</v>
      </c>
      <c r="F45" t="s">
        <v>33</v>
      </c>
      <c r="G45">
        <v>37</v>
      </c>
      <c r="H45" t="s">
        <v>27</v>
      </c>
      <c r="I45">
        <v>217</v>
      </c>
      <c r="J45" t="s">
        <v>44</v>
      </c>
      <c r="K45">
        <v>473423</v>
      </c>
      <c r="N45" t="s">
        <v>165</v>
      </c>
      <c r="O45">
        <f t="shared" ref="O45:T45" si="24">COUNTIFS(orovals1,$R$2,orovals2,$Q$4, orovals3,O40)</f>
        <v>0</v>
      </c>
      <c r="P45">
        <f t="shared" si="24"/>
        <v>0</v>
      </c>
      <c r="Q45">
        <f t="shared" si="24"/>
        <v>0</v>
      </c>
      <c r="R45">
        <f t="shared" si="24"/>
        <v>0</v>
      </c>
      <c r="S45">
        <f t="shared" si="24"/>
        <v>0</v>
      </c>
      <c r="T45">
        <f t="shared" si="24"/>
        <v>0</v>
      </c>
    </row>
    <row r="46" spans="1:20">
      <c r="A46">
        <v>88</v>
      </c>
      <c r="B46">
        <f t="shared" si="19"/>
        <v>544661</v>
      </c>
      <c r="C46" t="s">
        <v>218</v>
      </c>
      <c r="D46" t="s">
        <v>29</v>
      </c>
      <c r="E46">
        <v>229296</v>
      </c>
      <c r="F46" t="s">
        <v>2</v>
      </c>
      <c r="G46">
        <v>190708</v>
      </c>
      <c r="H46" t="s">
        <v>3</v>
      </c>
      <c r="I46">
        <v>52844</v>
      </c>
      <c r="J46" t="s">
        <v>4</v>
      </c>
      <c r="K46">
        <v>71813</v>
      </c>
      <c r="N46" s="1" t="s">
        <v>168</v>
      </c>
      <c r="O46">
        <f t="shared" ref="O46:T46" si="25">COUNTIFS(orovals1,$S$2,orovals2,$O$4, orovals3,O40)</f>
        <v>0</v>
      </c>
      <c r="P46">
        <f t="shared" si="25"/>
        <v>2</v>
      </c>
      <c r="Q46">
        <f t="shared" si="25"/>
        <v>0</v>
      </c>
      <c r="R46">
        <f t="shared" si="25"/>
        <v>2</v>
      </c>
      <c r="S46">
        <f t="shared" si="25"/>
        <v>0</v>
      </c>
      <c r="T46">
        <f t="shared" si="25"/>
        <v>0</v>
      </c>
    </row>
    <row r="47" spans="1:20">
      <c r="A47">
        <v>173</v>
      </c>
      <c r="B47">
        <f t="shared" si="19"/>
        <v>541997</v>
      </c>
      <c r="C47" t="s">
        <v>219</v>
      </c>
      <c r="D47" t="s">
        <v>215</v>
      </c>
      <c r="E47">
        <v>66963</v>
      </c>
      <c r="F47" t="s">
        <v>185</v>
      </c>
      <c r="G47">
        <v>1394</v>
      </c>
      <c r="H47" t="s">
        <v>27</v>
      </c>
      <c r="I47">
        <v>217</v>
      </c>
      <c r="J47" t="s">
        <v>44</v>
      </c>
      <c r="K47">
        <v>473423</v>
      </c>
      <c r="O47" t="s">
        <v>44</v>
      </c>
      <c r="P47" t="s">
        <v>4</v>
      </c>
      <c r="Q47" t="s">
        <v>38</v>
      </c>
      <c r="R47" t="s">
        <v>86</v>
      </c>
      <c r="S47" t="s">
        <v>12</v>
      </c>
      <c r="T47" t="s">
        <v>15</v>
      </c>
    </row>
    <row r="48" spans="1:20">
      <c r="A48">
        <v>177</v>
      </c>
      <c r="B48">
        <f t="shared" si="19"/>
        <v>540640</v>
      </c>
      <c r="C48" t="s">
        <v>220</v>
      </c>
      <c r="D48" t="s">
        <v>215</v>
      </c>
      <c r="E48">
        <v>66963</v>
      </c>
      <c r="F48" t="s">
        <v>33</v>
      </c>
      <c r="G48">
        <v>37</v>
      </c>
      <c r="H48" t="s">
        <v>27</v>
      </c>
      <c r="I48">
        <v>217</v>
      </c>
      <c r="J48" t="s">
        <v>44</v>
      </c>
      <c r="K48">
        <v>473423</v>
      </c>
      <c r="N48" s="1" t="s">
        <v>170</v>
      </c>
      <c r="O48">
        <f t="shared" ref="O48:T48" si="26">COUNTIFS(orovals1,$O$2,orovals2,$Q$4, orovals3,$P$10, orovals4,O47)</f>
        <v>1</v>
      </c>
      <c r="P48">
        <f t="shared" si="26"/>
        <v>1</v>
      </c>
      <c r="Q48">
        <f t="shared" si="26"/>
        <v>0</v>
      </c>
      <c r="R48">
        <f t="shared" si="26"/>
        <v>0</v>
      </c>
      <c r="S48">
        <f t="shared" si="26"/>
        <v>0</v>
      </c>
      <c r="T48">
        <f t="shared" si="26"/>
        <v>0</v>
      </c>
    </row>
    <row r="49" spans="1:20">
      <c r="A49">
        <v>86</v>
      </c>
      <c r="B49">
        <f t="shared" si="19"/>
        <v>440571</v>
      </c>
      <c r="C49" t="s">
        <v>221</v>
      </c>
      <c r="D49" t="s">
        <v>29</v>
      </c>
      <c r="E49">
        <v>229296</v>
      </c>
      <c r="F49" t="s">
        <v>2</v>
      </c>
      <c r="G49">
        <v>190708</v>
      </c>
      <c r="H49" t="s">
        <v>14</v>
      </c>
      <c r="I49">
        <v>20448</v>
      </c>
      <c r="J49" t="s">
        <v>12</v>
      </c>
      <c r="K49">
        <v>119</v>
      </c>
      <c r="N49" t="s">
        <v>169</v>
      </c>
      <c r="O49">
        <f t="shared" ref="O49:T49" si="27">COUNTIFS(orovals1,$P$2,orovals2,$Q$4, orovals3,$P$10,orovals4,O47)</f>
        <v>0</v>
      </c>
      <c r="P49">
        <f t="shared" si="27"/>
        <v>0</v>
      </c>
      <c r="Q49">
        <f t="shared" si="27"/>
        <v>0</v>
      </c>
      <c r="R49">
        <f t="shared" si="27"/>
        <v>0</v>
      </c>
      <c r="S49">
        <f t="shared" si="27"/>
        <v>0</v>
      </c>
      <c r="T49">
        <f t="shared" si="27"/>
        <v>0</v>
      </c>
    </row>
    <row r="50" spans="1:20">
      <c r="A50">
        <v>87</v>
      </c>
      <c r="B50">
        <f t="shared" si="19"/>
        <v>440544</v>
      </c>
      <c r="C50" t="s">
        <v>222</v>
      </c>
      <c r="D50" t="s">
        <v>29</v>
      </c>
      <c r="E50">
        <v>229296</v>
      </c>
      <c r="F50" t="s">
        <v>2</v>
      </c>
      <c r="G50">
        <v>190708</v>
      </c>
      <c r="H50" t="s">
        <v>14</v>
      </c>
      <c r="I50">
        <v>20448</v>
      </c>
      <c r="J50" t="s">
        <v>15</v>
      </c>
      <c r="K50">
        <v>92</v>
      </c>
      <c r="N50" s="1" t="s">
        <v>171</v>
      </c>
      <c r="O50">
        <f t="shared" ref="O50:T50" si="28">COUNTIFS(orovals1,$Q$2,orovals2,$P$4, orovals3,$T$10,orovals4,O47)</f>
        <v>1</v>
      </c>
      <c r="P50">
        <f t="shared" si="28"/>
        <v>1</v>
      </c>
      <c r="Q50">
        <f t="shared" si="28"/>
        <v>0</v>
      </c>
      <c r="R50">
        <f t="shared" si="28"/>
        <v>0</v>
      </c>
      <c r="S50">
        <f t="shared" si="28"/>
        <v>0</v>
      </c>
      <c r="T50">
        <f t="shared" si="28"/>
        <v>0</v>
      </c>
    </row>
    <row r="51" spans="1:20">
      <c r="A51">
        <v>90</v>
      </c>
      <c r="B51">
        <f t="shared" si="19"/>
        <v>422196</v>
      </c>
      <c r="C51" t="s">
        <v>223</v>
      </c>
      <c r="D51" t="s">
        <v>29</v>
      </c>
      <c r="E51">
        <v>229296</v>
      </c>
      <c r="F51" t="s">
        <v>2</v>
      </c>
      <c r="G51">
        <v>190708</v>
      </c>
      <c r="H51" t="s">
        <v>188</v>
      </c>
      <c r="I51">
        <v>2073</v>
      </c>
      <c r="J51" t="s">
        <v>12</v>
      </c>
      <c r="K51">
        <v>119</v>
      </c>
      <c r="N51" t="s">
        <v>172</v>
      </c>
      <c r="O51">
        <f t="shared" ref="O51:T51" si="29">COUNTIFS(orovals1,$Q$2,orovals2,$Q$4,orovals3,$P$10,orovals4,O47)</f>
        <v>1</v>
      </c>
      <c r="P51">
        <f t="shared" si="29"/>
        <v>1</v>
      </c>
      <c r="Q51">
        <f t="shared" si="29"/>
        <v>0</v>
      </c>
      <c r="R51">
        <f t="shared" si="29"/>
        <v>0</v>
      </c>
      <c r="S51">
        <f t="shared" si="29"/>
        <v>0</v>
      </c>
      <c r="T51">
        <f t="shared" si="29"/>
        <v>0</v>
      </c>
    </row>
    <row r="52" spans="1:20">
      <c r="A52">
        <v>91</v>
      </c>
      <c r="B52">
        <f t="shared" si="19"/>
        <v>422169</v>
      </c>
      <c r="C52" t="s">
        <v>224</v>
      </c>
      <c r="D52" t="s">
        <v>29</v>
      </c>
      <c r="E52">
        <v>229296</v>
      </c>
      <c r="F52" t="s">
        <v>2</v>
      </c>
      <c r="G52">
        <v>190708</v>
      </c>
      <c r="H52" t="s">
        <v>188</v>
      </c>
      <c r="I52">
        <v>2073</v>
      </c>
      <c r="J52" t="s">
        <v>15</v>
      </c>
      <c r="K52">
        <v>92</v>
      </c>
      <c r="N52" s="1" t="s">
        <v>173</v>
      </c>
      <c r="O52">
        <f t="shared" ref="O52:T52" si="30">COUNTIFS(orovals1,$Q$2,orovals2,$Q$4, orovals3,$Q$10,orovals4,O47)</f>
        <v>0</v>
      </c>
      <c r="P52">
        <f t="shared" si="30"/>
        <v>0</v>
      </c>
      <c r="Q52">
        <f t="shared" si="30"/>
        <v>0</v>
      </c>
      <c r="R52">
        <f t="shared" si="30"/>
        <v>0</v>
      </c>
      <c r="S52">
        <f t="shared" si="30"/>
        <v>0</v>
      </c>
      <c r="T52">
        <f t="shared" si="30"/>
        <v>0</v>
      </c>
    </row>
    <row r="53" spans="1:20">
      <c r="A53">
        <v>92</v>
      </c>
      <c r="B53">
        <f t="shared" si="19"/>
        <v>421035</v>
      </c>
      <c r="C53" t="s">
        <v>225</v>
      </c>
      <c r="D53" t="s">
        <v>29</v>
      </c>
      <c r="E53">
        <v>229296</v>
      </c>
      <c r="F53" t="s">
        <v>2</v>
      </c>
      <c r="G53">
        <v>190708</v>
      </c>
      <c r="H53" t="s">
        <v>191</v>
      </c>
      <c r="I53">
        <v>912</v>
      </c>
      <c r="J53" t="s">
        <v>12</v>
      </c>
      <c r="K53">
        <v>119</v>
      </c>
      <c r="N53" t="s">
        <v>174</v>
      </c>
      <c r="O53">
        <f t="shared" ref="O53:T53" si="31">COUNTIFS(orovals1,$Q$2,orovals2,$Q$4, orovals3,$R$10,orovals4,O47)</f>
        <v>0</v>
      </c>
      <c r="P53">
        <f t="shared" si="31"/>
        <v>0</v>
      </c>
      <c r="Q53">
        <f t="shared" si="31"/>
        <v>0</v>
      </c>
      <c r="R53">
        <f t="shared" si="31"/>
        <v>0</v>
      </c>
      <c r="S53">
        <f t="shared" si="31"/>
        <v>1</v>
      </c>
      <c r="T53">
        <f t="shared" si="31"/>
        <v>1</v>
      </c>
    </row>
    <row r="54" spans="1:20">
      <c r="A54">
        <v>93</v>
      </c>
      <c r="B54">
        <f t="shared" si="19"/>
        <v>421008</v>
      </c>
      <c r="C54" t="s">
        <v>226</v>
      </c>
      <c r="D54" t="s">
        <v>29</v>
      </c>
      <c r="E54">
        <v>229296</v>
      </c>
      <c r="F54" t="s">
        <v>2</v>
      </c>
      <c r="G54">
        <v>190708</v>
      </c>
      <c r="H54" t="s">
        <v>191</v>
      </c>
      <c r="I54">
        <v>912</v>
      </c>
      <c r="J54" t="s">
        <v>15</v>
      </c>
      <c r="K54">
        <v>92</v>
      </c>
      <c r="N54" s="1" t="s">
        <v>175</v>
      </c>
      <c r="O54">
        <f t="shared" ref="O54:T54" si="32">COUNTIFS(orovals1,$R$2,orovals2,$Q$4, orovals3,$P$10,orovals4,O47)</f>
        <v>0</v>
      </c>
      <c r="P54">
        <f t="shared" si="32"/>
        <v>0</v>
      </c>
      <c r="Q54">
        <f t="shared" si="32"/>
        <v>0</v>
      </c>
      <c r="R54">
        <f t="shared" si="32"/>
        <v>0</v>
      </c>
      <c r="S54">
        <f t="shared" si="32"/>
        <v>0</v>
      </c>
      <c r="T54">
        <f t="shared" si="32"/>
        <v>0</v>
      </c>
    </row>
    <row r="55" spans="1:20">
      <c r="A55">
        <v>158</v>
      </c>
      <c r="B55">
        <f t="shared" si="19"/>
        <v>382328</v>
      </c>
      <c r="C55" t="s">
        <v>227</v>
      </c>
      <c r="D55" t="s">
        <v>215</v>
      </c>
      <c r="E55">
        <v>66963</v>
      </c>
      <c r="F55" t="s">
        <v>2</v>
      </c>
      <c r="G55">
        <v>190708</v>
      </c>
      <c r="H55" t="s">
        <v>3</v>
      </c>
      <c r="I55">
        <v>52844</v>
      </c>
      <c r="J55" t="s">
        <v>4</v>
      </c>
      <c r="K55">
        <v>71813</v>
      </c>
      <c r="N55" t="s">
        <v>176</v>
      </c>
      <c r="O55">
        <f t="shared" ref="O55:T55" si="33">COUNTIFS(orovals1,$S$2,orovals2,$O$4, orovals3,$O$10,orovals4,O47)</f>
        <v>0</v>
      </c>
      <c r="P55">
        <f t="shared" si="33"/>
        <v>0</v>
      </c>
      <c r="Q55">
        <f t="shared" si="33"/>
        <v>0</v>
      </c>
      <c r="R55">
        <f t="shared" si="33"/>
        <v>0</v>
      </c>
      <c r="S55">
        <f t="shared" si="33"/>
        <v>0</v>
      </c>
      <c r="T55">
        <f t="shared" si="33"/>
        <v>0</v>
      </c>
    </row>
    <row r="56" spans="1:20">
      <c r="A56">
        <v>102</v>
      </c>
      <c r="B56">
        <f t="shared" si="19"/>
        <v>302720</v>
      </c>
      <c r="C56" t="s">
        <v>228</v>
      </c>
      <c r="D56" t="s">
        <v>29</v>
      </c>
      <c r="E56">
        <v>229296</v>
      </c>
      <c r="F56" t="s">
        <v>185</v>
      </c>
      <c r="G56">
        <v>1394</v>
      </c>
      <c r="H56" t="s">
        <v>27</v>
      </c>
      <c r="I56">
        <v>217</v>
      </c>
      <c r="J56" t="s">
        <v>4</v>
      </c>
      <c r="K56">
        <v>71813</v>
      </c>
      <c r="N56" t="s">
        <v>177</v>
      </c>
      <c r="O56">
        <f t="shared" ref="O56:T56" si="34">COUNTIFS(orovals1,$S$2,orovals2,$O$4, orovals3,$P$10,orovals4,O47)</f>
        <v>1</v>
      </c>
      <c r="P56">
        <f t="shared" si="34"/>
        <v>1</v>
      </c>
      <c r="Q56">
        <f t="shared" si="34"/>
        <v>0</v>
      </c>
      <c r="R56">
        <f t="shared" si="34"/>
        <v>0</v>
      </c>
      <c r="S56">
        <f t="shared" si="34"/>
        <v>0</v>
      </c>
      <c r="T56">
        <f t="shared" si="34"/>
        <v>0</v>
      </c>
    </row>
    <row r="57" spans="1:20">
      <c r="A57">
        <v>106</v>
      </c>
      <c r="B57">
        <f t="shared" si="19"/>
        <v>301363</v>
      </c>
      <c r="C57" t="s">
        <v>229</v>
      </c>
      <c r="D57" t="s">
        <v>29</v>
      </c>
      <c r="E57">
        <v>229296</v>
      </c>
      <c r="F57" t="s">
        <v>33</v>
      </c>
      <c r="G57">
        <v>37</v>
      </c>
      <c r="H57" t="s">
        <v>27</v>
      </c>
      <c r="I57">
        <v>217</v>
      </c>
      <c r="J57" t="s">
        <v>4</v>
      </c>
      <c r="K57">
        <v>71813</v>
      </c>
      <c r="N57" t="s">
        <v>178</v>
      </c>
      <c r="O57">
        <f t="shared" ref="O57:T57" si="35">COUNTIFS(orovals1,$S$2,orovals2,$O$4, orovals3,$Q$10,orovals4,O47)</f>
        <v>0</v>
      </c>
      <c r="P57">
        <f t="shared" si="35"/>
        <v>0</v>
      </c>
      <c r="Q57">
        <f t="shared" si="35"/>
        <v>0</v>
      </c>
      <c r="R57">
        <f t="shared" si="35"/>
        <v>0</v>
      </c>
      <c r="S57">
        <f t="shared" si="35"/>
        <v>0</v>
      </c>
      <c r="T57">
        <f t="shared" si="35"/>
        <v>0</v>
      </c>
    </row>
    <row r="58" spans="1:20">
      <c r="A58">
        <v>156</v>
      </c>
      <c r="B58">
        <f t="shared" si="19"/>
        <v>278238</v>
      </c>
      <c r="C58" t="s">
        <v>230</v>
      </c>
      <c r="D58" t="s">
        <v>215</v>
      </c>
      <c r="E58">
        <v>66963</v>
      </c>
      <c r="F58" t="s">
        <v>2</v>
      </c>
      <c r="G58">
        <v>190708</v>
      </c>
      <c r="H58" t="s">
        <v>14</v>
      </c>
      <c r="I58">
        <v>20448</v>
      </c>
      <c r="J58" t="s">
        <v>12</v>
      </c>
      <c r="K58">
        <v>119</v>
      </c>
      <c r="N58" t="s">
        <v>179</v>
      </c>
      <c r="O58">
        <f t="shared" ref="O58:T58" si="36">COUNTIFS(orovals1,$S$2,orovals2,$O$4, orovals3,$S$10,orovals4,O47)</f>
        <v>0</v>
      </c>
      <c r="P58">
        <f t="shared" si="36"/>
        <v>0</v>
      </c>
      <c r="Q58">
        <f t="shared" si="36"/>
        <v>0</v>
      </c>
      <c r="R58">
        <f t="shared" si="36"/>
        <v>0</v>
      </c>
      <c r="S58">
        <f t="shared" si="36"/>
        <v>0</v>
      </c>
      <c r="T58">
        <f t="shared" si="36"/>
        <v>0</v>
      </c>
    </row>
    <row r="59" spans="1:20">
      <c r="A59">
        <v>157</v>
      </c>
      <c r="B59">
        <f t="shared" si="19"/>
        <v>278211</v>
      </c>
      <c r="C59" t="s">
        <v>231</v>
      </c>
      <c r="D59" t="s">
        <v>215</v>
      </c>
      <c r="E59">
        <v>66963</v>
      </c>
      <c r="F59" t="s">
        <v>2</v>
      </c>
      <c r="G59">
        <v>190708</v>
      </c>
      <c r="H59" t="s">
        <v>14</v>
      </c>
      <c r="I59">
        <v>20448</v>
      </c>
      <c r="J59" t="s">
        <v>15</v>
      </c>
      <c r="K59">
        <v>92</v>
      </c>
      <c r="N59" t="s">
        <v>180</v>
      </c>
      <c r="O59">
        <f t="shared" ref="O59:T59" si="37">COUNTIFS(orovals1,$S$2,orovals2,$O$4, orovals3,$T$10,orovals4,O47)</f>
        <v>0</v>
      </c>
      <c r="P59">
        <f t="shared" si="37"/>
        <v>0</v>
      </c>
      <c r="Q59">
        <f t="shared" si="37"/>
        <v>0</v>
      </c>
      <c r="R59">
        <f t="shared" si="37"/>
        <v>0</v>
      </c>
      <c r="S59">
        <f t="shared" si="37"/>
        <v>0</v>
      </c>
      <c r="T59">
        <f t="shared" si="37"/>
        <v>0</v>
      </c>
    </row>
    <row r="60" spans="1:20">
      <c r="A60">
        <v>160</v>
      </c>
      <c r="B60">
        <f t="shared" si="19"/>
        <v>259863</v>
      </c>
      <c r="C60" t="s">
        <v>232</v>
      </c>
      <c r="D60" t="s">
        <v>215</v>
      </c>
      <c r="E60">
        <v>66963</v>
      </c>
      <c r="F60" t="s">
        <v>2</v>
      </c>
      <c r="G60">
        <v>190708</v>
      </c>
      <c r="H60" t="s">
        <v>188</v>
      </c>
      <c r="I60">
        <v>2073</v>
      </c>
      <c r="J60" t="s">
        <v>12</v>
      </c>
      <c r="K60">
        <v>119</v>
      </c>
    </row>
    <row r="61" spans="1:20">
      <c r="A61">
        <v>161</v>
      </c>
      <c r="B61">
        <f t="shared" si="19"/>
        <v>259836</v>
      </c>
      <c r="C61" t="s">
        <v>233</v>
      </c>
      <c r="D61" t="s">
        <v>215</v>
      </c>
      <c r="E61">
        <v>66963</v>
      </c>
      <c r="F61" t="s">
        <v>2</v>
      </c>
      <c r="G61">
        <v>190708</v>
      </c>
      <c r="H61" t="s">
        <v>188</v>
      </c>
      <c r="I61">
        <v>2073</v>
      </c>
      <c r="J61" t="s">
        <v>15</v>
      </c>
      <c r="K61">
        <v>92</v>
      </c>
    </row>
    <row r="62" spans="1:20">
      <c r="A62">
        <v>162</v>
      </c>
      <c r="B62">
        <f t="shared" si="19"/>
        <v>258702</v>
      </c>
      <c r="C62" t="s">
        <v>234</v>
      </c>
      <c r="D62" t="s">
        <v>215</v>
      </c>
      <c r="E62">
        <v>66963</v>
      </c>
      <c r="F62" t="s">
        <v>2</v>
      </c>
      <c r="G62">
        <v>190708</v>
      </c>
      <c r="H62" t="s">
        <v>191</v>
      </c>
      <c r="I62">
        <v>912</v>
      </c>
      <c r="J62" t="s">
        <v>12</v>
      </c>
      <c r="K62">
        <v>119</v>
      </c>
    </row>
    <row r="63" spans="1:20">
      <c r="A63">
        <v>163</v>
      </c>
      <c r="B63">
        <f t="shared" si="19"/>
        <v>258675</v>
      </c>
      <c r="C63" t="s">
        <v>235</v>
      </c>
      <c r="D63" t="s">
        <v>215</v>
      </c>
      <c r="E63">
        <v>66963</v>
      </c>
      <c r="F63" t="s">
        <v>2</v>
      </c>
      <c r="G63">
        <v>190708</v>
      </c>
      <c r="H63" t="s">
        <v>191</v>
      </c>
      <c r="I63">
        <v>912</v>
      </c>
      <c r="J63" t="s">
        <v>15</v>
      </c>
      <c r="K63">
        <v>92</v>
      </c>
    </row>
    <row r="64" spans="1:20">
      <c r="A64">
        <v>172</v>
      </c>
      <c r="B64">
        <f t="shared" si="19"/>
        <v>140387</v>
      </c>
      <c r="C64" t="s">
        <v>236</v>
      </c>
      <c r="D64" t="s">
        <v>215</v>
      </c>
      <c r="E64">
        <v>66963</v>
      </c>
      <c r="F64" t="s">
        <v>185</v>
      </c>
      <c r="G64">
        <v>1394</v>
      </c>
      <c r="H64" t="s">
        <v>27</v>
      </c>
      <c r="I64">
        <v>217</v>
      </c>
      <c r="J64" t="s">
        <v>4</v>
      </c>
      <c r="K64">
        <v>71813</v>
      </c>
    </row>
    <row r="65" spans="1:11">
      <c r="A65">
        <v>176</v>
      </c>
      <c r="B65">
        <f t="shared" si="19"/>
        <v>139030</v>
      </c>
      <c r="C65" t="s">
        <v>237</v>
      </c>
      <c r="D65" t="s">
        <v>215</v>
      </c>
      <c r="E65">
        <v>66963</v>
      </c>
      <c r="F65" t="s">
        <v>33</v>
      </c>
      <c r="G65">
        <v>37</v>
      </c>
      <c r="H65" t="s">
        <v>27</v>
      </c>
      <c r="I65">
        <v>217</v>
      </c>
      <c r="J65" t="s">
        <v>4</v>
      </c>
      <c r="K65">
        <v>71813</v>
      </c>
    </row>
  </sheetData>
  <autoFilter ref="A1:M88">
    <sortState ref="A2:M31">
      <sortCondition descending="1" ref="K1:K88"/>
    </sortState>
  </autoFilter>
  <conditionalFormatting sqref="B2:B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7 O60:U1048576 U32:U59 O18:U31 O1:U16">
    <cfRule type="cellIs" dxfId="3" priority="2" operator="greaterThan">
      <formula>0</formula>
    </cfRule>
  </conditionalFormatting>
  <conditionalFormatting sqref="O32:T46 O48:T59">
    <cfRule type="cellIs" dxfId="2" priority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showRuler="0" workbookViewId="0">
      <selection activeCell="P24" sqref="P24"/>
    </sheetView>
  </sheetViews>
  <sheetFormatPr baseColWidth="10" defaultRowHeight="15" x14ac:dyDescent="0"/>
  <cols>
    <col min="2" max="2" width="24.1640625" style="1" customWidth="1"/>
    <col min="3" max="3" width="27" customWidth="1"/>
  </cols>
  <sheetData>
    <row r="1" spans="1:20">
      <c r="A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</row>
    <row r="2" spans="1:20">
      <c r="A2">
        <v>19</v>
      </c>
      <c r="B2">
        <v>3</v>
      </c>
      <c r="C2" t="s">
        <v>43</v>
      </c>
      <c r="D2" t="s">
        <v>1</v>
      </c>
      <c r="E2">
        <v>7536297</v>
      </c>
      <c r="F2" t="s">
        <v>2</v>
      </c>
      <c r="G2">
        <v>190708</v>
      </c>
      <c r="H2" t="s">
        <v>3</v>
      </c>
      <c r="I2">
        <v>52844</v>
      </c>
      <c r="J2" t="s">
        <v>44</v>
      </c>
      <c r="K2">
        <v>473423</v>
      </c>
      <c r="L2" t="s">
        <v>5</v>
      </c>
      <c r="N2" s="1"/>
      <c r="O2" t="s">
        <v>66</v>
      </c>
      <c r="P2" t="s">
        <v>59</v>
      </c>
      <c r="Q2" t="s">
        <v>9</v>
      </c>
      <c r="R2" t="s">
        <v>133</v>
      </c>
      <c r="S2" t="s">
        <v>1</v>
      </c>
    </row>
    <row r="3" spans="1:20">
      <c r="A3">
        <v>50</v>
      </c>
      <c r="B3">
        <v>3</v>
      </c>
      <c r="C3" t="s">
        <v>47</v>
      </c>
      <c r="D3" t="s">
        <v>9</v>
      </c>
      <c r="E3">
        <v>794169</v>
      </c>
      <c r="F3" t="s">
        <v>10</v>
      </c>
      <c r="G3">
        <v>12202</v>
      </c>
      <c r="H3" t="s">
        <v>3</v>
      </c>
      <c r="I3">
        <v>52844</v>
      </c>
      <c r="J3" t="s">
        <v>44</v>
      </c>
      <c r="K3">
        <v>473423</v>
      </c>
      <c r="L3" t="s">
        <v>5</v>
      </c>
      <c r="N3" s="1" t="s">
        <v>157</v>
      </c>
      <c r="O3">
        <f>SUMIFS(B2:B21,mechanicalTurkAnswers_WordFreqs!$D2:$D21,O$2)</f>
        <v>42</v>
      </c>
      <c r="P3">
        <f>SUMIFS(B2:B21,mechanicalTurkAnswers_WordFreqs!$D2:$D21,P$2)</f>
        <v>26</v>
      </c>
      <c r="Q3">
        <f>SUMIFS(B2:B21,mechanicalTurkAnswers_WordFreqs!$D2:$D21,Q$2)</f>
        <v>322</v>
      </c>
      <c r="R3">
        <f>SUMIFS(B2:B21,mechanicalTurkAnswers_WordFreqs!$D2:$D21,R$2)</f>
        <v>4</v>
      </c>
      <c r="S3">
        <f>SUMIFS(B2:B21,mechanicalTurkAnswers_WordFreqs!$D2:$D21,S$2)</f>
        <v>287</v>
      </c>
    </row>
    <row r="4" spans="1:20">
      <c r="A4">
        <v>51</v>
      </c>
      <c r="B4">
        <v>14</v>
      </c>
      <c r="C4" t="s">
        <v>20</v>
      </c>
      <c r="D4" t="s">
        <v>1</v>
      </c>
      <c r="E4">
        <v>7536297</v>
      </c>
      <c r="F4" t="s">
        <v>2</v>
      </c>
      <c r="G4">
        <v>190708</v>
      </c>
      <c r="H4" t="s">
        <v>21</v>
      </c>
      <c r="I4">
        <v>214963</v>
      </c>
      <c r="J4" t="s">
        <v>4</v>
      </c>
      <c r="K4">
        <v>71813</v>
      </c>
      <c r="L4" t="s">
        <v>5</v>
      </c>
      <c r="N4" s="1"/>
      <c r="O4" t="s">
        <v>2</v>
      </c>
      <c r="P4" t="s">
        <v>51</v>
      </c>
      <c r="Q4" t="s">
        <v>10</v>
      </c>
      <c r="R4" t="s">
        <v>69</v>
      </c>
    </row>
    <row r="5" spans="1:20">
      <c r="A5">
        <v>43</v>
      </c>
      <c r="B5">
        <v>214</v>
      </c>
      <c r="C5" t="s">
        <v>0</v>
      </c>
      <c r="D5" t="s">
        <v>1</v>
      </c>
      <c r="E5">
        <v>7536297</v>
      </c>
      <c r="F5" t="s">
        <v>2</v>
      </c>
      <c r="G5">
        <v>190708</v>
      </c>
      <c r="H5" t="s">
        <v>3</v>
      </c>
      <c r="I5">
        <v>52844</v>
      </c>
      <c r="J5" t="s">
        <v>4</v>
      </c>
      <c r="K5">
        <v>71813</v>
      </c>
      <c r="L5" t="s">
        <v>5</v>
      </c>
      <c r="N5" s="1" t="s">
        <v>159</v>
      </c>
      <c r="O5">
        <f>SUMIFS(freqs,mechanicalTurkAnswers_WordFreqs!$D$2:$D$21,$O$2,mechanicalTurkAnswers_WordFreqs!$F$2:$F$21,O$4)</f>
        <v>0</v>
      </c>
      <c r="P5">
        <f>SUMIFS(freqs,mechanicalTurkAnswers_WordFreqs!$D$2:$D$21,$O$2,mechanicalTurkAnswers_WordFreqs!$F$2:$F$21,P$4)</f>
        <v>0</v>
      </c>
      <c r="Q5">
        <f>SUMIFS(freqs,mechanicalTurkAnswers_WordFreqs!$D$2:$D$21,$O$2,mechanicalTurkAnswers_WordFreqs!$F$2:$F$21,Q$4)</f>
        <v>42</v>
      </c>
      <c r="R5">
        <f>SUMIFS(freqs,mechanicalTurkAnswers_WordFreqs!$D$2:$D$21,$O$2,mechanicalTurkAnswers_WordFreqs!$F$2:$F$21,R$4)</f>
        <v>0</v>
      </c>
    </row>
    <row r="6" spans="1:20">
      <c r="A6">
        <v>67</v>
      </c>
      <c r="B6">
        <v>262</v>
      </c>
      <c r="C6" t="s">
        <v>8</v>
      </c>
      <c r="D6" t="s">
        <v>9</v>
      </c>
      <c r="E6">
        <v>794169</v>
      </c>
      <c r="F6" t="s">
        <v>10</v>
      </c>
      <c r="G6">
        <v>12202</v>
      </c>
      <c r="H6" t="s">
        <v>3</v>
      </c>
      <c r="I6">
        <v>52844</v>
      </c>
      <c r="J6" t="s">
        <v>4</v>
      </c>
      <c r="K6">
        <v>71813</v>
      </c>
      <c r="L6" t="s">
        <v>5</v>
      </c>
      <c r="N6" t="s">
        <v>158</v>
      </c>
      <c r="O6">
        <f>SUMIFS(freqs,mechanicalTurkAnswers_WordFreqs!$D$2:$D$21,$P$2,mechanicalTurkAnswers_WordFreqs!$F$2:$F$21,O$4)</f>
        <v>0</v>
      </c>
      <c r="P6">
        <f>SUMIFS(freqs,mechanicalTurkAnswers_WordFreqs!$D$2:$D$21,$P$2,mechanicalTurkAnswers_WordFreqs!$F$2:$F$21,P$4)</f>
        <v>0</v>
      </c>
      <c r="Q6">
        <f>SUMIFS(freqs,mechanicalTurkAnswers_WordFreqs!$D$2:$D$21,$P$2,mechanicalTurkAnswers_WordFreqs!$F$2:$F$21,Q$4)</f>
        <v>26</v>
      </c>
      <c r="R6">
        <f>SUMIFS(freqs,mechanicalTurkAnswers_WordFreqs!$D$2:$D$21,$P$2,mechanicalTurkAnswers_WordFreqs!$F$2:$F$21,R$4)</f>
        <v>0</v>
      </c>
    </row>
    <row r="7" spans="1:20">
      <c r="A7">
        <v>74</v>
      </c>
      <c r="B7">
        <v>42</v>
      </c>
      <c r="C7" t="s">
        <v>127</v>
      </c>
      <c r="D7" t="s">
        <v>66</v>
      </c>
      <c r="E7">
        <v>2774243</v>
      </c>
      <c r="F7" t="s">
        <v>10</v>
      </c>
      <c r="G7">
        <v>12202</v>
      </c>
      <c r="H7" t="s">
        <v>3</v>
      </c>
      <c r="I7">
        <v>52844</v>
      </c>
      <c r="J7" t="s">
        <v>4</v>
      </c>
      <c r="K7">
        <v>71813</v>
      </c>
      <c r="L7" t="s">
        <v>5</v>
      </c>
      <c r="N7" s="1" t="s">
        <v>160</v>
      </c>
      <c r="O7">
        <f>SUMIFS(freqs,mechanicalTurkAnswers_WordFreqs!$D$2:$D$21,$Q$2,mechanicalTurkAnswers_WordFreqs!$F$2:$F$21,O$4)</f>
        <v>0</v>
      </c>
      <c r="P7">
        <f>SUMIFS(freqs,mechanicalTurkAnswers_WordFreqs!$D$2:$D$21,$Q$2,mechanicalTurkAnswers_WordFreqs!$F$2:$F$21,P$4)</f>
        <v>11</v>
      </c>
      <c r="Q7">
        <f>SUMIFS(freqs,mechanicalTurkAnswers_WordFreqs!$D$2:$D$21,$Q$2,mechanicalTurkAnswers_WordFreqs!$F$2:$F$21,Q$4)</f>
        <v>308</v>
      </c>
      <c r="R7">
        <f>SUMIFS(freqs,mechanicalTurkAnswers_WordFreqs!$D$2:$D$21,$Q$2,mechanicalTurkAnswers_WordFreqs!$F$2:$F$21,R$4)</f>
        <v>3</v>
      </c>
    </row>
    <row r="8" spans="1:20">
      <c r="A8">
        <v>70</v>
      </c>
      <c r="B8">
        <v>26</v>
      </c>
      <c r="C8" t="s">
        <v>58</v>
      </c>
      <c r="D8" t="s">
        <v>59</v>
      </c>
      <c r="E8">
        <v>5366299</v>
      </c>
      <c r="F8" t="s">
        <v>10</v>
      </c>
      <c r="G8">
        <v>12202</v>
      </c>
      <c r="H8" t="s">
        <v>3</v>
      </c>
      <c r="I8">
        <v>52844</v>
      </c>
      <c r="J8" t="s">
        <v>4</v>
      </c>
      <c r="K8">
        <v>71813</v>
      </c>
      <c r="L8" t="s">
        <v>5</v>
      </c>
      <c r="N8" s="1" t="s">
        <v>161</v>
      </c>
      <c r="O8">
        <f>SUMIFS(freqs,mechanicalTurkAnswers_WordFreqs!$D$2:$D$21,$R$2,mechanicalTurkAnswers_WordFreqs!$F$2:$F$21,O$4)</f>
        <v>0</v>
      </c>
      <c r="P8">
        <f>SUMIFS(freqs,mechanicalTurkAnswers_WordFreqs!$D$2:$D$21,$R$2,mechanicalTurkAnswers_WordFreqs!$F$2:$F$21,P$4)</f>
        <v>0</v>
      </c>
      <c r="Q8">
        <f>SUMIFS(freqs,mechanicalTurkAnswers_WordFreqs!$D$2:$D$21,$R$2,mechanicalTurkAnswers_WordFreqs!$F$2:$F$21,Q$4)</f>
        <v>4</v>
      </c>
      <c r="R8">
        <f>SUMIFS(freqs,mechanicalTurkAnswers_WordFreqs!$D$2:$D$21,$R$2,mechanicalTurkAnswers_WordFreqs!$F$2:$F$21,R$4)</f>
        <v>0</v>
      </c>
    </row>
    <row r="9" spans="1:20">
      <c r="A9">
        <v>31</v>
      </c>
      <c r="B9">
        <v>4</v>
      </c>
      <c r="C9" t="s">
        <v>132</v>
      </c>
      <c r="D9" t="s">
        <v>133</v>
      </c>
      <c r="E9">
        <v>1558289</v>
      </c>
      <c r="F9" t="s">
        <v>10</v>
      </c>
      <c r="G9">
        <v>12202</v>
      </c>
      <c r="H9" t="s">
        <v>3</v>
      </c>
      <c r="I9">
        <v>52844</v>
      </c>
      <c r="J9" t="s">
        <v>4</v>
      </c>
      <c r="K9">
        <v>71813</v>
      </c>
      <c r="L9" t="s">
        <v>5</v>
      </c>
      <c r="N9" s="1" t="s">
        <v>162</v>
      </c>
      <c r="O9">
        <f>SUMIFS(freqs,mechanicalTurkAnswers_WordFreqs!$D$2:$D$21,$S$2,mechanicalTurkAnswers_WordFreqs!$F$2:$F$21,O$4)</f>
        <v>287</v>
      </c>
      <c r="P9">
        <f>SUMIFS(freqs,mechanicalTurkAnswers_WordFreqs!$D$2:$D$21,$S$2,mechanicalTurkAnswers_WordFreqs!$F$2:$F$21,P$4)</f>
        <v>0</v>
      </c>
      <c r="Q9">
        <f>SUMIFS(freqs,mechanicalTurkAnswers_WordFreqs!$D$2:$D$21,$S$2,mechanicalTurkAnswers_WordFreqs!$F$2:$F$21,Q$4)</f>
        <v>0</v>
      </c>
      <c r="R9">
        <f>SUMIFS(freqs,mechanicalTurkAnswers_WordFreqs!$D$2:$D$21,$S$2,mechanicalTurkAnswers_WordFreqs!$F$2:$F$21,R$4)</f>
        <v>0</v>
      </c>
    </row>
    <row r="10" spans="1:20">
      <c r="A10">
        <v>40</v>
      </c>
      <c r="B10">
        <v>3</v>
      </c>
      <c r="C10" t="s">
        <v>68</v>
      </c>
      <c r="D10" t="s">
        <v>9</v>
      </c>
      <c r="E10">
        <v>794169</v>
      </c>
      <c r="F10" t="s">
        <v>69</v>
      </c>
      <c r="G10">
        <v>402</v>
      </c>
      <c r="H10" t="s">
        <v>3</v>
      </c>
      <c r="I10">
        <v>52844</v>
      </c>
      <c r="J10" t="s">
        <v>4</v>
      </c>
      <c r="K10">
        <v>71813</v>
      </c>
      <c r="L10" t="s">
        <v>5</v>
      </c>
      <c r="O10" t="s">
        <v>21</v>
      </c>
      <c r="P10" t="s">
        <v>3</v>
      </c>
      <c r="Q10" t="s">
        <v>25</v>
      </c>
      <c r="R10" t="s">
        <v>14</v>
      </c>
      <c r="S10" t="s">
        <v>36</v>
      </c>
      <c r="T10" t="s">
        <v>27</v>
      </c>
    </row>
    <row r="11" spans="1:20">
      <c r="A11">
        <v>11</v>
      </c>
      <c r="B11">
        <v>46</v>
      </c>
      <c r="C11" t="s">
        <v>24</v>
      </c>
      <c r="D11" t="s">
        <v>1</v>
      </c>
      <c r="E11">
        <v>7536297</v>
      </c>
      <c r="F11" t="s">
        <v>2</v>
      </c>
      <c r="G11">
        <v>190708</v>
      </c>
      <c r="H11" t="s">
        <v>25</v>
      </c>
      <c r="I11">
        <v>21186</v>
      </c>
      <c r="J11" t="s">
        <v>4</v>
      </c>
      <c r="K11">
        <v>71813</v>
      </c>
      <c r="L11" t="s">
        <v>5</v>
      </c>
      <c r="N11" s="1" t="s">
        <v>163</v>
      </c>
      <c r="O11">
        <f t="shared" ref="O11:T11" si="0">SUMIFS(freqs,vals1,$O$2,vals2,$Q$4, vals3,O10)</f>
        <v>0</v>
      </c>
      <c r="P11">
        <f t="shared" si="0"/>
        <v>42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</row>
    <row r="12" spans="1:20">
      <c r="A12">
        <v>32</v>
      </c>
      <c r="B12">
        <v>17</v>
      </c>
      <c r="C12" t="s">
        <v>48</v>
      </c>
      <c r="D12" t="s">
        <v>9</v>
      </c>
      <c r="E12">
        <v>794169</v>
      </c>
      <c r="F12" t="s">
        <v>10</v>
      </c>
      <c r="G12">
        <v>12202</v>
      </c>
      <c r="H12" t="s">
        <v>25</v>
      </c>
      <c r="I12">
        <v>21186</v>
      </c>
      <c r="J12" t="s">
        <v>4</v>
      </c>
      <c r="K12">
        <v>71813</v>
      </c>
      <c r="L12" t="s">
        <v>5</v>
      </c>
      <c r="N12" s="1" t="s">
        <v>164</v>
      </c>
      <c r="O12">
        <f t="shared" ref="O12:T12" si="1">SUMIFS(freqs,vals1,$P$2,vals2,$Q$4, vals3,O10)</f>
        <v>0</v>
      </c>
      <c r="P12">
        <f t="shared" si="1"/>
        <v>26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si="1"/>
        <v>0</v>
      </c>
    </row>
    <row r="13" spans="1:20">
      <c r="A13">
        <v>18</v>
      </c>
      <c r="B13">
        <v>4</v>
      </c>
      <c r="C13" t="s">
        <v>35</v>
      </c>
      <c r="D13" t="s">
        <v>1</v>
      </c>
      <c r="E13">
        <v>7536297</v>
      </c>
      <c r="F13" t="s">
        <v>2</v>
      </c>
      <c r="G13">
        <v>190708</v>
      </c>
      <c r="H13" t="s">
        <v>36</v>
      </c>
      <c r="I13">
        <v>4412</v>
      </c>
      <c r="J13" t="s">
        <v>4</v>
      </c>
      <c r="K13">
        <v>71813</v>
      </c>
      <c r="L13" t="s">
        <v>5</v>
      </c>
      <c r="N13" s="1" t="s">
        <v>166</v>
      </c>
      <c r="O13">
        <f t="shared" ref="O13:T13" si="2">SUMIFS(freqs,vals1,$Q$2,vals2,$P$4, vals3,O10)</f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11</v>
      </c>
    </row>
    <row r="14" spans="1:20">
      <c r="A14">
        <v>13</v>
      </c>
      <c r="B14">
        <v>3</v>
      </c>
      <c r="C14" t="s">
        <v>26</v>
      </c>
      <c r="D14" t="s">
        <v>1</v>
      </c>
      <c r="E14">
        <v>7536297</v>
      </c>
      <c r="F14" t="s">
        <v>2</v>
      </c>
      <c r="G14">
        <v>190708</v>
      </c>
      <c r="H14" t="s">
        <v>27</v>
      </c>
      <c r="I14">
        <v>217</v>
      </c>
      <c r="J14" t="s">
        <v>4</v>
      </c>
      <c r="K14">
        <v>71813</v>
      </c>
      <c r="L14" t="s">
        <v>5</v>
      </c>
      <c r="N14" s="1" t="s">
        <v>167</v>
      </c>
      <c r="O14">
        <f t="shared" ref="O14:T14" si="3">SUMIFS(freqs,vals1,$Q$2,vals2,$Q$4, vals3,O10)</f>
        <v>0</v>
      </c>
      <c r="P14">
        <f t="shared" si="3"/>
        <v>288</v>
      </c>
      <c r="Q14">
        <f t="shared" si="3"/>
        <v>17</v>
      </c>
      <c r="R14">
        <f t="shared" si="3"/>
        <v>3</v>
      </c>
      <c r="S14">
        <f t="shared" si="3"/>
        <v>0</v>
      </c>
      <c r="T14">
        <f t="shared" si="3"/>
        <v>0</v>
      </c>
    </row>
    <row r="15" spans="1:20">
      <c r="A15">
        <v>41</v>
      </c>
      <c r="B15">
        <v>11</v>
      </c>
      <c r="C15" t="s">
        <v>50</v>
      </c>
      <c r="D15" t="s">
        <v>9</v>
      </c>
      <c r="E15">
        <v>794169</v>
      </c>
      <c r="F15" t="s">
        <v>51</v>
      </c>
      <c r="G15">
        <v>26750</v>
      </c>
      <c r="H15" t="s">
        <v>27</v>
      </c>
      <c r="I15">
        <v>217</v>
      </c>
      <c r="J15" t="s">
        <v>4</v>
      </c>
      <c r="K15">
        <v>71813</v>
      </c>
      <c r="L15" t="s">
        <v>5</v>
      </c>
      <c r="N15" t="s">
        <v>165</v>
      </c>
      <c r="O15">
        <f t="shared" ref="O15:T15" si="4">SUMIFS(freqs,vals1,$R$2,vals2,$Q$4, vals3,O10)</f>
        <v>0</v>
      </c>
      <c r="P15">
        <f t="shared" si="4"/>
        <v>4</v>
      </c>
      <c r="Q15">
        <f t="shared" si="4"/>
        <v>0</v>
      </c>
      <c r="R15">
        <f t="shared" si="4"/>
        <v>0</v>
      </c>
      <c r="S15">
        <f t="shared" si="4"/>
        <v>0</v>
      </c>
      <c r="T15">
        <f t="shared" si="4"/>
        <v>0</v>
      </c>
    </row>
    <row r="16" spans="1:20">
      <c r="A16">
        <v>65</v>
      </c>
      <c r="B16">
        <v>3</v>
      </c>
      <c r="C16" t="s">
        <v>97</v>
      </c>
      <c r="D16" t="s">
        <v>9</v>
      </c>
      <c r="E16">
        <v>794169</v>
      </c>
      <c r="F16" t="s">
        <v>10</v>
      </c>
      <c r="G16">
        <v>12202</v>
      </c>
      <c r="H16" t="s">
        <v>3</v>
      </c>
      <c r="I16">
        <v>52844</v>
      </c>
      <c r="J16" t="s">
        <v>38</v>
      </c>
      <c r="K16">
        <v>4337</v>
      </c>
      <c r="L16" t="s">
        <v>5</v>
      </c>
      <c r="N16" s="1" t="s">
        <v>168</v>
      </c>
      <c r="O16">
        <f t="shared" ref="O16:T16" si="5">SUMIFS(freqs,vals1,$S$2,vals2,$O$4, vals3,O10)</f>
        <v>14</v>
      </c>
      <c r="P16">
        <f t="shared" si="5"/>
        <v>220</v>
      </c>
      <c r="Q16">
        <f t="shared" si="5"/>
        <v>46</v>
      </c>
      <c r="R16">
        <f t="shared" si="5"/>
        <v>0</v>
      </c>
      <c r="S16">
        <f t="shared" si="5"/>
        <v>4</v>
      </c>
      <c r="T16">
        <f t="shared" si="5"/>
        <v>3</v>
      </c>
    </row>
    <row r="17" spans="1:20">
      <c r="A17">
        <v>39</v>
      </c>
      <c r="B17">
        <v>5</v>
      </c>
      <c r="C17" t="s">
        <v>85</v>
      </c>
      <c r="D17" t="s">
        <v>9</v>
      </c>
      <c r="E17">
        <v>794169</v>
      </c>
      <c r="F17" t="s">
        <v>10</v>
      </c>
      <c r="G17">
        <v>12202</v>
      </c>
      <c r="H17" t="s">
        <v>3</v>
      </c>
      <c r="I17">
        <v>52844</v>
      </c>
      <c r="J17" t="s">
        <v>86</v>
      </c>
      <c r="K17">
        <v>323</v>
      </c>
      <c r="L17" t="s">
        <v>5</v>
      </c>
      <c r="O17" t="s">
        <v>44</v>
      </c>
      <c r="P17" t="s">
        <v>4</v>
      </c>
      <c r="Q17" t="s">
        <v>38</v>
      </c>
      <c r="R17" t="s">
        <v>86</v>
      </c>
      <c r="S17" t="s">
        <v>12</v>
      </c>
      <c r="T17" t="s">
        <v>15</v>
      </c>
    </row>
    <row r="18" spans="1:20">
      <c r="A18">
        <v>63</v>
      </c>
      <c r="B18">
        <v>3</v>
      </c>
      <c r="C18" t="s">
        <v>11</v>
      </c>
      <c r="D18" t="s">
        <v>1</v>
      </c>
      <c r="E18">
        <v>7536297</v>
      </c>
      <c r="F18" t="s">
        <v>2</v>
      </c>
      <c r="G18">
        <v>190708</v>
      </c>
      <c r="H18" t="s">
        <v>3</v>
      </c>
      <c r="I18">
        <v>52844</v>
      </c>
      <c r="J18" t="s">
        <v>12</v>
      </c>
      <c r="K18">
        <v>119</v>
      </c>
      <c r="L18" t="s">
        <v>5</v>
      </c>
      <c r="N18" s="1" t="s">
        <v>170</v>
      </c>
      <c r="O18">
        <f t="shared" ref="O18:T18" si="6">SUMIFS(freqs,vals1,$O$2,vals2,$Q$4, vals3,$P$10, vals4,O17)</f>
        <v>0</v>
      </c>
      <c r="P18">
        <f t="shared" si="6"/>
        <v>42</v>
      </c>
      <c r="Q18">
        <f t="shared" si="6"/>
        <v>0</v>
      </c>
      <c r="R18">
        <f t="shared" si="6"/>
        <v>0</v>
      </c>
      <c r="S18">
        <f t="shared" si="6"/>
        <v>0</v>
      </c>
      <c r="T18">
        <f t="shared" si="6"/>
        <v>0</v>
      </c>
    </row>
    <row r="19" spans="1:20">
      <c r="A19">
        <v>64</v>
      </c>
      <c r="B19">
        <v>4</v>
      </c>
      <c r="C19" t="s">
        <v>80</v>
      </c>
      <c r="D19" t="s">
        <v>9</v>
      </c>
      <c r="E19">
        <v>794169</v>
      </c>
      <c r="F19" t="s">
        <v>10</v>
      </c>
      <c r="G19">
        <v>12202</v>
      </c>
      <c r="H19" t="s">
        <v>3</v>
      </c>
      <c r="I19">
        <v>52844</v>
      </c>
      <c r="J19" t="s">
        <v>12</v>
      </c>
      <c r="K19">
        <v>119</v>
      </c>
      <c r="L19" t="s">
        <v>5</v>
      </c>
      <c r="N19" t="s">
        <v>169</v>
      </c>
      <c r="O19">
        <f t="shared" ref="O19:T19" si="7">SUMIFS(freqs,vals1,$P$2,vals2,$Q$4, vals3,$P$10,vals4,O17)</f>
        <v>0</v>
      </c>
      <c r="P19">
        <f t="shared" si="7"/>
        <v>26</v>
      </c>
      <c r="Q19">
        <f t="shared" si="7"/>
        <v>0</v>
      </c>
      <c r="R19">
        <f t="shared" si="7"/>
        <v>0</v>
      </c>
      <c r="S19">
        <f t="shared" si="7"/>
        <v>0</v>
      </c>
      <c r="T19">
        <f t="shared" si="7"/>
        <v>0</v>
      </c>
    </row>
    <row r="20" spans="1:20">
      <c r="A20">
        <v>20</v>
      </c>
      <c r="B20">
        <v>11</v>
      </c>
      <c r="C20" t="s">
        <v>82</v>
      </c>
      <c r="D20" t="s">
        <v>9</v>
      </c>
      <c r="E20">
        <v>794169</v>
      </c>
      <c r="F20" t="s">
        <v>10</v>
      </c>
      <c r="G20">
        <v>12202</v>
      </c>
      <c r="H20" t="s">
        <v>3</v>
      </c>
      <c r="I20">
        <v>52844</v>
      </c>
      <c r="J20" t="s">
        <v>15</v>
      </c>
      <c r="K20">
        <v>92</v>
      </c>
      <c r="L20" t="s">
        <v>5</v>
      </c>
      <c r="N20" s="1" t="s">
        <v>171</v>
      </c>
      <c r="O20">
        <f t="shared" ref="O20:T20" si="8">SUMIFS(freqs,vals1,$Q$2,vals2,$P$4, vals3,$T$10,vals4,O17)</f>
        <v>0</v>
      </c>
      <c r="P20">
        <f t="shared" si="8"/>
        <v>11</v>
      </c>
      <c r="Q20">
        <f t="shared" si="8"/>
        <v>0</v>
      </c>
      <c r="R20">
        <f t="shared" si="8"/>
        <v>0</v>
      </c>
      <c r="S20">
        <f t="shared" si="8"/>
        <v>0</v>
      </c>
      <c r="T20">
        <f t="shared" si="8"/>
        <v>0</v>
      </c>
    </row>
    <row r="21" spans="1:20">
      <c r="A21">
        <v>37</v>
      </c>
      <c r="B21">
        <v>3</v>
      </c>
      <c r="C21" t="s">
        <v>81</v>
      </c>
      <c r="D21" t="s">
        <v>9</v>
      </c>
      <c r="E21">
        <v>794169</v>
      </c>
      <c r="F21" t="s">
        <v>10</v>
      </c>
      <c r="G21">
        <v>12202</v>
      </c>
      <c r="H21" t="s">
        <v>14</v>
      </c>
      <c r="I21">
        <v>20448</v>
      </c>
      <c r="J21" t="s">
        <v>15</v>
      </c>
      <c r="K21">
        <v>92</v>
      </c>
      <c r="L21" t="s">
        <v>5</v>
      </c>
      <c r="N21" t="s">
        <v>172</v>
      </c>
      <c r="O21">
        <f t="shared" ref="O21:T21" si="9">SUMIFS(freqs,vals1,$Q$2,vals2,$Q$4,vals3,$P$10,vals4,O17)</f>
        <v>3</v>
      </c>
      <c r="P21">
        <f t="shared" si="9"/>
        <v>262</v>
      </c>
      <c r="Q21">
        <f t="shared" si="9"/>
        <v>3</v>
      </c>
      <c r="R21">
        <f t="shared" si="9"/>
        <v>5</v>
      </c>
      <c r="S21">
        <f t="shared" si="9"/>
        <v>4</v>
      </c>
      <c r="T21">
        <f t="shared" si="9"/>
        <v>11</v>
      </c>
    </row>
    <row r="22" spans="1:20">
      <c r="N22" s="1" t="s">
        <v>173</v>
      </c>
      <c r="O22">
        <f t="shared" ref="O22:T22" si="10">SUMIFS(freqs,vals1,$Q$2,vals2,$Q$4, vals3,$Q$10,vals4,O17)</f>
        <v>0</v>
      </c>
      <c r="P22">
        <f t="shared" si="10"/>
        <v>17</v>
      </c>
      <c r="Q22">
        <f t="shared" si="10"/>
        <v>0</v>
      </c>
      <c r="R22">
        <f t="shared" si="10"/>
        <v>0</v>
      </c>
      <c r="S22">
        <f t="shared" si="10"/>
        <v>0</v>
      </c>
      <c r="T22">
        <f t="shared" si="10"/>
        <v>0</v>
      </c>
    </row>
    <row r="23" spans="1:20">
      <c r="N23" t="s">
        <v>174</v>
      </c>
      <c r="O23">
        <f t="shared" ref="O23:T23" si="11">SUMIFS(freqs,vals1,$Q$2,vals2,$Q$4, vals3,$R$10,vals4,O17)</f>
        <v>0</v>
      </c>
      <c r="P23">
        <f t="shared" si="11"/>
        <v>0</v>
      </c>
      <c r="Q23">
        <f t="shared" si="11"/>
        <v>0</v>
      </c>
      <c r="R23">
        <f t="shared" si="11"/>
        <v>0</v>
      </c>
      <c r="S23">
        <f t="shared" si="11"/>
        <v>0</v>
      </c>
      <c r="T23">
        <f t="shared" si="11"/>
        <v>3</v>
      </c>
    </row>
    <row r="24" spans="1:20">
      <c r="N24" s="1" t="s">
        <v>175</v>
      </c>
      <c r="O24">
        <f t="shared" ref="O24:T24" si="12">SUMIFS(freqs,vals1,$R$2,vals2,$Q$4, vals3,$P$10,vals4,O17)</f>
        <v>0</v>
      </c>
      <c r="P24">
        <f t="shared" si="12"/>
        <v>4</v>
      </c>
      <c r="Q24">
        <f t="shared" si="12"/>
        <v>0</v>
      </c>
      <c r="R24">
        <f t="shared" si="12"/>
        <v>0</v>
      </c>
      <c r="S24">
        <f t="shared" si="12"/>
        <v>0</v>
      </c>
      <c r="T24">
        <f t="shared" si="12"/>
        <v>0</v>
      </c>
    </row>
    <row r="25" spans="1:20">
      <c r="N25" t="s">
        <v>176</v>
      </c>
      <c r="O25">
        <f t="shared" ref="O25:T25" si="13">SUMIFS(freqs,vals1,$S$2,vals2,$O$4, vals3,$O$10,vals4,O17)</f>
        <v>0</v>
      </c>
      <c r="P25">
        <f t="shared" si="13"/>
        <v>14</v>
      </c>
      <c r="Q25">
        <f t="shared" si="13"/>
        <v>0</v>
      </c>
      <c r="R25">
        <f t="shared" si="13"/>
        <v>0</v>
      </c>
      <c r="S25">
        <f t="shared" si="13"/>
        <v>0</v>
      </c>
      <c r="T25">
        <f t="shared" si="13"/>
        <v>0</v>
      </c>
    </row>
    <row r="26" spans="1:20">
      <c r="N26" t="s">
        <v>177</v>
      </c>
      <c r="O26">
        <f t="shared" ref="O26:T26" si="14">SUMIFS(freqs,vals1,$S$2,vals2,$O$4, vals3,$P$10,vals4,O17)</f>
        <v>3</v>
      </c>
      <c r="P26">
        <f t="shared" si="14"/>
        <v>214</v>
      </c>
      <c r="Q26">
        <f t="shared" si="14"/>
        <v>0</v>
      </c>
      <c r="R26">
        <f t="shared" si="14"/>
        <v>0</v>
      </c>
      <c r="S26">
        <f t="shared" si="14"/>
        <v>3</v>
      </c>
      <c r="T26">
        <f t="shared" si="14"/>
        <v>0</v>
      </c>
    </row>
    <row r="27" spans="1:20">
      <c r="N27" t="s">
        <v>178</v>
      </c>
      <c r="O27">
        <f t="shared" ref="O27:T27" si="15">SUMIFS(freqs,vals1,$S$2,vals2,$O$4, vals3,$Q$10,vals4,O17)</f>
        <v>0</v>
      </c>
      <c r="P27">
        <f t="shared" si="15"/>
        <v>46</v>
      </c>
      <c r="Q27">
        <f t="shared" si="15"/>
        <v>0</v>
      </c>
      <c r="R27">
        <f t="shared" si="15"/>
        <v>0</v>
      </c>
      <c r="S27">
        <f t="shared" si="15"/>
        <v>0</v>
      </c>
      <c r="T27">
        <f t="shared" si="15"/>
        <v>0</v>
      </c>
    </row>
    <row r="28" spans="1:20">
      <c r="N28" t="s">
        <v>179</v>
      </c>
      <c r="O28">
        <f t="shared" ref="O28:T28" si="16">SUMIFS(freqs,vals1,$S$2,vals2,$O$4, vals3,$S$10,vals4,O17)</f>
        <v>0</v>
      </c>
      <c r="P28">
        <f t="shared" si="16"/>
        <v>4</v>
      </c>
      <c r="Q28">
        <f t="shared" si="16"/>
        <v>0</v>
      </c>
      <c r="R28">
        <f t="shared" si="16"/>
        <v>0</v>
      </c>
      <c r="S28">
        <f t="shared" si="16"/>
        <v>0</v>
      </c>
      <c r="T28">
        <f t="shared" si="16"/>
        <v>0</v>
      </c>
    </row>
    <row r="29" spans="1:20">
      <c r="N29" t="s">
        <v>180</v>
      </c>
      <c r="O29">
        <f t="shared" ref="O29:T29" si="17">SUMIFS(freqs,vals1,$S$2,vals2,$O$4, vals3,$T$10,vals4,O17)</f>
        <v>0</v>
      </c>
      <c r="P29">
        <f t="shared" si="17"/>
        <v>3</v>
      </c>
      <c r="Q29">
        <f t="shared" si="17"/>
        <v>0</v>
      </c>
      <c r="R29">
        <f t="shared" si="17"/>
        <v>0</v>
      </c>
      <c r="S29">
        <f t="shared" si="17"/>
        <v>0</v>
      </c>
      <c r="T29">
        <f t="shared" si="17"/>
        <v>0</v>
      </c>
    </row>
    <row r="31" spans="1:20">
      <c r="O31">
        <v>0</v>
      </c>
      <c r="P31" t="s">
        <v>5</v>
      </c>
    </row>
    <row r="32" spans="1:20">
      <c r="N32" s="1"/>
      <c r="O32" t="s">
        <v>66</v>
      </c>
      <c r="P32" t="s">
        <v>59</v>
      </c>
      <c r="Q32" t="s">
        <v>9</v>
      </c>
      <c r="R32" t="s">
        <v>133</v>
      </c>
      <c r="S32" t="s">
        <v>1</v>
      </c>
    </row>
    <row r="33" spans="14:20">
      <c r="N33" s="1" t="s">
        <v>157</v>
      </c>
      <c r="O33">
        <f>COUNTIFS(mechanicalTurkAnswers_WordFreqs!$D32:$D51,O$2)</f>
        <v>0</v>
      </c>
      <c r="P33">
        <f>COUNTIFS(mechanicalTurkAnswers_WordFreqs!$D32:$D51,P$2)</f>
        <v>0</v>
      </c>
      <c r="Q33">
        <f>COUNTIFS(mechanicalTurkAnswers_WordFreqs!$D32:$D51,Q$2)</f>
        <v>0</v>
      </c>
      <c r="R33">
        <f>COUNTIFS(mechanicalTurkAnswers_WordFreqs!$D32:$D51,R$2)</f>
        <v>0</v>
      </c>
      <c r="S33">
        <f>COUNTIFS(mechanicalTurkAnswers_WordFreqs!$D32:$D51,S$2)</f>
        <v>0</v>
      </c>
    </row>
    <row r="34" spans="14:20">
      <c r="N34" s="1"/>
      <c r="O34" t="s">
        <v>2</v>
      </c>
      <c r="P34" t="s">
        <v>51</v>
      </c>
      <c r="Q34" t="s">
        <v>10</v>
      </c>
      <c r="R34" t="s">
        <v>69</v>
      </c>
    </row>
    <row r="35" spans="14:20">
      <c r="N35" s="1" t="s">
        <v>159</v>
      </c>
      <c r="O35">
        <f>COUNTIFS(mechanicalTurkAnswers_WordFreqs!$D$2:$D$21,$O$2,mechanicalTurkAnswers_WordFreqs!$F$2:$F$21,O$4)</f>
        <v>0</v>
      </c>
      <c r="P35">
        <f>COUNTIFS(mechanicalTurkAnswers_WordFreqs!$D$2:$D$21,$O$2,mechanicalTurkAnswers_WordFreqs!$F$2:$F$21,P$4)</f>
        <v>0</v>
      </c>
      <c r="Q35">
        <f>COUNTIFS(mechanicalTurkAnswers_WordFreqs!$D$2:$D$21,$O$2,mechanicalTurkAnswers_WordFreqs!$F$2:$F$21,Q$4)</f>
        <v>1</v>
      </c>
      <c r="R35">
        <f>COUNTIFS(mechanicalTurkAnswers_WordFreqs!$D$2:$D$21,$O$2,mechanicalTurkAnswers_WordFreqs!$F$2:$F$21,R$4)</f>
        <v>0</v>
      </c>
    </row>
    <row r="36" spans="14:20">
      <c r="N36" t="s">
        <v>158</v>
      </c>
      <c r="O36">
        <f>COUNTIFS(mechanicalTurkAnswers_WordFreqs!$D$2:$D$21,$P$2,mechanicalTurkAnswers_WordFreqs!$F$2:$F$21,O$4)</f>
        <v>0</v>
      </c>
      <c r="P36">
        <f>COUNTIFS(mechanicalTurkAnswers_WordFreqs!$D$2:$D$21,$P$2,mechanicalTurkAnswers_WordFreqs!$F$2:$F$21,P$4)</f>
        <v>0</v>
      </c>
      <c r="Q36">
        <f>COUNTIFS(mechanicalTurkAnswers_WordFreqs!$D$2:$D$21,$P$2,mechanicalTurkAnswers_WordFreqs!$F$2:$F$21,Q$4)</f>
        <v>1</v>
      </c>
      <c r="R36">
        <f>COUNTIFS(mechanicalTurkAnswers_WordFreqs!$D$2:$D$21,$P$2,mechanicalTurkAnswers_WordFreqs!$F$2:$F$21,R$4)</f>
        <v>0</v>
      </c>
    </row>
    <row r="37" spans="14:20">
      <c r="N37" s="1" t="s">
        <v>160</v>
      </c>
      <c r="O37">
        <f>COUNTIFS(mechanicalTurkAnswers_WordFreqs!$D$2:$D$21,$Q$2,mechanicalTurkAnswers_WordFreqs!$F$2:$F$21,O$4)</f>
        <v>0</v>
      </c>
      <c r="P37">
        <f>COUNTIFS(mechanicalTurkAnswers_WordFreqs!$D$2:$D$21,$Q$2,mechanicalTurkAnswers_WordFreqs!$F$2:$F$21,P$4)</f>
        <v>1</v>
      </c>
      <c r="Q37">
        <f>COUNTIFS(mechanicalTurkAnswers_WordFreqs!$D$2:$D$21,$Q$2,mechanicalTurkAnswers_WordFreqs!$F$2:$F$21,Q$4)</f>
        <v>8</v>
      </c>
      <c r="R37">
        <f>COUNTIFS(mechanicalTurkAnswers_WordFreqs!$D$2:$D$21,$Q$2,mechanicalTurkAnswers_WordFreqs!$F$2:$F$21,R$4)</f>
        <v>1</v>
      </c>
    </row>
    <row r="38" spans="14:20">
      <c r="N38" s="1" t="s">
        <v>161</v>
      </c>
      <c r="O38">
        <f>COUNTIFS(mechanicalTurkAnswers_WordFreqs!$D$2:$D$21,$R$2,mechanicalTurkAnswers_WordFreqs!$F$2:$F$21,O$4)</f>
        <v>0</v>
      </c>
      <c r="P38">
        <f>COUNTIFS(mechanicalTurkAnswers_WordFreqs!$D$2:$D$21,$R$2,mechanicalTurkAnswers_WordFreqs!$F$2:$F$21,P$4)</f>
        <v>0</v>
      </c>
      <c r="Q38">
        <f>COUNTIFS(mechanicalTurkAnswers_WordFreqs!$D$2:$D$21,$R$2,mechanicalTurkAnswers_WordFreqs!$F$2:$F$21,Q$4)</f>
        <v>1</v>
      </c>
      <c r="R38">
        <f>COUNTIFS(mechanicalTurkAnswers_WordFreqs!$D$2:$D$21,$R$2,mechanicalTurkAnswers_WordFreqs!$F$2:$F$21,R$4)</f>
        <v>0</v>
      </c>
    </row>
    <row r="39" spans="14:20">
      <c r="N39" s="1" t="s">
        <v>162</v>
      </c>
      <c r="O39">
        <f>COUNTIFS(mechanicalTurkAnswers_WordFreqs!$D$2:$D$21,$S$2,mechanicalTurkAnswers_WordFreqs!$F$2:$F$21,O$4)</f>
        <v>7</v>
      </c>
      <c r="P39">
        <f>COUNTIFS(mechanicalTurkAnswers_WordFreqs!$D$2:$D$21,$S$2,mechanicalTurkAnswers_WordFreqs!$F$2:$F$21,P$4)</f>
        <v>0</v>
      </c>
      <c r="Q39">
        <f>COUNTIFS(mechanicalTurkAnswers_WordFreqs!$D$2:$D$21,$S$2,mechanicalTurkAnswers_WordFreqs!$F$2:$F$21,Q$4)</f>
        <v>0</v>
      </c>
      <c r="R39">
        <f>COUNTIFS(mechanicalTurkAnswers_WordFreqs!$D$2:$D$21,$S$2,mechanicalTurkAnswers_WordFreqs!$F$2:$F$21,R$4)</f>
        <v>0</v>
      </c>
    </row>
    <row r="40" spans="14:20">
      <c r="O40" t="s">
        <v>21</v>
      </c>
      <c r="P40" t="s">
        <v>3</v>
      </c>
      <c r="Q40" t="s">
        <v>25</v>
      </c>
      <c r="R40" t="s">
        <v>14</v>
      </c>
      <c r="S40" t="s">
        <v>36</v>
      </c>
      <c r="T40" t="s">
        <v>27</v>
      </c>
    </row>
    <row r="41" spans="14:20">
      <c r="N41" s="1" t="s">
        <v>163</v>
      </c>
      <c r="O41">
        <f t="shared" ref="O41:T41" si="18">COUNTIFS(vals1,$O$2,vals2,$Q$4, vals3,O40)</f>
        <v>0</v>
      </c>
      <c r="P41">
        <f t="shared" si="18"/>
        <v>1</v>
      </c>
      <c r="Q41">
        <f t="shared" si="18"/>
        <v>0</v>
      </c>
      <c r="R41">
        <f t="shared" si="18"/>
        <v>0</v>
      </c>
      <c r="S41">
        <f t="shared" si="18"/>
        <v>0</v>
      </c>
      <c r="T41">
        <f t="shared" si="18"/>
        <v>0</v>
      </c>
    </row>
    <row r="42" spans="14:20">
      <c r="N42" s="1" t="s">
        <v>164</v>
      </c>
      <c r="O42">
        <f t="shared" ref="O42:T42" si="19">COUNTIFS(vals1,$P$2,vals2,$Q$4, vals3,O40)</f>
        <v>0</v>
      </c>
      <c r="P42">
        <f t="shared" si="19"/>
        <v>1</v>
      </c>
      <c r="Q42">
        <f t="shared" si="19"/>
        <v>0</v>
      </c>
      <c r="R42">
        <f t="shared" si="19"/>
        <v>0</v>
      </c>
      <c r="S42">
        <f t="shared" si="19"/>
        <v>0</v>
      </c>
      <c r="T42">
        <f t="shared" si="19"/>
        <v>0</v>
      </c>
    </row>
    <row r="43" spans="14:20">
      <c r="N43" s="1" t="s">
        <v>166</v>
      </c>
      <c r="O43">
        <f t="shared" ref="O43:T43" si="20">COUNTIFS(vals1,$Q$2,vals2,$P$4, vals3,O40)</f>
        <v>0</v>
      </c>
      <c r="P43">
        <f t="shared" si="20"/>
        <v>0</v>
      </c>
      <c r="Q43">
        <f t="shared" si="20"/>
        <v>0</v>
      </c>
      <c r="R43">
        <f t="shared" si="20"/>
        <v>0</v>
      </c>
      <c r="S43">
        <f t="shared" si="20"/>
        <v>0</v>
      </c>
      <c r="T43">
        <f t="shared" si="20"/>
        <v>1</v>
      </c>
    </row>
    <row r="44" spans="14:20">
      <c r="N44" s="1" t="s">
        <v>167</v>
      </c>
      <c r="O44">
        <f t="shared" ref="O44:T44" si="21">COUNTIFS(vals1,$Q$2,vals2,$Q$4, vals3,O40)</f>
        <v>0</v>
      </c>
      <c r="P44">
        <f t="shared" si="21"/>
        <v>6</v>
      </c>
      <c r="Q44">
        <f t="shared" si="21"/>
        <v>1</v>
      </c>
      <c r="R44">
        <f t="shared" si="21"/>
        <v>1</v>
      </c>
      <c r="S44">
        <f t="shared" si="21"/>
        <v>0</v>
      </c>
      <c r="T44">
        <f t="shared" si="21"/>
        <v>0</v>
      </c>
    </row>
    <row r="45" spans="14:20">
      <c r="N45" t="s">
        <v>165</v>
      </c>
      <c r="O45">
        <f t="shared" ref="O45:T45" si="22">COUNTIFS(vals1,$R$2,vals2,$Q$4, vals3,O40)</f>
        <v>0</v>
      </c>
      <c r="P45">
        <f t="shared" si="22"/>
        <v>1</v>
      </c>
      <c r="Q45">
        <f t="shared" si="22"/>
        <v>0</v>
      </c>
      <c r="R45">
        <f t="shared" si="22"/>
        <v>0</v>
      </c>
      <c r="S45">
        <f t="shared" si="22"/>
        <v>0</v>
      </c>
      <c r="T45">
        <f t="shared" si="22"/>
        <v>0</v>
      </c>
    </row>
    <row r="46" spans="14:20">
      <c r="N46" s="1" t="s">
        <v>168</v>
      </c>
      <c r="O46">
        <f t="shared" ref="O46:T46" si="23">COUNTIFS(vals1,$S$2,vals2,$O$4, vals3,O40)</f>
        <v>1</v>
      </c>
      <c r="P46">
        <f t="shared" si="23"/>
        <v>3</v>
      </c>
      <c r="Q46">
        <f t="shared" si="23"/>
        <v>1</v>
      </c>
      <c r="R46">
        <f t="shared" si="23"/>
        <v>0</v>
      </c>
      <c r="S46">
        <f t="shared" si="23"/>
        <v>1</v>
      </c>
      <c r="T46">
        <f t="shared" si="23"/>
        <v>1</v>
      </c>
    </row>
    <row r="47" spans="14:20">
      <c r="O47" t="s">
        <v>44</v>
      </c>
      <c r="P47" t="s">
        <v>4</v>
      </c>
      <c r="Q47" t="s">
        <v>38</v>
      </c>
      <c r="R47" t="s">
        <v>86</v>
      </c>
      <c r="S47" t="s">
        <v>12</v>
      </c>
      <c r="T47" t="s">
        <v>15</v>
      </c>
    </row>
    <row r="48" spans="14:20">
      <c r="N48" s="1" t="s">
        <v>170</v>
      </c>
      <c r="O48">
        <f t="shared" ref="O48:T48" si="24">COUNTIFS(vals1,$O$2,vals2,$Q$4, vals3,$P$10, vals4,O47)</f>
        <v>0</v>
      </c>
      <c r="P48">
        <f t="shared" si="24"/>
        <v>1</v>
      </c>
      <c r="Q48">
        <f t="shared" si="24"/>
        <v>0</v>
      </c>
      <c r="R48">
        <f t="shared" si="24"/>
        <v>0</v>
      </c>
      <c r="S48">
        <f t="shared" si="24"/>
        <v>0</v>
      </c>
      <c r="T48">
        <f t="shared" si="24"/>
        <v>0</v>
      </c>
    </row>
    <row r="49" spans="14:20">
      <c r="N49" t="s">
        <v>169</v>
      </c>
      <c r="O49">
        <f t="shared" ref="O49:T49" si="25">COUNTIFS(vals1,$P$2,vals2,$Q$4, vals3,$P$10,vals4,O47)</f>
        <v>0</v>
      </c>
      <c r="P49">
        <f t="shared" si="25"/>
        <v>1</v>
      </c>
      <c r="Q49">
        <f t="shared" si="25"/>
        <v>0</v>
      </c>
      <c r="R49">
        <f t="shared" si="25"/>
        <v>0</v>
      </c>
      <c r="S49">
        <f t="shared" si="25"/>
        <v>0</v>
      </c>
      <c r="T49">
        <f t="shared" si="25"/>
        <v>0</v>
      </c>
    </row>
    <row r="50" spans="14:20">
      <c r="N50" s="1" t="s">
        <v>171</v>
      </c>
      <c r="O50">
        <f t="shared" ref="O50:T50" si="26">COUNTIFS(vals1,$Q$2,vals2,$P$4, vals3,$T$10,vals4,O47)</f>
        <v>0</v>
      </c>
      <c r="P50">
        <f t="shared" si="26"/>
        <v>1</v>
      </c>
      <c r="Q50">
        <f t="shared" si="26"/>
        <v>0</v>
      </c>
      <c r="R50">
        <f t="shared" si="26"/>
        <v>0</v>
      </c>
      <c r="S50">
        <f t="shared" si="26"/>
        <v>0</v>
      </c>
      <c r="T50">
        <f t="shared" si="26"/>
        <v>0</v>
      </c>
    </row>
    <row r="51" spans="14:20">
      <c r="N51" t="s">
        <v>172</v>
      </c>
      <c r="O51">
        <f t="shared" ref="O51:T51" si="27">COUNTIFS(vals1,$Q$2,vals2,$Q$4,vals3,$P$10,vals4,O47)</f>
        <v>1</v>
      </c>
      <c r="P51">
        <f t="shared" si="27"/>
        <v>1</v>
      </c>
      <c r="Q51">
        <f t="shared" si="27"/>
        <v>1</v>
      </c>
      <c r="R51">
        <f t="shared" si="27"/>
        <v>1</v>
      </c>
      <c r="S51">
        <f t="shared" si="27"/>
        <v>1</v>
      </c>
      <c r="T51">
        <f t="shared" si="27"/>
        <v>1</v>
      </c>
    </row>
    <row r="52" spans="14:20">
      <c r="N52" s="1" t="s">
        <v>173</v>
      </c>
      <c r="O52">
        <f t="shared" ref="O52:T52" si="28">COUNTIFS(vals1,$Q$2,vals2,$Q$4, vals3,$Q$10,vals4,O47)</f>
        <v>0</v>
      </c>
      <c r="P52">
        <f t="shared" si="28"/>
        <v>1</v>
      </c>
      <c r="Q52">
        <f t="shared" si="28"/>
        <v>0</v>
      </c>
      <c r="R52">
        <f t="shared" si="28"/>
        <v>0</v>
      </c>
      <c r="S52">
        <f t="shared" si="28"/>
        <v>0</v>
      </c>
      <c r="T52">
        <f t="shared" si="28"/>
        <v>0</v>
      </c>
    </row>
    <row r="53" spans="14:20">
      <c r="N53" t="s">
        <v>174</v>
      </c>
      <c r="O53">
        <f t="shared" ref="O53:T53" si="29">COUNTIFS(vals1,$Q$2,vals2,$Q$4, vals3,$R$10,vals4,O47)</f>
        <v>0</v>
      </c>
      <c r="P53">
        <f t="shared" si="29"/>
        <v>0</v>
      </c>
      <c r="Q53">
        <f t="shared" si="29"/>
        <v>0</v>
      </c>
      <c r="R53">
        <f t="shared" si="29"/>
        <v>0</v>
      </c>
      <c r="S53">
        <f t="shared" si="29"/>
        <v>0</v>
      </c>
      <c r="T53">
        <f t="shared" si="29"/>
        <v>1</v>
      </c>
    </row>
    <row r="54" spans="14:20">
      <c r="N54" s="1" t="s">
        <v>175</v>
      </c>
      <c r="O54">
        <f t="shared" ref="O54:T54" si="30">COUNTIFS(vals1,$R$2,vals2,$Q$4, vals3,$P$10,vals4,O47)</f>
        <v>0</v>
      </c>
      <c r="P54">
        <f t="shared" si="30"/>
        <v>1</v>
      </c>
      <c r="Q54">
        <f t="shared" si="30"/>
        <v>0</v>
      </c>
      <c r="R54">
        <f t="shared" si="30"/>
        <v>0</v>
      </c>
      <c r="S54">
        <f t="shared" si="30"/>
        <v>0</v>
      </c>
      <c r="T54">
        <f t="shared" si="30"/>
        <v>0</v>
      </c>
    </row>
    <row r="55" spans="14:20">
      <c r="N55" t="s">
        <v>176</v>
      </c>
      <c r="O55">
        <f t="shared" ref="O55:T55" si="31">COUNTIFS(vals1,$S$2,vals2,$O$4, vals3,$O$10,vals4,O47)</f>
        <v>0</v>
      </c>
      <c r="P55">
        <f t="shared" si="31"/>
        <v>1</v>
      </c>
      <c r="Q55">
        <f t="shared" si="31"/>
        <v>0</v>
      </c>
      <c r="R55">
        <f t="shared" si="31"/>
        <v>0</v>
      </c>
      <c r="S55">
        <f t="shared" si="31"/>
        <v>0</v>
      </c>
      <c r="T55">
        <f t="shared" si="31"/>
        <v>0</v>
      </c>
    </row>
    <row r="56" spans="14:20">
      <c r="N56" t="s">
        <v>177</v>
      </c>
      <c r="O56">
        <f t="shared" ref="O56:T56" si="32">COUNTIFS(vals1,$S$2,vals2,$O$4, vals3,$P$10,vals4,O47)</f>
        <v>1</v>
      </c>
      <c r="P56">
        <f t="shared" si="32"/>
        <v>1</v>
      </c>
      <c r="Q56">
        <f t="shared" si="32"/>
        <v>0</v>
      </c>
      <c r="R56">
        <f t="shared" si="32"/>
        <v>0</v>
      </c>
      <c r="S56">
        <f t="shared" si="32"/>
        <v>1</v>
      </c>
      <c r="T56">
        <f t="shared" si="32"/>
        <v>0</v>
      </c>
    </row>
    <row r="57" spans="14:20">
      <c r="N57" t="s">
        <v>178</v>
      </c>
      <c r="O57">
        <f t="shared" ref="O57:T57" si="33">COUNTIFS(vals1,$S$2,vals2,$O$4, vals3,$Q$10,vals4,O47)</f>
        <v>0</v>
      </c>
      <c r="P57">
        <f t="shared" si="33"/>
        <v>1</v>
      </c>
      <c r="Q57">
        <f t="shared" si="33"/>
        <v>0</v>
      </c>
      <c r="R57">
        <f t="shared" si="33"/>
        <v>0</v>
      </c>
      <c r="S57">
        <f t="shared" si="33"/>
        <v>0</v>
      </c>
      <c r="T57">
        <f t="shared" si="33"/>
        <v>0</v>
      </c>
    </row>
    <row r="58" spans="14:20">
      <c r="N58" t="s">
        <v>179</v>
      </c>
      <c r="O58">
        <f t="shared" ref="O58:T58" si="34">COUNTIFS(vals1,$S$2,vals2,$O$4, vals3,$S$10,vals4,O47)</f>
        <v>0</v>
      </c>
      <c r="P58">
        <f t="shared" si="34"/>
        <v>1</v>
      </c>
      <c r="Q58">
        <f t="shared" si="34"/>
        <v>0</v>
      </c>
      <c r="R58">
        <f t="shared" si="34"/>
        <v>0</v>
      </c>
      <c r="S58">
        <f t="shared" si="34"/>
        <v>0</v>
      </c>
      <c r="T58">
        <f t="shared" si="34"/>
        <v>0</v>
      </c>
    </row>
    <row r="59" spans="14:20">
      <c r="N59" t="s">
        <v>180</v>
      </c>
      <c r="O59">
        <f t="shared" ref="O59:T59" si="35">COUNTIFS(vals1,$S$2,vals2,$O$4, vals3,$T$10,vals4,O47)</f>
        <v>0</v>
      </c>
      <c r="P59">
        <f t="shared" si="35"/>
        <v>1</v>
      </c>
      <c r="Q59">
        <f t="shared" si="35"/>
        <v>0</v>
      </c>
      <c r="R59">
        <f t="shared" si="35"/>
        <v>0</v>
      </c>
      <c r="S59">
        <f t="shared" si="35"/>
        <v>0</v>
      </c>
      <c r="T59">
        <f t="shared" si="35"/>
        <v>0</v>
      </c>
    </row>
  </sheetData>
  <autoFilter ref="A1:M88">
    <sortState ref="A2:M31">
      <sortCondition descending="1" ref="K1:K88"/>
    </sortState>
  </autoFilter>
  <conditionalFormatting sqref="B2:B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7 O60:U1048576 U32:U59 O1:U16 O18:U31">
    <cfRule type="cellIs" dxfId="1" priority="2" operator="greaterThan">
      <formula>0</formula>
    </cfRule>
  </conditionalFormatting>
  <conditionalFormatting sqref="O32:T46 O48:T59">
    <cfRule type="cellIs" dxfId="0" priority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abSelected="1" showRuler="0" topLeftCell="A57" workbookViewId="0">
      <selection activeCell="R226" sqref="R226"/>
    </sheetView>
  </sheetViews>
  <sheetFormatPr baseColWidth="10" defaultRowHeight="15" x14ac:dyDescent="0"/>
  <sheetData/>
  <phoneticPr fontId="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showRuler="0" topLeftCell="A9" workbookViewId="0">
      <selection activeCell="A52" sqref="A52:M66"/>
    </sheetView>
  </sheetViews>
  <sheetFormatPr baseColWidth="10" defaultRowHeight="15" x14ac:dyDescent="0"/>
  <sheetData>
    <row r="1" spans="1:14">
      <c r="A1">
        <v>72</v>
      </c>
      <c r="B1">
        <v>1</v>
      </c>
      <c r="C1" t="s">
        <v>125</v>
      </c>
      <c r="D1" t="s">
        <v>66</v>
      </c>
      <c r="E1">
        <v>2774243</v>
      </c>
      <c r="F1" t="s">
        <v>92</v>
      </c>
      <c r="G1">
        <v>16006650</v>
      </c>
      <c r="H1" t="s">
        <v>10</v>
      </c>
      <c r="I1">
        <v>12202</v>
      </c>
      <c r="J1" t="s">
        <v>3</v>
      </c>
      <c r="K1">
        <v>52844</v>
      </c>
      <c r="L1" t="s">
        <v>4</v>
      </c>
      <c r="M1">
        <v>71813</v>
      </c>
    </row>
    <row r="2" spans="1:14">
      <c r="A2">
        <v>77</v>
      </c>
      <c r="B2">
        <v>1</v>
      </c>
      <c r="C2" t="s">
        <v>131</v>
      </c>
      <c r="D2" t="s">
        <v>66</v>
      </c>
      <c r="E2">
        <v>2774243</v>
      </c>
      <c r="F2" t="s">
        <v>92</v>
      </c>
      <c r="G2">
        <v>16006650</v>
      </c>
      <c r="H2" t="s">
        <v>10</v>
      </c>
      <c r="I2">
        <v>12202</v>
      </c>
      <c r="J2" t="s">
        <v>3</v>
      </c>
      <c r="K2">
        <v>52844</v>
      </c>
      <c r="L2" t="s">
        <v>12</v>
      </c>
      <c r="M2">
        <v>119</v>
      </c>
    </row>
    <row r="3" spans="1:14">
      <c r="A3">
        <v>86</v>
      </c>
      <c r="B3">
        <v>1</v>
      </c>
      <c r="C3" t="s">
        <v>146</v>
      </c>
      <c r="D3" t="s">
        <v>66</v>
      </c>
      <c r="E3">
        <v>2774243</v>
      </c>
      <c r="F3" t="s">
        <v>69</v>
      </c>
      <c r="G3">
        <v>402</v>
      </c>
      <c r="H3" t="s">
        <v>3</v>
      </c>
      <c r="I3">
        <v>52844</v>
      </c>
      <c r="J3" t="s">
        <v>4</v>
      </c>
      <c r="K3">
        <v>71813</v>
      </c>
      <c r="L3" t="s">
        <v>5</v>
      </c>
    </row>
    <row r="4" spans="1:14">
      <c r="A4">
        <v>80</v>
      </c>
      <c r="B4">
        <v>1</v>
      </c>
      <c r="C4" t="s">
        <v>136</v>
      </c>
      <c r="D4" t="s">
        <v>66</v>
      </c>
      <c r="E4">
        <v>2774243</v>
      </c>
      <c r="F4" t="s">
        <v>10</v>
      </c>
      <c r="G4">
        <v>12202</v>
      </c>
      <c r="H4" t="s">
        <v>21</v>
      </c>
      <c r="I4">
        <v>214963</v>
      </c>
      <c r="J4" t="s">
        <v>4</v>
      </c>
      <c r="K4">
        <v>71813</v>
      </c>
      <c r="L4" t="s">
        <v>5</v>
      </c>
      <c r="N4" t="s">
        <v>5</v>
      </c>
    </row>
    <row r="5" spans="1:14">
      <c r="A5">
        <v>79</v>
      </c>
      <c r="B5">
        <v>1</v>
      </c>
      <c r="C5" t="s">
        <v>134</v>
      </c>
      <c r="D5" t="s">
        <v>66</v>
      </c>
      <c r="E5">
        <v>2774243</v>
      </c>
      <c r="F5" t="s">
        <v>10</v>
      </c>
      <c r="G5">
        <v>12202</v>
      </c>
      <c r="H5" t="s">
        <v>3</v>
      </c>
      <c r="I5">
        <v>52844</v>
      </c>
      <c r="J5" t="s">
        <v>17</v>
      </c>
      <c r="K5">
        <v>47523</v>
      </c>
      <c r="L5" t="s">
        <v>135</v>
      </c>
      <c r="M5">
        <v>28118</v>
      </c>
    </row>
    <row r="6" spans="1:14">
      <c r="A6">
        <v>76</v>
      </c>
      <c r="B6" s="2">
        <v>1</v>
      </c>
      <c r="C6" t="s">
        <v>129</v>
      </c>
      <c r="D6" t="s">
        <v>66</v>
      </c>
      <c r="E6">
        <v>2774243</v>
      </c>
      <c r="F6" t="s">
        <v>10</v>
      </c>
      <c r="G6">
        <v>12202</v>
      </c>
      <c r="H6" t="s">
        <v>3</v>
      </c>
      <c r="I6">
        <v>52844</v>
      </c>
      <c r="J6" t="s">
        <v>130</v>
      </c>
      <c r="K6">
        <v>66</v>
      </c>
      <c r="L6" t="s">
        <v>5</v>
      </c>
    </row>
    <row r="7" spans="1:14">
      <c r="A7">
        <v>84</v>
      </c>
      <c r="B7">
        <v>1</v>
      </c>
      <c r="C7" t="s">
        <v>143</v>
      </c>
      <c r="D7" t="s">
        <v>66</v>
      </c>
      <c r="E7">
        <v>2774243</v>
      </c>
      <c r="F7" t="s">
        <v>10</v>
      </c>
      <c r="G7">
        <v>12202</v>
      </c>
      <c r="H7" t="s">
        <v>3</v>
      </c>
      <c r="I7">
        <v>52844</v>
      </c>
      <c r="J7" t="s">
        <v>144</v>
      </c>
      <c r="K7">
        <v>48342</v>
      </c>
      <c r="L7" t="s">
        <v>5</v>
      </c>
    </row>
    <row r="8" spans="1:14">
      <c r="A8">
        <v>71</v>
      </c>
      <c r="B8" s="3">
        <v>1</v>
      </c>
      <c r="C8" t="s">
        <v>123</v>
      </c>
      <c r="D8" t="s">
        <v>66</v>
      </c>
      <c r="E8">
        <v>2774243</v>
      </c>
      <c r="F8" t="s">
        <v>10</v>
      </c>
      <c r="G8">
        <v>12202</v>
      </c>
      <c r="H8" t="s">
        <v>124</v>
      </c>
      <c r="I8">
        <v>750</v>
      </c>
      <c r="J8" t="s">
        <v>12</v>
      </c>
      <c r="K8">
        <v>119</v>
      </c>
      <c r="L8" t="s">
        <v>5</v>
      </c>
    </row>
    <row r="9" spans="1:14">
      <c r="A9">
        <v>73</v>
      </c>
      <c r="B9">
        <v>1</v>
      </c>
      <c r="C9" t="s">
        <v>126</v>
      </c>
      <c r="D9" t="s">
        <v>66</v>
      </c>
      <c r="E9">
        <v>2774243</v>
      </c>
      <c r="F9" t="s">
        <v>10</v>
      </c>
      <c r="G9">
        <v>12202</v>
      </c>
      <c r="H9" t="s">
        <v>106</v>
      </c>
      <c r="I9">
        <v>124277</v>
      </c>
      <c r="J9" t="s">
        <v>44</v>
      </c>
      <c r="K9">
        <v>473423</v>
      </c>
      <c r="L9" t="s">
        <v>5</v>
      </c>
    </row>
    <row r="10" spans="1:14">
      <c r="A10">
        <v>81</v>
      </c>
      <c r="B10">
        <v>1</v>
      </c>
      <c r="C10" t="s">
        <v>137</v>
      </c>
      <c r="D10" t="s">
        <v>66</v>
      </c>
      <c r="E10">
        <v>2774243</v>
      </c>
      <c r="F10" t="s">
        <v>138</v>
      </c>
      <c r="G10">
        <v>0</v>
      </c>
      <c r="H10" t="s">
        <v>139</v>
      </c>
      <c r="I10">
        <v>0</v>
      </c>
      <c r="J10" t="s">
        <v>12</v>
      </c>
      <c r="K10">
        <v>119</v>
      </c>
      <c r="L10" t="s">
        <v>5</v>
      </c>
    </row>
    <row r="11" spans="1:14">
      <c r="A11">
        <v>83</v>
      </c>
      <c r="B11">
        <v>1</v>
      </c>
      <c r="C11" t="s">
        <v>142</v>
      </c>
      <c r="D11" t="s">
        <v>66</v>
      </c>
      <c r="E11">
        <v>2774243</v>
      </c>
      <c r="F11" t="s">
        <v>1</v>
      </c>
      <c r="G11">
        <v>7536297</v>
      </c>
      <c r="H11" t="s">
        <v>2</v>
      </c>
      <c r="I11">
        <v>190708</v>
      </c>
      <c r="J11" t="s">
        <v>3</v>
      </c>
      <c r="K11">
        <v>52844</v>
      </c>
      <c r="L11" t="s">
        <v>4</v>
      </c>
      <c r="M11">
        <v>71813</v>
      </c>
    </row>
    <row r="12" spans="1:14">
      <c r="A12">
        <v>58</v>
      </c>
      <c r="B12">
        <v>1</v>
      </c>
      <c r="C12" t="s">
        <v>122</v>
      </c>
      <c r="D12" t="s">
        <v>59</v>
      </c>
      <c r="E12">
        <v>5366299</v>
      </c>
      <c r="F12" t="s">
        <v>2</v>
      </c>
      <c r="G12">
        <v>190708</v>
      </c>
      <c r="H12" t="s">
        <v>3</v>
      </c>
      <c r="I12">
        <v>52844</v>
      </c>
      <c r="J12" t="s">
        <v>4</v>
      </c>
      <c r="K12">
        <v>71813</v>
      </c>
      <c r="L12" t="s">
        <v>5</v>
      </c>
    </row>
    <row r="13" spans="1:14">
      <c r="A13">
        <v>60</v>
      </c>
      <c r="B13">
        <v>1</v>
      </c>
      <c r="C13" t="s">
        <v>72</v>
      </c>
      <c r="D13" t="s">
        <v>59</v>
      </c>
      <c r="E13">
        <v>5366299</v>
      </c>
      <c r="F13" t="s">
        <v>73</v>
      </c>
      <c r="G13">
        <v>0</v>
      </c>
      <c r="H13" t="s">
        <v>74</v>
      </c>
      <c r="I13">
        <v>0</v>
      </c>
      <c r="J13" t="s">
        <v>5</v>
      </c>
    </row>
    <row r="14" spans="1:14">
      <c r="A14">
        <v>57</v>
      </c>
      <c r="B14">
        <v>1</v>
      </c>
      <c r="C14" t="s">
        <v>115</v>
      </c>
      <c r="D14" t="s">
        <v>59</v>
      </c>
      <c r="E14">
        <v>5366299</v>
      </c>
      <c r="F14" t="s">
        <v>10</v>
      </c>
      <c r="G14">
        <v>12202</v>
      </c>
      <c r="H14" t="s">
        <v>3</v>
      </c>
      <c r="I14">
        <v>52844</v>
      </c>
      <c r="J14" t="s">
        <v>44</v>
      </c>
      <c r="K14">
        <v>473423</v>
      </c>
      <c r="L14" t="s">
        <v>5</v>
      </c>
    </row>
    <row r="15" spans="1:14">
      <c r="A15">
        <v>62</v>
      </c>
      <c r="B15" s="2">
        <v>1</v>
      </c>
      <c r="C15" t="s">
        <v>107</v>
      </c>
      <c r="D15" t="s">
        <v>59</v>
      </c>
      <c r="E15">
        <v>5366299</v>
      </c>
      <c r="F15" t="s">
        <v>10</v>
      </c>
      <c r="G15">
        <v>12202</v>
      </c>
      <c r="H15" t="s">
        <v>108</v>
      </c>
      <c r="I15">
        <v>7886</v>
      </c>
      <c r="J15" t="s">
        <v>44</v>
      </c>
      <c r="K15">
        <v>473423</v>
      </c>
      <c r="L15" t="s">
        <v>5</v>
      </c>
    </row>
    <row r="16" spans="1:14">
      <c r="A16">
        <v>27</v>
      </c>
      <c r="B16">
        <v>1</v>
      </c>
      <c r="C16" t="s">
        <v>114</v>
      </c>
      <c r="D16" t="s">
        <v>59</v>
      </c>
      <c r="E16">
        <v>5366299</v>
      </c>
      <c r="F16" t="s">
        <v>10</v>
      </c>
      <c r="G16">
        <v>12202</v>
      </c>
      <c r="H16" t="s">
        <v>14</v>
      </c>
      <c r="I16">
        <v>20448</v>
      </c>
      <c r="J16" t="s">
        <v>12</v>
      </c>
      <c r="K16">
        <v>119</v>
      </c>
      <c r="L16" t="s">
        <v>5</v>
      </c>
    </row>
    <row r="17" spans="1:13">
      <c r="A17">
        <v>33</v>
      </c>
      <c r="B17">
        <v>1</v>
      </c>
      <c r="C17" t="s">
        <v>93</v>
      </c>
      <c r="D17" t="s">
        <v>59</v>
      </c>
      <c r="E17">
        <v>5366299</v>
      </c>
      <c r="F17" t="s">
        <v>10</v>
      </c>
      <c r="G17">
        <v>12202</v>
      </c>
      <c r="H17" t="s">
        <v>94</v>
      </c>
      <c r="I17">
        <v>0</v>
      </c>
      <c r="J17" t="s">
        <v>74</v>
      </c>
      <c r="K17">
        <v>0</v>
      </c>
      <c r="L17" t="s">
        <v>5</v>
      </c>
    </row>
    <row r="18" spans="1:13">
      <c r="A18">
        <v>53</v>
      </c>
      <c r="B18">
        <v>1</v>
      </c>
      <c r="C18" t="s">
        <v>109</v>
      </c>
      <c r="D18" t="s">
        <v>59</v>
      </c>
      <c r="E18">
        <v>5366299</v>
      </c>
      <c r="F18" t="s">
        <v>1</v>
      </c>
      <c r="G18">
        <v>7536297</v>
      </c>
      <c r="H18" t="s">
        <v>10</v>
      </c>
      <c r="I18">
        <v>12202</v>
      </c>
      <c r="J18" t="s">
        <v>3</v>
      </c>
      <c r="K18">
        <v>52844</v>
      </c>
      <c r="L18" t="s">
        <v>4</v>
      </c>
      <c r="M18">
        <v>71813</v>
      </c>
    </row>
    <row r="19" spans="1:13">
      <c r="A19">
        <v>61</v>
      </c>
      <c r="B19">
        <v>1</v>
      </c>
      <c r="C19" t="s">
        <v>77</v>
      </c>
      <c r="D19" t="s">
        <v>64</v>
      </c>
      <c r="E19">
        <v>9937877</v>
      </c>
      <c r="F19" t="s">
        <v>78</v>
      </c>
      <c r="G19">
        <v>94501</v>
      </c>
      <c r="H19" t="s">
        <v>79</v>
      </c>
      <c r="I19">
        <v>6689</v>
      </c>
      <c r="J19" t="s">
        <v>5</v>
      </c>
    </row>
    <row r="20" spans="1:13">
      <c r="A20">
        <v>45</v>
      </c>
      <c r="B20">
        <v>1</v>
      </c>
      <c r="C20" t="s">
        <v>89</v>
      </c>
      <c r="D20" t="s">
        <v>90</v>
      </c>
      <c r="E20">
        <v>1202389</v>
      </c>
      <c r="F20" t="s">
        <v>64</v>
      </c>
      <c r="G20">
        <v>9937877</v>
      </c>
      <c r="H20" t="s">
        <v>91</v>
      </c>
      <c r="I20">
        <v>12425</v>
      </c>
      <c r="J20" t="s">
        <v>92</v>
      </c>
      <c r="K20">
        <v>16006650</v>
      </c>
      <c r="L20" t="s">
        <v>4</v>
      </c>
      <c r="M20">
        <v>71813</v>
      </c>
    </row>
    <row r="21" spans="1:13">
      <c r="A21">
        <v>59</v>
      </c>
      <c r="B21">
        <v>1</v>
      </c>
      <c r="C21" t="s">
        <v>83</v>
      </c>
      <c r="D21" t="s">
        <v>63</v>
      </c>
      <c r="E21">
        <v>9830601</v>
      </c>
      <c r="F21" t="s">
        <v>10</v>
      </c>
      <c r="G21">
        <v>12202</v>
      </c>
      <c r="H21" t="s">
        <v>3</v>
      </c>
      <c r="I21">
        <v>52844</v>
      </c>
      <c r="J21" t="s">
        <v>38</v>
      </c>
      <c r="K21">
        <v>4337</v>
      </c>
      <c r="L21" t="s">
        <v>5</v>
      </c>
    </row>
    <row r="22" spans="1:13">
      <c r="A22">
        <v>36</v>
      </c>
      <c r="B22">
        <v>1</v>
      </c>
      <c r="C22" t="s">
        <v>60</v>
      </c>
      <c r="D22" t="s">
        <v>9</v>
      </c>
      <c r="E22">
        <v>794169</v>
      </c>
      <c r="F22" t="s">
        <v>61</v>
      </c>
      <c r="G22">
        <v>1279</v>
      </c>
      <c r="H22" t="s">
        <v>25</v>
      </c>
      <c r="I22">
        <v>21186</v>
      </c>
      <c r="J22" t="s">
        <v>4</v>
      </c>
      <c r="K22">
        <v>71813</v>
      </c>
      <c r="L22" t="s">
        <v>5</v>
      </c>
    </row>
    <row r="23" spans="1:13">
      <c r="A23">
        <v>29</v>
      </c>
      <c r="B23">
        <v>1</v>
      </c>
      <c r="C23" t="s">
        <v>95</v>
      </c>
      <c r="D23" t="s">
        <v>9</v>
      </c>
      <c r="E23">
        <v>794169</v>
      </c>
      <c r="F23" t="s">
        <v>96</v>
      </c>
      <c r="G23">
        <v>0</v>
      </c>
      <c r="H23" t="s">
        <v>4</v>
      </c>
      <c r="I23">
        <v>71813</v>
      </c>
      <c r="J23" t="s">
        <v>5</v>
      </c>
    </row>
    <row r="24" spans="1:13">
      <c r="A24">
        <v>46</v>
      </c>
      <c r="B24" s="2">
        <v>1</v>
      </c>
      <c r="C24" t="s">
        <v>101</v>
      </c>
      <c r="D24" t="s">
        <v>9</v>
      </c>
      <c r="E24">
        <v>794169</v>
      </c>
      <c r="F24" t="s">
        <v>10</v>
      </c>
      <c r="G24">
        <v>12202</v>
      </c>
      <c r="H24" t="s">
        <v>102</v>
      </c>
      <c r="I24">
        <v>333</v>
      </c>
      <c r="J24" t="s">
        <v>74</v>
      </c>
      <c r="K24">
        <v>0</v>
      </c>
      <c r="L24" t="s">
        <v>5</v>
      </c>
    </row>
    <row r="25" spans="1:13">
      <c r="A25">
        <v>22</v>
      </c>
      <c r="B25" s="2">
        <v>1</v>
      </c>
      <c r="C25" t="s">
        <v>110</v>
      </c>
      <c r="D25" t="s">
        <v>9</v>
      </c>
      <c r="E25">
        <v>794169</v>
      </c>
      <c r="F25" t="s">
        <v>10</v>
      </c>
      <c r="G25">
        <v>12202</v>
      </c>
      <c r="H25" t="s">
        <v>111</v>
      </c>
      <c r="I25">
        <v>702865</v>
      </c>
      <c r="J25" t="s">
        <v>4</v>
      </c>
      <c r="K25">
        <v>71813</v>
      </c>
      <c r="L25" t="s">
        <v>5</v>
      </c>
    </row>
    <row r="26" spans="1:13">
      <c r="A26">
        <v>24</v>
      </c>
      <c r="B26">
        <v>1</v>
      </c>
      <c r="C26" t="s">
        <v>98</v>
      </c>
      <c r="D26" t="s">
        <v>9</v>
      </c>
      <c r="E26">
        <v>794169</v>
      </c>
      <c r="F26" t="s">
        <v>10</v>
      </c>
      <c r="G26">
        <v>12202</v>
      </c>
      <c r="H26" t="s">
        <v>99</v>
      </c>
      <c r="I26">
        <v>4142</v>
      </c>
      <c r="J26" t="s">
        <v>86</v>
      </c>
      <c r="K26">
        <v>323</v>
      </c>
      <c r="L26" t="s">
        <v>5</v>
      </c>
    </row>
    <row r="27" spans="1:13">
      <c r="A27">
        <v>21</v>
      </c>
      <c r="B27">
        <v>1</v>
      </c>
      <c r="C27" t="s">
        <v>118</v>
      </c>
      <c r="D27" t="s">
        <v>9</v>
      </c>
      <c r="E27">
        <v>794169</v>
      </c>
      <c r="F27" t="s">
        <v>10</v>
      </c>
      <c r="G27">
        <v>12202</v>
      </c>
      <c r="H27" t="s">
        <v>3</v>
      </c>
      <c r="I27">
        <v>52844</v>
      </c>
      <c r="J27" t="s">
        <v>17</v>
      </c>
      <c r="K27">
        <v>47523</v>
      </c>
      <c r="L27" t="s">
        <v>18</v>
      </c>
      <c r="M27">
        <v>1687656</v>
      </c>
    </row>
    <row r="28" spans="1:13">
      <c r="A28">
        <v>55</v>
      </c>
      <c r="B28">
        <v>1</v>
      </c>
      <c r="C28" t="s">
        <v>117</v>
      </c>
      <c r="D28" t="s">
        <v>9</v>
      </c>
      <c r="E28">
        <v>794169</v>
      </c>
      <c r="F28" t="s">
        <v>10</v>
      </c>
      <c r="G28">
        <v>12202</v>
      </c>
      <c r="H28" t="s">
        <v>3</v>
      </c>
      <c r="I28">
        <v>52844</v>
      </c>
      <c r="J28" t="s">
        <v>4</v>
      </c>
      <c r="K28">
        <v>71813</v>
      </c>
      <c r="L28" t="s">
        <v>5</v>
      </c>
    </row>
    <row r="29" spans="1:13">
      <c r="A29">
        <v>48</v>
      </c>
      <c r="B29">
        <v>1</v>
      </c>
      <c r="C29" t="s">
        <v>8</v>
      </c>
      <c r="D29" t="s">
        <v>9</v>
      </c>
      <c r="E29">
        <v>794169</v>
      </c>
      <c r="F29" t="s">
        <v>10</v>
      </c>
      <c r="G29">
        <v>12202</v>
      </c>
      <c r="H29" t="s">
        <v>3</v>
      </c>
      <c r="I29">
        <v>52844</v>
      </c>
      <c r="J29" t="s">
        <v>4</v>
      </c>
      <c r="K29">
        <v>71813</v>
      </c>
      <c r="L29" t="s">
        <v>5</v>
      </c>
    </row>
    <row r="30" spans="1:13">
      <c r="A30">
        <v>47</v>
      </c>
      <c r="B30">
        <v>1</v>
      </c>
      <c r="C30" t="s">
        <v>84</v>
      </c>
      <c r="D30" t="s">
        <v>9</v>
      </c>
      <c r="E30">
        <v>794169</v>
      </c>
      <c r="F30" t="s">
        <v>10</v>
      </c>
      <c r="G30">
        <v>12202</v>
      </c>
      <c r="H30" t="s">
        <v>14</v>
      </c>
      <c r="I30">
        <v>20448</v>
      </c>
      <c r="J30" t="s">
        <v>12</v>
      </c>
      <c r="K30">
        <v>119</v>
      </c>
      <c r="L30" t="s">
        <v>5</v>
      </c>
    </row>
    <row r="31" spans="1:13">
      <c r="A31">
        <v>35</v>
      </c>
      <c r="B31">
        <v>1</v>
      </c>
      <c r="C31" t="s">
        <v>105</v>
      </c>
      <c r="D31" t="s">
        <v>9</v>
      </c>
      <c r="E31">
        <v>794169</v>
      </c>
      <c r="F31" t="s">
        <v>10</v>
      </c>
      <c r="G31">
        <v>12202</v>
      </c>
      <c r="H31" t="s">
        <v>106</v>
      </c>
      <c r="I31">
        <v>124277</v>
      </c>
      <c r="J31" t="s">
        <v>15</v>
      </c>
      <c r="K31">
        <v>92</v>
      </c>
      <c r="L31" t="s">
        <v>5</v>
      </c>
    </row>
    <row r="32" spans="1:13">
      <c r="A32">
        <v>52</v>
      </c>
      <c r="B32">
        <v>1</v>
      </c>
      <c r="C32" t="s">
        <v>53</v>
      </c>
      <c r="D32" t="s">
        <v>9</v>
      </c>
      <c r="E32">
        <v>794169</v>
      </c>
      <c r="F32" t="s">
        <v>51</v>
      </c>
      <c r="G32">
        <v>26750</v>
      </c>
      <c r="H32" t="s">
        <v>54</v>
      </c>
      <c r="I32">
        <v>0</v>
      </c>
      <c r="J32" t="s">
        <v>55</v>
      </c>
      <c r="K32">
        <v>0</v>
      </c>
      <c r="L32" t="s">
        <v>5</v>
      </c>
    </row>
    <row r="33" spans="1:14">
      <c r="A33">
        <v>26</v>
      </c>
      <c r="B33">
        <v>1</v>
      </c>
      <c r="C33" t="s">
        <v>145</v>
      </c>
      <c r="D33" t="s">
        <v>133</v>
      </c>
      <c r="E33">
        <v>1558289</v>
      </c>
      <c r="F33" t="s">
        <v>57</v>
      </c>
      <c r="G33">
        <v>52352</v>
      </c>
      <c r="H33" t="s">
        <v>3</v>
      </c>
      <c r="I33">
        <v>52844</v>
      </c>
      <c r="J33" t="s">
        <v>4</v>
      </c>
      <c r="K33">
        <v>71813</v>
      </c>
      <c r="L33" t="s">
        <v>5</v>
      </c>
    </row>
    <row r="34" spans="1:14">
      <c r="A34">
        <v>23</v>
      </c>
      <c r="B34">
        <v>1</v>
      </c>
      <c r="C34" t="s">
        <v>28</v>
      </c>
      <c r="D34" t="s">
        <v>29</v>
      </c>
      <c r="E34">
        <v>229296</v>
      </c>
      <c r="F34" t="s">
        <v>30</v>
      </c>
      <c r="G34">
        <v>6530</v>
      </c>
      <c r="H34" t="s">
        <v>31</v>
      </c>
      <c r="I34">
        <v>1475</v>
      </c>
      <c r="J34" t="s">
        <v>15</v>
      </c>
      <c r="K34">
        <v>92</v>
      </c>
      <c r="L34" t="s">
        <v>5</v>
      </c>
    </row>
    <row r="35" spans="1:14">
      <c r="A35">
        <v>25</v>
      </c>
      <c r="B35">
        <v>1</v>
      </c>
      <c r="C35" t="s">
        <v>32</v>
      </c>
      <c r="D35" t="s">
        <v>1</v>
      </c>
      <c r="E35">
        <v>7536297</v>
      </c>
      <c r="F35" t="s">
        <v>33</v>
      </c>
      <c r="G35">
        <v>37</v>
      </c>
      <c r="H35" t="s">
        <v>34</v>
      </c>
      <c r="I35">
        <v>0</v>
      </c>
      <c r="J35" t="s">
        <v>5</v>
      </c>
    </row>
    <row r="36" spans="1:14">
      <c r="A36">
        <v>85</v>
      </c>
      <c r="B36">
        <v>1</v>
      </c>
      <c r="C36" t="s">
        <v>103</v>
      </c>
      <c r="D36" t="s">
        <v>1</v>
      </c>
      <c r="E36">
        <v>7536297</v>
      </c>
      <c r="F36" t="s">
        <v>104</v>
      </c>
      <c r="G36">
        <v>0</v>
      </c>
      <c r="H36" t="s">
        <v>74</v>
      </c>
      <c r="I36">
        <v>0</v>
      </c>
      <c r="J36" t="s">
        <v>5</v>
      </c>
    </row>
    <row r="37" spans="1:14">
      <c r="A37">
        <v>12</v>
      </c>
      <c r="B37">
        <v>1</v>
      </c>
      <c r="C37" t="s">
        <v>41</v>
      </c>
      <c r="D37" t="s">
        <v>1</v>
      </c>
      <c r="E37">
        <v>7536297</v>
      </c>
      <c r="F37" t="s">
        <v>2</v>
      </c>
      <c r="G37">
        <v>190708</v>
      </c>
      <c r="H37" t="s">
        <v>42</v>
      </c>
      <c r="I37">
        <v>21825</v>
      </c>
      <c r="J37" t="s">
        <v>4</v>
      </c>
      <c r="K37">
        <v>71813</v>
      </c>
      <c r="L37" t="s">
        <v>5</v>
      </c>
    </row>
    <row r="38" spans="1:14">
      <c r="A38">
        <v>1</v>
      </c>
      <c r="B38">
        <v>1</v>
      </c>
      <c r="C38" t="s">
        <v>140</v>
      </c>
      <c r="D38" t="s">
        <v>1</v>
      </c>
      <c r="E38">
        <v>7536297</v>
      </c>
      <c r="F38" t="s">
        <v>2</v>
      </c>
      <c r="G38">
        <v>190708</v>
      </c>
      <c r="H38" t="s">
        <v>141</v>
      </c>
      <c r="I38">
        <v>52</v>
      </c>
      <c r="J38" t="s">
        <v>5</v>
      </c>
    </row>
    <row r="39" spans="1:14">
      <c r="A39">
        <v>17</v>
      </c>
      <c r="B39">
        <v>1</v>
      </c>
      <c r="C39" t="s">
        <v>39</v>
      </c>
      <c r="D39" t="s">
        <v>1</v>
      </c>
      <c r="E39">
        <v>7536297</v>
      </c>
      <c r="F39" t="s">
        <v>2</v>
      </c>
      <c r="G39">
        <v>190708</v>
      </c>
      <c r="H39" t="s">
        <v>40</v>
      </c>
      <c r="I39">
        <v>26057</v>
      </c>
      <c r="J39" t="s">
        <v>4</v>
      </c>
      <c r="K39">
        <v>71813</v>
      </c>
      <c r="L39" t="s">
        <v>5</v>
      </c>
    </row>
    <row r="40" spans="1:14">
      <c r="A40">
        <v>10</v>
      </c>
      <c r="B40">
        <v>1</v>
      </c>
      <c r="C40" t="s">
        <v>22</v>
      </c>
      <c r="D40" t="s">
        <v>1</v>
      </c>
      <c r="E40">
        <v>7536297</v>
      </c>
      <c r="F40" t="s">
        <v>2</v>
      </c>
      <c r="G40">
        <v>190708</v>
      </c>
      <c r="H40" t="s">
        <v>23</v>
      </c>
      <c r="I40">
        <v>57413</v>
      </c>
      <c r="J40" t="s">
        <v>4</v>
      </c>
      <c r="K40">
        <v>71813</v>
      </c>
      <c r="L40" t="s">
        <v>5</v>
      </c>
      <c r="N40" t="s">
        <v>5</v>
      </c>
    </row>
    <row r="41" spans="1:14">
      <c r="A41">
        <v>7</v>
      </c>
      <c r="B41">
        <v>1</v>
      </c>
      <c r="C41" t="s">
        <v>45</v>
      </c>
      <c r="D41" t="s">
        <v>1</v>
      </c>
      <c r="E41">
        <v>7536297</v>
      </c>
      <c r="F41" t="s">
        <v>2</v>
      </c>
      <c r="G41">
        <v>190708</v>
      </c>
      <c r="H41" t="s">
        <v>46</v>
      </c>
      <c r="I41">
        <v>317</v>
      </c>
      <c r="J41" t="s">
        <v>5</v>
      </c>
    </row>
    <row r="42" spans="1:14">
      <c r="A42">
        <v>8</v>
      </c>
      <c r="B42">
        <v>1</v>
      </c>
      <c r="C42" t="s">
        <v>116</v>
      </c>
      <c r="D42" t="s">
        <v>1</v>
      </c>
      <c r="E42">
        <v>7536297</v>
      </c>
      <c r="F42" t="s">
        <v>2</v>
      </c>
      <c r="G42">
        <v>190708</v>
      </c>
      <c r="H42" t="s">
        <v>88</v>
      </c>
      <c r="I42">
        <v>8034</v>
      </c>
      <c r="J42" t="s">
        <v>38</v>
      </c>
      <c r="K42">
        <v>4337</v>
      </c>
      <c r="L42" t="s">
        <v>5</v>
      </c>
    </row>
    <row r="43" spans="1:14">
      <c r="A43">
        <v>9</v>
      </c>
      <c r="B43">
        <v>1</v>
      </c>
      <c r="C43" t="s">
        <v>100</v>
      </c>
      <c r="D43" t="s">
        <v>1</v>
      </c>
      <c r="E43">
        <v>7536297</v>
      </c>
      <c r="F43" t="s">
        <v>2</v>
      </c>
      <c r="G43">
        <v>190708</v>
      </c>
      <c r="H43" t="s">
        <v>88</v>
      </c>
      <c r="I43">
        <v>8034</v>
      </c>
      <c r="J43" t="s">
        <v>76</v>
      </c>
      <c r="K43">
        <v>7394</v>
      </c>
      <c r="L43" t="s">
        <v>5</v>
      </c>
    </row>
    <row r="44" spans="1:14">
      <c r="A44">
        <v>15</v>
      </c>
      <c r="B44" s="2">
        <v>1</v>
      </c>
      <c r="C44" t="s">
        <v>16</v>
      </c>
      <c r="D44" t="s">
        <v>1</v>
      </c>
      <c r="E44">
        <v>7536297</v>
      </c>
      <c r="F44" t="s">
        <v>2</v>
      </c>
      <c r="G44">
        <v>190708</v>
      </c>
      <c r="H44" t="s">
        <v>3</v>
      </c>
      <c r="I44">
        <v>52844</v>
      </c>
      <c r="J44" t="s">
        <v>17</v>
      </c>
      <c r="K44">
        <v>47523</v>
      </c>
      <c r="L44" t="s">
        <v>18</v>
      </c>
      <c r="M44">
        <v>1687656</v>
      </c>
    </row>
    <row r="45" spans="1:14">
      <c r="A45">
        <v>5</v>
      </c>
      <c r="B45">
        <v>1</v>
      </c>
      <c r="C45" t="s">
        <v>19</v>
      </c>
      <c r="D45" t="s">
        <v>1</v>
      </c>
      <c r="E45">
        <v>7536297</v>
      </c>
      <c r="F45" t="s">
        <v>2</v>
      </c>
      <c r="G45">
        <v>190708</v>
      </c>
      <c r="H45" t="s">
        <v>14</v>
      </c>
      <c r="I45">
        <v>20448</v>
      </c>
      <c r="J45" t="s">
        <v>12</v>
      </c>
      <c r="K45">
        <v>119</v>
      </c>
      <c r="L45" t="s">
        <v>5</v>
      </c>
    </row>
    <row r="46" spans="1:14">
      <c r="A46">
        <v>0</v>
      </c>
      <c r="B46" s="2">
        <v>1</v>
      </c>
      <c r="C46" t="s">
        <v>119</v>
      </c>
      <c r="D46" t="s">
        <v>1</v>
      </c>
      <c r="E46">
        <v>7536297</v>
      </c>
      <c r="F46" t="s">
        <v>120</v>
      </c>
      <c r="G46">
        <v>64444</v>
      </c>
      <c r="H46" t="s">
        <v>3</v>
      </c>
      <c r="I46">
        <v>52844</v>
      </c>
      <c r="J46" t="s">
        <v>4</v>
      </c>
      <c r="K46">
        <v>71813</v>
      </c>
      <c r="L46" t="s">
        <v>5</v>
      </c>
    </row>
    <row r="47" spans="1:14">
      <c r="A47">
        <v>3</v>
      </c>
      <c r="B47" s="1"/>
    </row>
    <row r="48" spans="1:14">
      <c r="A48">
        <v>4</v>
      </c>
      <c r="B48" s="1"/>
    </row>
    <row r="49" spans="1:12">
      <c r="A49">
        <v>6</v>
      </c>
      <c r="B49" s="1"/>
    </row>
    <row r="50" spans="1:12">
      <c r="A50">
        <v>14</v>
      </c>
      <c r="B50" s="1"/>
    </row>
    <row r="51" spans="1:12">
      <c r="A51">
        <v>68</v>
      </c>
      <c r="B51" s="1"/>
    </row>
    <row r="52" spans="1:12">
      <c r="A52">
        <v>75</v>
      </c>
      <c r="B52">
        <v>2</v>
      </c>
      <c r="C52" t="s">
        <v>128</v>
      </c>
      <c r="D52" t="s">
        <v>66</v>
      </c>
      <c r="E52">
        <v>2774243</v>
      </c>
      <c r="F52" t="s">
        <v>10</v>
      </c>
      <c r="G52">
        <v>12202</v>
      </c>
      <c r="H52" t="s">
        <v>3</v>
      </c>
      <c r="I52">
        <v>52844</v>
      </c>
      <c r="J52" t="s">
        <v>15</v>
      </c>
      <c r="K52">
        <v>92</v>
      </c>
      <c r="L52" t="s">
        <v>5</v>
      </c>
    </row>
    <row r="53" spans="1:12">
      <c r="A53">
        <v>30</v>
      </c>
      <c r="B53">
        <v>2</v>
      </c>
      <c r="C53" t="s">
        <v>65</v>
      </c>
      <c r="D53" t="s">
        <v>66</v>
      </c>
      <c r="E53">
        <v>2774243</v>
      </c>
      <c r="F53" t="s">
        <v>10</v>
      </c>
      <c r="G53">
        <v>12202</v>
      </c>
      <c r="H53" t="s">
        <v>14</v>
      </c>
      <c r="I53">
        <v>20448</v>
      </c>
      <c r="J53" t="s">
        <v>12</v>
      </c>
      <c r="K53">
        <v>119</v>
      </c>
      <c r="L53" t="s">
        <v>5</v>
      </c>
    </row>
    <row r="54" spans="1:12">
      <c r="A54">
        <v>56</v>
      </c>
      <c r="B54">
        <v>2</v>
      </c>
      <c r="C54" t="s">
        <v>112</v>
      </c>
      <c r="D54" t="s">
        <v>59</v>
      </c>
      <c r="E54">
        <v>5366299</v>
      </c>
      <c r="F54" t="s">
        <v>113</v>
      </c>
      <c r="G54">
        <v>13</v>
      </c>
      <c r="H54" t="s">
        <v>4</v>
      </c>
      <c r="I54">
        <v>71813</v>
      </c>
      <c r="J54" t="s">
        <v>5</v>
      </c>
    </row>
    <row r="55" spans="1:12">
      <c r="A55">
        <v>34</v>
      </c>
      <c r="B55">
        <v>2</v>
      </c>
      <c r="C55" t="s">
        <v>70</v>
      </c>
      <c r="D55" t="s">
        <v>59</v>
      </c>
      <c r="E55">
        <v>5366299</v>
      </c>
      <c r="F55" t="s">
        <v>10</v>
      </c>
      <c r="G55">
        <v>12202</v>
      </c>
      <c r="H55" t="s">
        <v>3</v>
      </c>
      <c r="I55">
        <v>52844</v>
      </c>
      <c r="J55" t="s">
        <v>71</v>
      </c>
      <c r="K55">
        <v>0</v>
      </c>
      <c r="L55" t="s">
        <v>5</v>
      </c>
    </row>
    <row r="56" spans="1:12">
      <c r="A56">
        <v>54</v>
      </c>
      <c r="B56">
        <v>2</v>
      </c>
      <c r="C56" t="s">
        <v>62</v>
      </c>
      <c r="D56" t="s">
        <v>63</v>
      </c>
      <c r="E56">
        <v>9830601</v>
      </c>
      <c r="F56" t="s">
        <v>64</v>
      </c>
      <c r="G56">
        <v>9937877</v>
      </c>
      <c r="H56" t="s">
        <v>27</v>
      </c>
      <c r="I56">
        <v>217</v>
      </c>
      <c r="J56" t="s">
        <v>44</v>
      </c>
      <c r="K56">
        <v>473423</v>
      </c>
      <c r="L56" t="s">
        <v>5</v>
      </c>
    </row>
    <row r="57" spans="1:12">
      <c r="A57">
        <v>44</v>
      </c>
      <c r="B57">
        <v>2</v>
      </c>
      <c r="C57" t="s">
        <v>121</v>
      </c>
      <c r="D57" t="s">
        <v>9</v>
      </c>
      <c r="E57">
        <v>794169</v>
      </c>
      <c r="F57" t="s">
        <v>2</v>
      </c>
      <c r="G57">
        <v>190708</v>
      </c>
      <c r="H57" t="s">
        <v>3</v>
      </c>
      <c r="I57">
        <v>52844</v>
      </c>
      <c r="J57" t="s">
        <v>4</v>
      </c>
      <c r="K57">
        <v>71813</v>
      </c>
      <c r="L57" t="s">
        <v>5</v>
      </c>
    </row>
    <row r="58" spans="1:12">
      <c r="A58">
        <v>28</v>
      </c>
      <c r="B58">
        <v>2</v>
      </c>
      <c r="C58" t="s">
        <v>49</v>
      </c>
      <c r="D58" t="s">
        <v>9</v>
      </c>
      <c r="E58">
        <v>794169</v>
      </c>
      <c r="F58" t="s">
        <v>10</v>
      </c>
      <c r="G58">
        <v>12202</v>
      </c>
      <c r="H58" t="s">
        <v>27</v>
      </c>
      <c r="I58">
        <v>217</v>
      </c>
      <c r="J58" t="s">
        <v>4</v>
      </c>
      <c r="K58">
        <v>71813</v>
      </c>
      <c r="L58" t="s">
        <v>5</v>
      </c>
    </row>
    <row r="59" spans="1:12">
      <c r="A59">
        <v>69</v>
      </c>
      <c r="B59">
        <v>2</v>
      </c>
      <c r="C59" t="s">
        <v>52</v>
      </c>
      <c r="D59" t="s">
        <v>9</v>
      </c>
      <c r="E59">
        <v>794169</v>
      </c>
      <c r="F59" t="s">
        <v>10</v>
      </c>
      <c r="G59">
        <v>12202</v>
      </c>
      <c r="H59" t="s">
        <v>21</v>
      </c>
      <c r="I59">
        <v>214963</v>
      </c>
      <c r="J59" t="s">
        <v>4</v>
      </c>
      <c r="K59">
        <v>71813</v>
      </c>
      <c r="L59" t="s">
        <v>5</v>
      </c>
    </row>
    <row r="60" spans="1:12">
      <c r="A60">
        <v>2</v>
      </c>
      <c r="B60">
        <v>2</v>
      </c>
      <c r="C60" t="s">
        <v>75</v>
      </c>
      <c r="D60" t="s">
        <v>9</v>
      </c>
      <c r="E60">
        <v>794169</v>
      </c>
      <c r="F60" t="s">
        <v>10</v>
      </c>
      <c r="G60">
        <v>12202</v>
      </c>
      <c r="H60" t="s">
        <v>3</v>
      </c>
      <c r="I60">
        <v>52844</v>
      </c>
      <c r="J60" t="s">
        <v>76</v>
      </c>
      <c r="K60">
        <v>7394</v>
      </c>
      <c r="L60" t="s">
        <v>5</v>
      </c>
    </row>
    <row r="61" spans="1:12">
      <c r="A61">
        <v>42</v>
      </c>
      <c r="B61">
        <v>2</v>
      </c>
      <c r="C61" t="s">
        <v>67</v>
      </c>
      <c r="D61" t="s">
        <v>9</v>
      </c>
      <c r="E61">
        <v>794169</v>
      </c>
      <c r="F61" t="s">
        <v>64</v>
      </c>
      <c r="G61">
        <v>9937877</v>
      </c>
      <c r="H61" t="s">
        <v>27</v>
      </c>
      <c r="I61">
        <v>217</v>
      </c>
      <c r="J61" t="s">
        <v>4</v>
      </c>
      <c r="K61">
        <v>71813</v>
      </c>
      <c r="L61" t="s">
        <v>5</v>
      </c>
    </row>
    <row r="62" spans="1:12">
      <c r="A62">
        <v>38</v>
      </c>
      <c r="B62">
        <v>2</v>
      </c>
      <c r="C62" t="s">
        <v>56</v>
      </c>
      <c r="D62" t="s">
        <v>9</v>
      </c>
      <c r="E62">
        <v>794169</v>
      </c>
      <c r="F62" t="s">
        <v>57</v>
      </c>
      <c r="G62">
        <v>52352</v>
      </c>
      <c r="H62" t="s">
        <v>3</v>
      </c>
      <c r="I62">
        <v>52844</v>
      </c>
      <c r="J62" t="s">
        <v>4</v>
      </c>
      <c r="K62">
        <v>71813</v>
      </c>
      <c r="L62" t="s">
        <v>5</v>
      </c>
    </row>
    <row r="63" spans="1:12">
      <c r="A63">
        <v>78</v>
      </c>
      <c r="B63">
        <v>2</v>
      </c>
      <c r="C63" t="s">
        <v>6</v>
      </c>
      <c r="D63" t="s">
        <v>1</v>
      </c>
      <c r="E63">
        <v>7536297</v>
      </c>
      <c r="F63" t="s">
        <v>7</v>
      </c>
      <c r="G63">
        <v>11085</v>
      </c>
      <c r="H63" t="s">
        <v>3</v>
      </c>
      <c r="I63">
        <v>52844</v>
      </c>
      <c r="J63" t="s">
        <v>4</v>
      </c>
      <c r="K63">
        <v>71813</v>
      </c>
      <c r="L63" t="s">
        <v>5</v>
      </c>
    </row>
    <row r="64" spans="1:12">
      <c r="A64">
        <v>82</v>
      </c>
      <c r="B64">
        <v>2</v>
      </c>
      <c r="C64" t="s">
        <v>37</v>
      </c>
      <c r="D64" t="s">
        <v>1</v>
      </c>
      <c r="E64">
        <v>7536297</v>
      </c>
      <c r="F64" t="s">
        <v>2</v>
      </c>
      <c r="G64">
        <v>190708</v>
      </c>
      <c r="H64" t="s">
        <v>25</v>
      </c>
      <c r="I64">
        <v>21186</v>
      </c>
      <c r="J64" t="s">
        <v>38</v>
      </c>
      <c r="K64">
        <v>4337</v>
      </c>
      <c r="L64" t="s">
        <v>5</v>
      </c>
    </row>
    <row r="65" spans="1:12">
      <c r="A65">
        <v>16</v>
      </c>
      <c r="B65" s="2">
        <v>2</v>
      </c>
      <c r="C65" t="s">
        <v>87</v>
      </c>
      <c r="D65" t="s">
        <v>1</v>
      </c>
      <c r="E65">
        <v>7536297</v>
      </c>
      <c r="F65" t="s">
        <v>2</v>
      </c>
      <c r="G65">
        <v>190708</v>
      </c>
      <c r="H65" t="s">
        <v>88</v>
      </c>
      <c r="I65">
        <v>8034</v>
      </c>
      <c r="J65" t="s">
        <v>4</v>
      </c>
      <c r="K65">
        <v>71813</v>
      </c>
      <c r="L65" t="s">
        <v>5</v>
      </c>
    </row>
    <row r="66" spans="1:12">
      <c r="A66">
        <v>49</v>
      </c>
      <c r="B66">
        <v>2</v>
      </c>
      <c r="C66" t="s">
        <v>13</v>
      </c>
      <c r="D66" t="s">
        <v>1</v>
      </c>
      <c r="E66">
        <v>7536297</v>
      </c>
      <c r="F66" t="s">
        <v>2</v>
      </c>
      <c r="G66">
        <v>190708</v>
      </c>
      <c r="H66" t="s">
        <v>14</v>
      </c>
      <c r="I66">
        <v>20448</v>
      </c>
      <c r="J66" t="s">
        <v>15</v>
      </c>
      <c r="K66">
        <v>92</v>
      </c>
      <c r="L66" t="s">
        <v>5</v>
      </c>
    </row>
  </sheetData>
  <conditionalFormatting sqref="B1:B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B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showRuler="0" workbookViewId="0">
      <selection activeCell="P82" sqref="P82"/>
    </sheetView>
  </sheetViews>
  <sheetFormatPr baseColWidth="10" defaultRowHeight="15" x14ac:dyDescent="0"/>
  <sheetData/>
  <phoneticPr fontId="4" type="noConversion"/>
  <pageMargins left="0.5" right="0.25" top="0.5" bottom="0.5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myOronyms wordfreqs</vt:lpstr>
      <vt:lpstr>mechanicalTurkAnswers_WordFreqs</vt:lpstr>
      <vt:lpstr>Sheet1</vt:lpstr>
      <vt:lpstr>one-off data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cp:lastPrinted>2012-06-07T18:45:53Z</cp:lastPrinted>
  <dcterms:created xsi:type="dcterms:W3CDTF">2012-06-07T16:03:05Z</dcterms:created>
  <dcterms:modified xsi:type="dcterms:W3CDTF">2012-12-20T01:28:31Z</dcterms:modified>
</cp:coreProperties>
</file>