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CALCULATION" sheetId="1" r:id="rId1"/>
    <sheet name="POLICY" sheetId="2" r:id="rId2"/>
    <sheet name="RISK GROUP" sheetId="4" r:id="rId3"/>
    <sheet name="MAX_Sum insured" sheetId="6" r:id="rId4"/>
    <sheet name="DATA" sheetId="5" r:id="rId5"/>
  </sheets>
  <definedNames>
    <definedName name="currency" localSheetId="4">DATA!$B$2:$J$8</definedName>
    <definedName name="enter_1" localSheetId="4">DATA!$B$1:$J$7</definedName>
    <definedName name="ru" localSheetId="4">DATA!$A$14:$A$76</definedName>
    <definedName name="_xlnm.Print_Area" localSheetId="0">CALCULATION!$B$2:$O$28</definedName>
    <definedName name="_xlnm.Print_Area" localSheetId="4">DATA!$A$1:$M$102</definedName>
    <definedName name="_xlnm.Print_Area" localSheetId="3">'MAX_Sum insured'!$A$1:$C$220</definedName>
    <definedName name="_xlnm.Print_Area" localSheetId="1">POLICY!$A$1:$M$103</definedName>
    <definedName name="_xlnm.Print_Area" localSheetId="2">'RISK GROUP'!$A$1:$C$56</definedName>
  </definedNames>
  <calcPr calcId="152511"/>
</workbook>
</file>

<file path=xl/calcChain.xml><?xml version="1.0" encoding="utf-8"?>
<calcChain xmlns="http://schemas.openxmlformats.org/spreadsheetml/2006/main">
  <c r="K18" i="1" l="1"/>
  <c r="K19" i="1"/>
  <c r="J21" i="1" l="1"/>
  <c r="J20" i="1"/>
  <c r="J19" i="1"/>
  <c r="J18" i="1"/>
  <c r="E70" i="2" l="1"/>
  <c r="E36" i="2"/>
  <c r="F7" i="1" l="1"/>
  <c r="D90" i="5" l="1"/>
  <c r="A70" i="5" s="1"/>
  <c r="H67" i="5"/>
  <c r="I21" i="2"/>
  <c r="I55" i="2" s="1"/>
  <c r="I89" i="2" s="1"/>
  <c r="I19" i="2"/>
  <c r="I53" i="2" s="1"/>
  <c r="I87" i="2" s="1"/>
  <c r="I17" i="2"/>
  <c r="I51" i="2" s="1"/>
  <c r="I85" i="2" s="1"/>
  <c r="I15" i="2"/>
  <c r="I49" i="2" s="1"/>
  <c r="I83" i="2" s="1"/>
  <c r="I13" i="2"/>
  <c r="I47" i="2" s="1"/>
  <c r="I81" i="2" s="1"/>
  <c r="H13" i="2"/>
  <c r="H47" i="2" s="1"/>
  <c r="H81" i="2" s="1"/>
  <c r="G13" i="2"/>
  <c r="G47" i="2" s="1"/>
  <c r="G81" i="2" s="1"/>
  <c r="C23" i="2"/>
  <c r="C57" i="2" s="1"/>
  <c r="C91" i="2" s="1"/>
  <c r="E13" i="2"/>
  <c r="E47" i="2" s="1"/>
  <c r="E81" i="2" s="1"/>
  <c r="C21" i="2"/>
  <c r="E21" i="2" s="1"/>
  <c r="E55" i="2" s="1"/>
  <c r="E89" i="2" s="1"/>
  <c r="C19" i="2"/>
  <c r="E19" i="2" s="1"/>
  <c r="E53" i="2" s="1"/>
  <c r="E87" i="2" s="1"/>
  <c r="C17" i="2"/>
  <c r="E17" i="2" s="1"/>
  <c r="E51" i="2" s="1"/>
  <c r="E85" i="2" s="1"/>
  <c r="C15" i="2"/>
  <c r="G15" i="2" s="1"/>
  <c r="G49" i="2" s="1"/>
  <c r="G83" i="2" s="1"/>
  <c r="C13" i="2"/>
  <c r="C47" i="2" s="1"/>
  <c r="C81" i="2" s="1"/>
  <c r="L7" i="2"/>
  <c r="L41" i="2" s="1"/>
  <c r="L75" i="2" s="1"/>
  <c r="C55" i="2" l="1"/>
  <c r="C89" i="2" s="1"/>
  <c r="C53" i="2"/>
  <c r="C87" i="2" s="1"/>
  <c r="C49" i="2"/>
  <c r="C83" i="2" s="1"/>
  <c r="H19" i="2"/>
  <c r="H53" i="2" s="1"/>
  <c r="H87" i="2" s="1"/>
  <c r="C51" i="2"/>
  <c r="C85" i="2" s="1"/>
  <c r="H21" i="2"/>
  <c r="H55" i="2" s="1"/>
  <c r="H89" i="2" s="1"/>
  <c r="H17" i="2"/>
  <c r="H51" i="2" s="1"/>
  <c r="H85" i="2" s="1"/>
  <c r="G17" i="2"/>
  <c r="G51" i="2" s="1"/>
  <c r="G85" i="2" s="1"/>
  <c r="H15" i="2"/>
  <c r="H49" i="2" s="1"/>
  <c r="H83" i="2" s="1"/>
  <c r="G21" i="2"/>
  <c r="G55" i="2" s="1"/>
  <c r="G89" i="2" s="1"/>
  <c r="E15" i="2"/>
  <c r="E49" i="2" s="1"/>
  <c r="E83" i="2" s="1"/>
  <c r="G19" i="2"/>
  <c r="G53" i="2" s="1"/>
  <c r="G87" i="2" s="1"/>
  <c r="M7" i="2" l="1"/>
  <c r="M41" i="2" s="1"/>
  <c r="M75" i="2" s="1"/>
  <c r="K7" i="2"/>
  <c r="K41" i="2" s="1"/>
  <c r="K75" i="2" s="1"/>
  <c r="J7" i="2"/>
  <c r="J41" i="2" s="1"/>
  <c r="J75" i="2" s="1"/>
  <c r="G5" i="2"/>
  <c r="G39" i="2" s="1"/>
  <c r="G73" i="2" s="1"/>
  <c r="E5" i="2"/>
  <c r="E39" i="2" s="1"/>
  <c r="E73" i="2" s="1"/>
  <c r="L3" i="2"/>
  <c r="L37" i="2" s="1"/>
  <c r="L71" i="2" s="1"/>
  <c r="G3" i="2"/>
  <c r="G37" i="2" s="1"/>
  <c r="G71" i="2" s="1"/>
  <c r="D9" i="1" l="1"/>
  <c r="D87" i="5" l="1"/>
  <c r="D88" i="5"/>
  <c r="A68" i="5" s="1"/>
  <c r="D89" i="5"/>
  <c r="A69" i="5" s="1"/>
  <c r="A67" i="5" l="1"/>
  <c r="C27" i="1"/>
  <c r="A74" i="5"/>
  <c r="H79" i="5"/>
  <c r="H82" i="5"/>
  <c r="H81" i="5"/>
  <c r="H80" i="5"/>
  <c r="H28" i="5" l="1"/>
  <c r="A28" i="5"/>
  <c r="I3" i="2" l="1"/>
  <c r="I37" i="2" s="1"/>
  <c r="I71" i="2" s="1"/>
  <c r="M26" i="5" l="1"/>
  <c r="M22" i="5"/>
  <c r="F25" i="5"/>
  <c r="M25" i="5"/>
  <c r="M24" i="5"/>
  <c r="M21" i="5"/>
  <c r="H17" i="5" s="1"/>
  <c r="M23" i="5"/>
  <c r="C3" i="2"/>
  <c r="C37" i="2" s="1"/>
  <c r="C71" i="2" s="1"/>
  <c r="F21" i="5"/>
  <c r="F26" i="5"/>
  <c r="F22" i="5"/>
  <c r="F23" i="5"/>
  <c r="F24" i="5"/>
  <c r="E101" i="5" l="1"/>
  <c r="N12" i="1" s="1"/>
  <c r="N21" i="1" s="1"/>
  <c r="C101" i="5"/>
  <c r="L12" i="1" s="1"/>
  <c r="N19" i="1" s="1"/>
  <c r="D101" i="5"/>
  <c r="M12" i="1" s="1"/>
  <c r="N20" i="1" s="1"/>
  <c r="B101" i="5"/>
  <c r="K12" i="1" s="1"/>
  <c r="A17" i="5"/>
  <c r="A42" i="5"/>
  <c r="B99" i="5" l="1"/>
  <c r="D99" i="5"/>
  <c r="L9" i="2"/>
  <c r="L43" i="2" s="1"/>
  <c r="L77" i="2" s="1"/>
  <c r="N18" i="1"/>
  <c r="K21" i="1"/>
  <c r="K20" i="1"/>
  <c r="L19" i="2" l="1"/>
  <c r="L53" i="2" s="1"/>
  <c r="L87" i="2" s="1"/>
  <c r="L15" i="2"/>
  <c r="L49" i="2" s="1"/>
  <c r="L83" i="2" s="1"/>
  <c r="L17" i="2"/>
  <c r="L51" i="2" s="1"/>
  <c r="L85" i="2" s="1"/>
  <c r="L21" i="2"/>
  <c r="L55" i="2" s="1"/>
  <c r="L89" i="2" s="1"/>
  <c r="E3" i="2"/>
  <c r="E37" i="2" s="1"/>
  <c r="E71" i="2" s="1"/>
  <c r="A58" i="5"/>
  <c r="A49" i="5"/>
  <c r="N22" i="1" l="1"/>
  <c r="L23" i="2" s="1"/>
  <c r="L57" i="2" s="1"/>
  <c r="L91" i="2" s="1"/>
  <c r="K10" i="1"/>
  <c r="E99" i="5"/>
  <c r="N10" i="1" s="1"/>
  <c r="M10" i="1"/>
  <c r="C99" i="5"/>
  <c r="L10" i="1" l="1"/>
  <c r="J9" i="2" s="1"/>
  <c r="J43" i="2" s="1"/>
  <c r="J77" i="2" s="1"/>
  <c r="L15" i="1"/>
  <c r="N15" i="1"/>
  <c r="M15" i="1"/>
  <c r="K15" i="1"/>
  <c r="L5" i="1"/>
  <c r="C7" i="1"/>
  <c r="C5" i="2" s="1"/>
  <c r="C39" i="2" s="1"/>
  <c r="C73" i="2" s="1"/>
  <c r="M26" i="1" l="1"/>
  <c r="L31" i="2" l="1"/>
  <c r="L65" i="2" s="1"/>
  <c r="L99" i="2" s="1"/>
  <c r="I22" i="1"/>
  <c r="J31" i="2" s="1"/>
  <c r="J65" i="2" s="1"/>
  <c r="J99" i="2" s="1"/>
  <c r="L6" i="1"/>
  <c r="K4" i="1"/>
  <c r="M18" i="1" l="1"/>
  <c r="J15" i="2" s="1"/>
  <c r="J49" i="2" s="1"/>
  <c r="J83" i="2" s="1"/>
  <c r="M19" i="1"/>
  <c r="J17" i="2" s="1"/>
  <c r="J51" i="2" s="1"/>
  <c r="J85" i="2" s="1"/>
  <c r="M21" i="1"/>
  <c r="J21" i="2" s="1"/>
  <c r="J55" i="2" s="1"/>
  <c r="J89" i="2" s="1"/>
  <c r="M20" i="1"/>
  <c r="J19" i="2" s="1"/>
  <c r="J53" i="2" s="1"/>
  <c r="J87" i="2" s="1"/>
  <c r="M22" i="1" l="1"/>
  <c r="J23" i="2" l="1"/>
  <c r="J57" i="2" s="1"/>
  <c r="J91" i="2" s="1"/>
  <c r="M24" i="1"/>
  <c r="J25" i="2" l="1"/>
  <c r="J59" i="2" s="1"/>
  <c r="J93" i="2" s="1"/>
</calcChain>
</file>

<file path=xl/comments1.xml><?xml version="1.0" encoding="utf-8"?>
<comments xmlns="http://schemas.openxmlformats.org/spreadsheetml/2006/main">
  <authors>
    <author>Автор</author>
  </authors>
  <commentList>
    <comment ref="D4" authorId="0" shapeId="0">
      <text>
        <r>
          <rPr>
            <b/>
            <sz val="6"/>
            <color indexed="81"/>
            <rFont val="Tahoma"/>
            <family val="2"/>
            <charset val="204"/>
          </rPr>
          <t>Еurope</t>
        </r>
        <r>
          <rPr>
            <sz val="6"/>
            <color indexed="81"/>
            <rFont val="Tahoma"/>
            <family val="2"/>
            <charset val="204"/>
          </rPr>
          <t xml:space="preserve">– країни Європи, крім України та країни постійного проживання Застрахованої особи.
</t>
        </r>
        <r>
          <rPr>
            <b/>
            <sz val="6"/>
            <color indexed="81"/>
            <rFont val="Tahoma"/>
            <family val="2"/>
            <charset val="204"/>
          </rPr>
          <t xml:space="preserve">World </t>
        </r>
        <r>
          <rPr>
            <sz val="6"/>
            <color indexed="81"/>
            <rFont val="Tahoma"/>
            <family val="2"/>
            <charset val="204"/>
          </rPr>
          <t xml:space="preserve">- весь світ, за виключенням країн Північної та Південної Америки, Африки, Азії, Австралії та Океанії, України та країни постійного проживання Застрахованої особи.
(Росія, Азербайджан, Вірменія, Казахстан, Аланські о-ви, Ведмежі о-ви, Канарські о-ви, Курильські о-ви та Фарерські о-ви)
</t>
        </r>
        <r>
          <rPr>
            <b/>
            <sz val="6"/>
            <color indexed="81"/>
            <rFont val="Tahoma"/>
            <family val="2"/>
            <charset val="204"/>
          </rPr>
          <t>World*</t>
        </r>
        <r>
          <rPr>
            <sz val="6"/>
            <color indexed="81"/>
            <rFont val="Tahoma"/>
            <family val="2"/>
            <charset val="204"/>
          </rPr>
          <t xml:space="preserve"> - весь світ, в т.ч. країни Північної та Південної Америки, Африки, Азії, Австралії та Океанії, крім України та країни постійного проживання.</t>
        </r>
      </text>
    </comment>
  </commentList>
</comments>
</file>

<file path=xl/comments2.xml><?xml version="1.0" encoding="utf-8"?>
<comments xmlns="http://schemas.openxmlformats.org/spreadsheetml/2006/main">
  <authors>
    <author>Автор</author>
  </authors>
  <commentList>
    <comment ref="E2" authorId="0" shapeId="0">
      <text>
        <r>
          <rPr>
            <sz val="9"/>
            <color indexed="81"/>
            <rFont val="Tahoma"/>
            <family val="2"/>
            <charset val="204"/>
          </rPr>
          <t>Введите номер полиса</t>
        </r>
      </text>
    </comment>
  </commentList>
</comments>
</file>

<file path=xl/comments3.xml><?xml version="1.0" encoding="utf-8"?>
<comments xmlns="http://schemas.openxmlformats.org/spreadsheetml/2006/main">
  <authors>
    <author>Автор</author>
  </authors>
  <commentList>
    <comment ref="B8" authorId="0" shapeId="0">
      <text>
        <r>
          <rPr>
            <b/>
            <sz val="9"/>
            <color indexed="81"/>
            <rFont val="Tahoma"/>
            <family val="2"/>
            <charset val="204"/>
          </rPr>
          <t xml:space="preserve">Активний відпочинок – </t>
        </r>
        <r>
          <rPr>
            <sz val="9"/>
            <color indexed="81"/>
            <rFont val="Tahoma"/>
            <family val="2"/>
            <charset val="204"/>
          </rPr>
          <t xml:space="preserve">спосіб проведення вільного часу (дозвілля), різновид хобі з використанням активних видів діяльності, що потребують активної фізичної роботи організму, роботи м'язів, всього тіла, яка може включати непрофесійне заняття видами спорту, що здійснюється епізодично/нерегулярно у формальних чи неформальних організаційних структурах або самостійно, без прагнення до найвищих спортивних здобутків та без грошової винагороди. 
</t>
        </r>
        <r>
          <rPr>
            <b/>
            <sz val="9"/>
            <color indexed="81"/>
            <rFont val="Tahoma"/>
            <family val="2"/>
            <charset val="204"/>
          </rPr>
          <t>Масовий спорт (спорт для всіх)</t>
        </r>
        <r>
          <rPr>
            <sz val="9"/>
            <color indexed="81"/>
            <rFont val="Tahoma"/>
            <family val="2"/>
            <charset val="204"/>
          </rPr>
          <t xml:space="preserve"> - діяльність суб'єктів сфери фізичної культури і спорту, спрямована на забезпечення рухової активності людей під час їх дозвілля для зміцнення здоров'я.
</t>
        </r>
        <r>
          <rPr>
            <b/>
            <sz val="9"/>
            <color indexed="81"/>
            <rFont val="Tahoma"/>
            <family val="2"/>
            <charset val="204"/>
          </rPr>
          <t xml:space="preserve">Непрофесійний спорт – </t>
        </r>
        <r>
          <rPr>
            <sz val="9"/>
            <color indexed="81"/>
            <rFont val="Tahoma"/>
            <family val="2"/>
            <charset val="204"/>
          </rPr>
          <t>аматорська спортивна діяльність, спрямована на вдосконалення спортивних навичок або досягнення найвищих спортивних здобутків шляхом систематичних/регулярних тренувань у спортивних секціях та участі у спортивних змаганнях, без грошової винагороди.</t>
        </r>
      </text>
    </comment>
    <comment ref="B14" authorId="0" shapeId="0">
      <text>
        <r>
          <rPr>
            <b/>
            <sz val="9"/>
            <color indexed="81"/>
            <rFont val="Tahoma"/>
            <family val="2"/>
            <charset val="204"/>
          </rPr>
          <t>Професійний спорт</t>
        </r>
        <r>
          <rPr>
            <sz val="9"/>
            <color indexed="81"/>
            <rFont val="Tahoma"/>
            <family val="2"/>
            <charset val="204"/>
          </rPr>
          <t xml:space="preserve"> - комерційний напрям діяльності у спорті, пов'язаний з підготовкою та проведенням видовищних спортивних заходів на високому організаційному рівні з метою отримання прибутку.</t>
        </r>
      </text>
    </comment>
  </commentList>
</comments>
</file>

<file path=xl/connections.xml><?xml version="1.0" encoding="utf-8"?>
<connections xmlns="http://schemas.openxmlformats.org/spreadsheetml/2006/main">
  <connection id="1" name="Подключение" type="4" refreshedVersion="5" deleted="1" background="1" saveData="1">
    <webPr sourceData="1" parsePre="1" consecutive="1" xl2000="1" htmlTables="1"/>
  </connection>
  <connection id="2" interval="5" name="Подключение1" type="4" refreshedVersion="5" deleted="1" background="1" refreshOnLoad="1" saveData="1">
    <webPr sourceData="1" parsePre="1" consecutive="1" xl2000="1" htmlTables="1"/>
  </connection>
  <connection id="3" interval="5" name="Подключение2" type="4" refreshedVersion="5" background="1" refreshOnLoad="1" saveData="1">
    <webPr parsePre="1" consecutive="1" firstRow="1" textDates="1" xl2000="1" url="http://pda.finance.ua/ua/enter" htmlTables="1">
      <tables count="1">
        <s v="content_table_static"/>
      </tables>
    </webPr>
  </connection>
</connections>
</file>

<file path=xl/sharedStrings.xml><?xml version="1.0" encoding="utf-8"?>
<sst xmlns="http://schemas.openxmlformats.org/spreadsheetml/2006/main" count="1056" uniqueCount="596">
  <si>
    <t xml:space="preserve"> Тривалість (днів) /</t>
  </si>
  <si>
    <t xml:space="preserve"> Знижки / надбавки (%)</t>
  </si>
  <si>
    <t xml:space="preserve"> Франшиза(у.о.)/</t>
  </si>
  <si>
    <t xml:space="preserve"> Територія діі /</t>
  </si>
  <si>
    <t xml:space="preserve"> Опція(програма страхування)/</t>
  </si>
  <si>
    <t xml:space="preserve"> Duration (days)</t>
  </si>
  <si>
    <t xml:space="preserve"> Discount / increase (%)</t>
  </si>
  <si>
    <t xml:space="preserve"> Deductible (c.u.)</t>
  </si>
  <si>
    <t xml:space="preserve"> Territory of coverage</t>
  </si>
  <si>
    <t xml:space="preserve"> Type of coverage</t>
  </si>
  <si>
    <t>з</t>
  </si>
  <si>
    <t>до</t>
  </si>
  <si>
    <t xml:space="preserve"> Умови страхування в Додатку 2 до Договору /</t>
  </si>
  <si>
    <t xml:space="preserve">УМОВИ І  </t>
  </si>
  <si>
    <t>УМОВИ ІІ</t>
  </si>
  <si>
    <t>from</t>
  </si>
  <si>
    <t>to</t>
  </si>
  <si>
    <t xml:space="preserve">Conditions I </t>
  </si>
  <si>
    <t>Conditions II</t>
  </si>
  <si>
    <t xml:space="preserve"> Страховик /</t>
  </si>
  <si>
    <t>Страхова сума на кожну Застрах.особу</t>
  </si>
  <si>
    <t xml:space="preserve"> Insurer</t>
  </si>
  <si>
    <t>Sum insured per Insured person</t>
  </si>
  <si>
    <t xml:space="preserve"> Адреса Страховика /</t>
  </si>
  <si>
    <t xml:space="preserve"> Страховий  тариф/</t>
  </si>
  <si>
    <t xml:space="preserve"> Adress of the Insurer </t>
  </si>
  <si>
    <t xml:space="preserve"> Insurance rate</t>
  </si>
  <si>
    <t>Телефон Страховика /</t>
  </si>
  <si>
    <t>тел./ tel. +38 (044) 247-44-77</t>
  </si>
  <si>
    <t xml:space="preserve"> Адреса /</t>
  </si>
  <si>
    <t>ІНПП /</t>
  </si>
  <si>
    <t xml:space="preserve"> Паспорт /</t>
  </si>
  <si>
    <t xml:space="preserve"> Дата народження /</t>
  </si>
  <si>
    <t>Страховий платіж(грн.)/Insurance premium(UAH)</t>
  </si>
  <si>
    <t>Telephone of the Insurer</t>
  </si>
  <si>
    <t>fax / факс +38 (044) 529-08-94</t>
  </si>
  <si>
    <t xml:space="preserve"> Address</t>
  </si>
  <si>
    <t>Identification code</t>
  </si>
  <si>
    <t xml:space="preserve"> Passport</t>
  </si>
  <si>
    <t xml:space="preserve"> Date of birth</t>
  </si>
  <si>
    <t xml:space="preserve">УМОВИ І / Conditions I </t>
  </si>
  <si>
    <t xml:space="preserve">УМОВИ ІІ/ Conditions IІ </t>
  </si>
  <si>
    <t xml:space="preserve"> Страхувальник /</t>
  </si>
  <si>
    <t xml:space="preserve"> Insured</t>
  </si>
  <si>
    <t xml:space="preserve"> Застрахована особа 1 /</t>
  </si>
  <si>
    <t xml:space="preserve"> Insured Person 1</t>
  </si>
  <si>
    <t xml:space="preserve"> Застрахована особа 2 /</t>
  </si>
  <si>
    <t xml:space="preserve"> Insured Person 2</t>
  </si>
  <si>
    <t xml:space="preserve"> Застрахована особа 3 /</t>
  </si>
  <si>
    <t xml:space="preserve"> Insured Person 3</t>
  </si>
  <si>
    <t xml:space="preserve"> Застрахована особа 4 /</t>
  </si>
  <si>
    <t xml:space="preserve"> Insured Person 4</t>
  </si>
  <si>
    <t xml:space="preserve"> Особливі умови /</t>
  </si>
  <si>
    <t>Страховий платіж за Умовами І та ІІ (грн.) /</t>
  </si>
  <si>
    <t xml:space="preserve"> Special conditions</t>
  </si>
  <si>
    <t>Insurance premium under Conditions I and II (UAH)</t>
  </si>
  <si>
    <t xml:space="preserve"> При страхуванні групи додається список Застрахованих осіб, який є невід'ємною частиною цього Договору /</t>
  </si>
  <si>
    <t>Загальна страховий платіж за Договором (грн.) /</t>
  </si>
  <si>
    <t xml:space="preserve">Умови комплексного добровільного страхування під час перебування за кордоном (УМОВИ І) та умови добровільного страхування від нещасних випадків (УМОВИ ІІ) наведені у Додатку 1 та Додатку 2 до цього Договору. </t>
  </si>
  <si>
    <t xml:space="preserve"> Підпис Страхувальника /  Signature of the Insured</t>
  </si>
  <si>
    <t xml:space="preserve"> Підпис Страховика(Агента)/ Signature of the Insurer(Agent)</t>
  </si>
  <si>
    <t xml:space="preserve"> Дата укладання Договору </t>
  </si>
  <si>
    <t>Сплатити страховий платіж до</t>
  </si>
  <si>
    <t>З Правилами страхування ознайомлений, з умовами згодний. Згоду Застрахованої особи на страхування отримав.</t>
  </si>
  <si>
    <t>Insurance premium shall be paid till</t>
  </si>
  <si>
    <t>Has been familiarized with the Rules of insurance terms of insurance.The Insured received consent of the Insured person for insurance</t>
  </si>
  <si>
    <t>М.П./ Seal</t>
  </si>
  <si>
    <r>
      <t xml:space="preserve"> * у. о. - грошовий еквівалент ліміту відповідальності Страховика перед Страхувальником (Застрахованою особою) у відношенні до грошової одиниці України 
 * standard unit - currency equivalent of the liability limit of the Insurer against the Insured (the Insured person) in relation to the Ukrainian currrency unit                                                                                                                                                                                                                                                                  
 </t>
    </r>
    <r>
      <rPr>
        <b/>
        <sz val="5"/>
        <rFont val="Arial Narrow"/>
        <family val="2"/>
        <charset val="204"/>
      </rPr>
      <t>Страховий захист надається відповідно "Рішення Ради ЄС 2004\17\EG щодо медичного страхування подорожуючих осІб" / Insurance coverage is provided acording to "Resolution of the EU Council 2004\17\EG regarding medical insurance of persons who are traveling"</t>
    </r>
    <r>
      <rPr>
        <sz val="5"/>
        <rFont val="Arial Narrow"/>
        <family val="2"/>
        <charset val="204"/>
      </rPr>
      <t xml:space="preserve">                                                             </t>
    </r>
  </si>
  <si>
    <t xml:space="preserve"> Строк дії Договору (днів):</t>
  </si>
  <si>
    <t xml:space="preserve"> Period of insurance (days):</t>
  </si>
  <si>
    <t>Україна, 03150, м. Київ, вул. Велика Васильківська, 102</t>
  </si>
  <si>
    <t>102, Velyka Vasyl'kivs'ka Str., Kyiv, 03150, Ukraine</t>
  </si>
  <si>
    <t>Вік</t>
  </si>
  <si>
    <t xml:space="preserve"> Страхувальник</t>
  </si>
  <si>
    <t xml:space="preserve"> Застрахована особа 1</t>
  </si>
  <si>
    <t xml:space="preserve"> Застрахована особа 2</t>
  </si>
  <si>
    <t xml:space="preserve"> Застрахована особа 3</t>
  </si>
  <si>
    <t xml:space="preserve"> Застрахована особа 4</t>
  </si>
  <si>
    <t>Страховий платіж за Умовами І та ІІ (грн.)</t>
  </si>
  <si>
    <t xml:space="preserve"> Адреса</t>
  </si>
  <si>
    <t>ІНПП</t>
  </si>
  <si>
    <t xml:space="preserve"> Паспорт</t>
  </si>
  <si>
    <t xml:space="preserve"> Дата народження</t>
  </si>
  <si>
    <t>Загальна страховий платіж за Договором, грн.</t>
  </si>
  <si>
    <t xml:space="preserve"> Особливі умови:</t>
  </si>
  <si>
    <t>Прізвище, ім'я</t>
  </si>
  <si>
    <t xml:space="preserve">УМОВИ І </t>
  </si>
  <si>
    <t xml:space="preserve"> Дата укладання:</t>
  </si>
  <si>
    <t>Термін дії Договору, днів</t>
  </si>
  <si>
    <t>Страхові суми, USD/ EUR</t>
  </si>
  <si>
    <t>Страховий платіж за 1 день в USD/ EUR</t>
  </si>
  <si>
    <t xml:space="preserve">від 1до 7 </t>
  </si>
  <si>
    <t xml:space="preserve">від 8 до 15 </t>
  </si>
  <si>
    <t xml:space="preserve">від 16 до 30 </t>
  </si>
  <si>
    <t xml:space="preserve">від  31 до 90 </t>
  </si>
  <si>
    <t xml:space="preserve">від  91 до 180 </t>
  </si>
  <si>
    <t>від 181 до 366</t>
  </si>
  <si>
    <t>Одноразова подорож</t>
  </si>
  <si>
    <t>Багаторазова подорож (подорож з відкритою датою)</t>
  </si>
  <si>
    <t>Термін дії Договору / строк дії Договору</t>
  </si>
  <si>
    <t>180/365</t>
  </si>
  <si>
    <t xml:space="preserve">Програма страхування </t>
  </si>
  <si>
    <t>Кпр</t>
  </si>
  <si>
    <t>А (Standart)</t>
  </si>
  <si>
    <t>В (Business)</t>
  </si>
  <si>
    <t>С (Comfort)</t>
  </si>
  <si>
    <t>E (Elite)</t>
  </si>
  <si>
    <t>Кфр</t>
  </si>
  <si>
    <t>Страхові суми, грн.</t>
  </si>
  <si>
    <t>Страховий тариф, %</t>
  </si>
  <si>
    <t>НВ</t>
  </si>
  <si>
    <t>К4</t>
  </si>
  <si>
    <t>від 1 року до 3 років</t>
  </si>
  <si>
    <t>від 60 до 65 років</t>
  </si>
  <si>
    <t>від 66 до 75 років</t>
  </si>
  <si>
    <t>Кількість Застрахованих осіб</t>
  </si>
  <si>
    <t>К5</t>
  </si>
  <si>
    <t>від 1 до 2 осіб</t>
  </si>
  <si>
    <t>від 3 до 10 осіб</t>
  </si>
  <si>
    <t>від 11 до 20 осіб</t>
  </si>
  <si>
    <t>від 21 до 50 осіб</t>
  </si>
  <si>
    <t>більше 51 осіб</t>
  </si>
  <si>
    <t>Постійні клієнти</t>
  </si>
  <si>
    <t>Розмір КВ, %</t>
  </si>
  <si>
    <t>Ккв</t>
  </si>
  <si>
    <r>
      <rPr>
        <sz val="12"/>
        <color theme="1"/>
        <rFont val="Arial Narrow"/>
        <family val="2"/>
        <charset val="204"/>
      </rPr>
      <t xml:space="preserve">Коригуючі коефіцієнти в залежності </t>
    </r>
    <r>
      <rPr>
        <b/>
        <sz val="12"/>
        <color theme="1"/>
        <rFont val="Arial Narrow"/>
        <family val="2"/>
        <charset val="204"/>
      </rPr>
      <t>від віку</t>
    </r>
    <r>
      <rPr>
        <sz val="12"/>
        <color theme="1"/>
        <rFont val="Arial Narrow"/>
        <family val="2"/>
        <charset val="204"/>
      </rPr>
      <t xml:space="preserve"> Застрахованих осіб:</t>
    </r>
  </si>
  <si>
    <r>
      <rPr>
        <sz val="12"/>
        <color theme="1"/>
        <rFont val="Arial Narrow"/>
        <family val="2"/>
        <charset val="204"/>
      </rPr>
      <t xml:space="preserve">Коригуючі коефіцієнти в залежності </t>
    </r>
    <r>
      <rPr>
        <b/>
        <sz val="12"/>
        <color theme="1"/>
        <rFont val="Arial Narrow"/>
        <family val="2"/>
        <charset val="204"/>
      </rPr>
      <t>від кількості</t>
    </r>
    <r>
      <rPr>
        <sz val="12"/>
        <color theme="1"/>
        <rFont val="Arial Narrow"/>
        <family val="2"/>
        <charset val="204"/>
      </rPr>
      <t xml:space="preserve"> Застрахованих осіб:</t>
    </r>
  </si>
  <si>
    <r>
      <rPr>
        <sz val="12"/>
        <color theme="1"/>
        <rFont val="Arial Narrow"/>
        <family val="2"/>
        <charset val="204"/>
      </rPr>
      <t xml:space="preserve">Коригуючі коефіцієнти розміру </t>
    </r>
    <r>
      <rPr>
        <b/>
        <sz val="12"/>
        <color theme="1"/>
        <rFont val="Arial Narrow"/>
        <family val="2"/>
        <charset val="204"/>
      </rPr>
      <t>комісійної винагороди</t>
    </r>
    <r>
      <rPr>
        <sz val="12"/>
        <color theme="1"/>
        <rFont val="Arial Narrow"/>
        <family val="2"/>
        <charset val="204"/>
      </rPr>
      <t xml:space="preserve"> (Ккв)</t>
    </r>
  </si>
  <si>
    <t>ГРУПА</t>
  </si>
  <si>
    <t>РИЗИКУ</t>
  </si>
  <si>
    <t>ВИД ДІЯЛЬНОСТІ</t>
  </si>
  <si>
    <t>1Д</t>
  </si>
  <si>
    <t>Особи, праця яких пов’язана з особливим (підвищеним) ризиком:</t>
  </si>
  <si>
    <t>а також робiтники професій з аналогічними фізичними навантаженнями, не враховані в даному переліку.</t>
  </si>
  <si>
    <t>2Д</t>
  </si>
  <si>
    <t>Категорії працюючих безпосередньо зайнятi в процесі виробництва:</t>
  </si>
  <si>
    <t>3Д</t>
  </si>
  <si>
    <t>Категорії громадян, що безпосередньо не зайнятi у процесі виробництва:</t>
  </si>
  <si>
    <t>а також інші працівники, умови працi яких не пов'язанi з підвищеним ризиком одержання травми, професії з аналогічними фізичними навантаженнями, не враховані в цьому переліку.</t>
  </si>
  <si>
    <t>ГРУПИ РИЗИКУ В ЗАЛЕЖНОСТІ ВІД ВИДУ ДІЯЛЬНОСТІ</t>
  </si>
  <si>
    <t>-    артисти цирку, які виконують трюки на канатах, трапеціях, акробати, гімнасти, автомотогонщики, дресирувальники диких звipiв, наїзники коней, каскадери;</t>
  </si>
  <si>
    <t>-    військовослужбовці, працівники органів внутрішніх справ;</t>
  </si>
  <si>
    <t>-         працівники хімічних лабораторій;</t>
  </si>
  <si>
    <t xml:space="preserve">-         працівники добувної промисловості та особи, якi виконують роботи в підземних умовах, бурильники нафтових i газових свердловин; </t>
  </si>
  <si>
    <t>-       працівники гiрничо- i газорятувальної служби;</t>
  </si>
  <si>
    <t>-    особи, робота яких пов’язана з мисливством, рибальством у морях та океанах;</t>
  </si>
  <si>
    <t>-       працiвники, пов’язанi з виробництвом, зберiганням, випробуванням вибухових, отруйних речовин;</t>
  </si>
  <si>
    <t>-    особи, робота яких пов’язана з верхолазними, покрівельними роботами;</t>
  </si>
  <si>
    <t>-       робітники важкої промисловості;</t>
  </si>
  <si>
    <t>-    працівники карного розшуку;</t>
  </si>
  <si>
    <t xml:space="preserve">-       рятувальники гiрничо- i водно- рятувальних станцiй, </t>
  </si>
  <si>
    <t>-    працівники Національної поліції;</t>
  </si>
  <si>
    <t>-       робітники побутового та комунального обслуговування (хімчистки, пральні, робітники зв’язку, кіномеханіки, кухарі)</t>
  </si>
  <si>
    <t>-       робiтники полiграфiчних підприємств;</t>
  </si>
  <si>
    <t>-    газоелектрозварники;</t>
  </si>
  <si>
    <t>-       робiтники будiвельної, машинобудівельної, скляної промисловості;</t>
  </si>
  <si>
    <t>-    інкасатори та касири;</t>
  </si>
  <si>
    <t>-       робітники сiльського господарства;</t>
  </si>
  <si>
    <t>-    особистий склад аеродромного обслуговування;</t>
  </si>
  <si>
    <t>-       робiтники транспорту (крім повітряного), поштова та кур’єрська діяльність;</t>
  </si>
  <si>
    <t>-    робiтники;</t>
  </si>
  <si>
    <t>-       робiтники електростанцiй, учасники експедицій;</t>
  </si>
  <si>
    <t>-    робiтники ветеринарних лікарень;</t>
  </si>
  <si>
    <t xml:space="preserve">-         робітники, які здійснюють ремонт автотранспортних засобів; </t>
  </si>
  <si>
    <t>-    робітники легкої промисловості;</t>
  </si>
  <si>
    <t>-         слюсарi;</t>
  </si>
  <si>
    <t>-    робітники на компресорі, кустарі;</t>
  </si>
  <si>
    <t>-    робітники хімічної промисловості (крім виробництва отруйних та вибухових речовин)</t>
  </si>
  <si>
    <t>-    робітники бактеріологічних лабораторій та санепідемстанцій;</t>
  </si>
  <si>
    <t xml:space="preserve">-    службовці; </t>
  </si>
  <si>
    <t>-       медичнi працівники;</t>
  </si>
  <si>
    <t>-    iнженерно-технiчнi працівники, які не задіяні в процесі виробництва;</t>
  </si>
  <si>
    <t xml:space="preserve">-       робiтники торговельної мережi та харчування (крім кухарів), </t>
  </si>
  <si>
    <t xml:space="preserve">-    артисти драматичних та музичних театрів, артисти естради, балету та танцювальних ансамблів; </t>
  </si>
  <si>
    <t xml:space="preserve">-    працівники банкiв (крім осiб, якi здійснюють інкасування та перевезення грошових готівкових коштів); </t>
  </si>
  <si>
    <t>-    працівник побутового та комунального господарства;</t>
  </si>
  <si>
    <t>-    педагогiчний персонал позашкiльних дитячих закладiв, викладачi та студенти навчальних закладів, технікумів;</t>
  </si>
  <si>
    <t>-    домогосподарки;</t>
  </si>
  <si>
    <t>-       кiоскери;</t>
  </si>
  <si>
    <t>-       робiтники преси,</t>
  </si>
  <si>
    <t>ГРУПА РИЗИКУ</t>
  </si>
  <si>
    <t>ВИД СПОРТУ</t>
  </si>
  <si>
    <t>1С</t>
  </si>
  <si>
    <t>2С</t>
  </si>
  <si>
    <t>3С</t>
  </si>
  <si>
    <t>4С</t>
  </si>
  <si>
    <t>ГРУПИ РИЗИКУ В ЗАЛЕЖНОСТІ ВІД ВИДУ СПОРТУ</t>
  </si>
  <si>
    <t>Аеробіка, бадмінтон, біатлон, буєрний спорт, вітрильний спорт, волейбол, гімнастика художня, лижні гонки, орієнтувальний спорт, плавання (крім підводного), перетягування канату, тренування в тренажерних залах, фітнес, шейпінг, спортивні танці; спортивна аеробіка; акробатичний рок-н-рол настільний теніс, види спорту з аналогічними фізичними навантаженнями, не враховані в цьому переліку.</t>
  </si>
  <si>
    <t>Акробатика, армспорт, бейсбол, єдиноборства (всі види), велоспорт (всі види), веслування, вінсерфінг, водне поло, водні лижі, гандбол (ручний м'яч) гирьовий спорт, лижне двоборство, легка атлетика, пауерліфтінт, планерний спорт, пейнтбол, пожежно-прикладний спорт, стрибки на батуті, стрибки у воду, стрільба (всі види), триатлон, теніс (крім настільного), фехтування, фігурне катання, футбол, подорожі (походи піші) – із гірським ландшафтом, а також види спорту з аналогічними фізичними навантаженнями, не враховані в цьому переліку.</t>
  </si>
  <si>
    <r>
      <t xml:space="preserve">Подорожі (походи піші) - із спокійним ландшафтом, шахи, шашки, </t>
    </r>
    <r>
      <rPr>
        <sz val="12"/>
        <color rgb="FF000000"/>
        <rFont val="Arial Narrow"/>
        <family val="2"/>
        <charset val="204"/>
      </rPr>
      <t>більярд</t>
    </r>
    <r>
      <rPr>
        <sz val="12"/>
        <color theme="1"/>
        <rFont val="Arial Narrow"/>
        <family val="2"/>
        <charset val="204"/>
      </rPr>
      <t>, спортивний бридж, радіоспорт, а також види спорту з аналогічними фізичними навантаженнями, не враховані в цьому переліку.</t>
    </r>
  </si>
  <si>
    <t>№</t>
  </si>
  <si>
    <t>МЕТА ПОДОРОЖІ</t>
  </si>
  <si>
    <t>Коригуючі коефіцієнти</t>
  </si>
  <si>
    <t>К1</t>
  </si>
  <si>
    <t>1 групи ризику</t>
  </si>
  <si>
    <t>2 групи ризику</t>
  </si>
  <si>
    <t>3 групи ризику</t>
  </si>
  <si>
    <t>К2</t>
  </si>
  <si>
    <t>А</t>
  </si>
  <si>
    <t>Активний відпочинок (окрім спорту за 4 групою)</t>
  </si>
  <si>
    <t>К3</t>
  </si>
  <si>
    <t>3С/4С</t>
  </si>
  <si>
    <r>
      <t>Пов’язана з здійсненням Застрахованою особою</t>
    </r>
    <r>
      <rPr>
        <b/>
        <sz val="12"/>
        <color theme="1"/>
        <rFont val="Arial Narrow"/>
        <family val="2"/>
        <charset val="204"/>
      </rPr>
      <t xml:space="preserve"> небезпечної роботи </t>
    </r>
    <r>
      <rPr>
        <sz val="12"/>
        <color theme="1"/>
        <rFont val="Arial Narrow"/>
        <family val="2"/>
        <charset val="204"/>
      </rPr>
      <t>за професіями:</t>
    </r>
  </si>
  <si>
    <r>
      <t>Пов’язана з зайняттям Застрахованою особою</t>
    </r>
    <r>
      <rPr>
        <b/>
        <sz val="12"/>
        <color theme="1"/>
        <rFont val="Arial Narrow"/>
        <family val="2"/>
        <charset val="204"/>
      </rPr>
      <t xml:space="preserve"> масовим непрофесійним спортом або звичайне зайняття активним відпочинком</t>
    </r>
    <r>
      <rPr>
        <sz val="12"/>
        <color theme="1"/>
        <rFont val="Arial Narrow"/>
        <family val="2"/>
        <charset val="204"/>
      </rPr>
      <t>, вид якого відноситься до:</t>
    </r>
  </si>
  <si>
    <r>
      <t>Пов’язана з зайняттям Застрахованою особою</t>
    </r>
    <r>
      <rPr>
        <b/>
        <sz val="12"/>
        <color theme="1"/>
        <rFont val="Arial Narrow"/>
        <family val="2"/>
        <charset val="204"/>
      </rPr>
      <t xml:space="preserve"> професійним спортом, а також масовим спортом на період проведення змагань, </t>
    </r>
    <r>
      <rPr>
        <sz val="12"/>
        <color theme="1"/>
        <rFont val="Arial Narrow"/>
        <family val="2"/>
        <charset val="204"/>
      </rPr>
      <t>вид якого відноситься до:</t>
    </r>
  </si>
  <si>
    <t>Валюта</t>
  </si>
  <si>
    <t>BID</t>
  </si>
  <si>
    <t>ASK</t>
  </si>
  <si>
    <t>1USD</t>
  </si>
  <si>
    <t>1EUR</t>
  </si>
  <si>
    <t>10RUB</t>
  </si>
  <si>
    <t>НБУ</t>
  </si>
  <si>
    <t>ЦБР</t>
  </si>
  <si>
    <t>НБРБ</t>
  </si>
  <si>
    <t>Forex</t>
  </si>
  <si>
    <t>LAST</t>
  </si>
  <si>
    <t>HIGH</t>
  </si>
  <si>
    <t>LOW</t>
  </si>
  <si>
    <t>Готівкові</t>
  </si>
  <si>
    <t>Офiцiйний</t>
  </si>
  <si>
    <t>КУРС</t>
  </si>
  <si>
    <t>ТРЕВЕЛ</t>
  </si>
  <si>
    <t xml:space="preserve"> Опція (програма страхування)</t>
  </si>
  <si>
    <t xml:space="preserve"> Кількість Застрахованих осіб:</t>
  </si>
  <si>
    <t xml:space="preserve"> Норматив витрат:</t>
  </si>
  <si>
    <t>1 EUR</t>
  </si>
  <si>
    <t>1 USD</t>
  </si>
  <si>
    <t xml:space="preserve"> Багаторазова подорож</t>
  </si>
  <si>
    <t>USD</t>
  </si>
  <si>
    <t>EUR</t>
  </si>
  <si>
    <t xml:space="preserve"> Тривалість (днів)</t>
  </si>
  <si>
    <t xml:space="preserve"> Франшиза (у.о.)</t>
  </si>
  <si>
    <t xml:space="preserve"> Страхова сума НВ на 1 ЗО, грн.</t>
  </si>
  <si>
    <t>Територія дії</t>
  </si>
  <si>
    <t>Ктер</t>
  </si>
  <si>
    <r>
      <t xml:space="preserve">ЄВРОПА </t>
    </r>
    <r>
      <rPr>
        <sz val="12"/>
        <color theme="1"/>
        <rFont val="Times New Roman"/>
        <family val="1"/>
        <charset val="204"/>
      </rPr>
      <t>окрім України та країни постійного проживання.</t>
    </r>
  </si>
  <si>
    <r>
      <t>ВЕСЬ СВІТ</t>
    </r>
    <r>
      <rPr>
        <sz val="12"/>
        <color rgb="FFFF0000"/>
        <rFont val="Times New Roman"/>
        <family val="1"/>
        <charset val="204"/>
      </rPr>
      <t>*</t>
    </r>
    <r>
      <rPr>
        <sz val="12"/>
        <color theme="1"/>
        <rFont val="Times New Roman"/>
        <family val="1"/>
        <charset val="204"/>
      </rPr>
      <t xml:space="preserve"> </t>
    </r>
    <r>
      <rPr>
        <b/>
        <u/>
        <sz val="12"/>
        <color theme="1"/>
        <rFont val="Times New Roman"/>
        <family val="1"/>
        <charset val="204"/>
      </rPr>
      <t>включаючи країни:</t>
    </r>
    <r>
      <rPr>
        <b/>
        <sz val="12"/>
        <color theme="1"/>
        <rFont val="Times New Roman"/>
        <family val="1"/>
        <charset val="204"/>
      </rPr>
      <t xml:space="preserve"> Північної та Південної Америки, Африки, Азії, Австралії та Океанії</t>
    </r>
    <r>
      <rPr>
        <sz val="12"/>
        <color theme="1"/>
        <rFont val="Times New Roman"/>
        <family val="1"/>
        <charset val="204"/>
      </rPr>
      <t>, але окрім України та країни постійного проживання.</t>
    </r>
  </si>
  <si>
    <r>
      <t>ВЕСЬ СВІТ</t>
    </r>
    <r>
      <rPr>
        <sz val="12"/>
        <color theme="1"/>
        <rFont val="Times New Roman"/>
        <family val="1"/>
        <charset val="204"/>
      </rPr>
      <t xml:space="preserve"> </t>
    </r>
    <r>
      <rPr>
        <b/>
        <u/>
        <sz val="12"/>
        <color theme="1"/>
        <rFont val="Times New Roman"/>
        <family val="1"/>
        <charset val="204"/>
      </rPr>
      <t>за виключенням країн:</t>
    </r>
    <r>
      <rPr>
        <sz val="12"/>
        <color theme="1"/>
        <rFont val="Times New Roman"/>
        <family val="1"/>
        <charset val="204"/>
      </rPr>
      <t xml:space="preserve"> Північної та Південної Америки, Африки, Азії, Австралії та Океанії та крім України та країни постійного проживання.</t>
    </r>
  </si>
  <si>
    <t>Територія</t>
  </si>
  <si>
    <t>Багаторазова</t>
  </si>
  <si>
    <t>ТАК</t>
  </si>
  <si>
    <t>НІ</t>
  </si>
  <si>
    <t>UAH</t>
  </si>
  <si>
    <r>
      <t>Розмір безумовної франшизи,</t>
    </r>
    <r>
      <rPr>
        <sz val="12"/>
        <color theme="1"/>
        <rFont val="Arial Narrow"/>
        <family val="2"/>
        <charset val="204"/>
      </rPr>
      <t xml:space="preserve">  </t>
    </r>
    <r>
      <rPr>
        <b/>
        <sz val="12"/>
        <color theme="1"/>
        <rFont val="Arial Narrow"/>
        <family val="2"/>
        <charset val="204"/>
      </rPr>
      <t>EUR/USD</t>
    </r>
  </si>
  <si>
    <t xml:space="preserve"> Територія дії Договору</t>
  </si>
  <si>
    <t>EUROPE</t>
  </si>
  <si>
    <t>WORLD</t>
  </si>
  <si>
    <t>WORLD *</t>
  </si>
  <si>
    <t>Курс валют НБУ</t>
  </si>
  <si>
    <t xml:space="preserve"> 15/30 </t>
  </si>
  <si>
    <t xml:space="preserve"> 15/90 </t>
  </si>
  <si>
    <t xml:space="preserve"> 30/90 </t>
  </si>
  <si>
    <t xml:space="preserve"> 60/180</t>
  </si>
  <si>
    <t xml:space="preserve"> 90/180</t>
  </si>
  <si>
    <t xml:space="preserve"> 30/365</t>
  </si>
  <si>
    <t xml:space="preserve"> 60/365</t>
  </si>
  <si>
    <t xml:space="preserve"> 90/365</t>
  </si>
  <si>
    <t>Надбавки</t>
  </si>
  <si>
    <r>
      <t xml:space="preserve"> Шенгенська зона </t>
    </r>
    <r>
      <rPr>
        <i/>
        <sz val="7"/>
        <rFont val="Arial Narrow"/>
        <family val="2"/>
        <charset val="204"/>
      </rPr>
      <t>(+15 днів)</t>
    </r>
  </si>
  <si>
    <t>ВІК</t>
  </si>
  <si>
    <t>сплатити до:</t>
  </si>
  <si>
    <t>Знижка</t>
  </si>
  <si>
    <t xml:space="preserve"> Надбавка</t>
  </si>
  <si>
    <t xml:space="preserve">Страховий платіж, грн.
УМОВИ І </t>
  </si>
  <si>
    <t>Страховий платіж, грн.
УМОВИ ІІ</t>
  </si>
  <si>
    <t xml:space="preserve"> Страховий  тариф по кожній ЗО, %</t>
  </si>
  <si>
    <t xml:space="preserve"> Страховий  платіж на кожну ЗО, у.о.</t>
  </si>
  <si>
    <t>ЗО 1</t>
  </si>
  <si>
    <t>ЗО 2</t>
  </si>
  <si>
    <t>ЗО 3</t>
  </si>
  <si>
    <t>Застрахована особа 1</t>
  </si>
  <si>
    <t>Застрахована особа 2</t>
  </si>
  <si>
    <t>Застрахована особа 3</t>
  </si>
  <si>
    <t>Застрахована особа 4</t>
  </si>
  <si>
    <t>TRAVEL</t>
  </si>
  <si>
    <t>Вік ЗО**:</t>
  </si>
  <si>
    <t xml:space="preserve">від 1 до 7 </t>
  </si>
  <si>
    <t>ЗО 4</t>
  </si>
  <si>
    <r>
      <t xml:space="preserve">Заборонено укладання міжнародних договорів добровільного комплексного страхування під час перебування за кордоном відносно осіб </t>
    </r>
    <r>
      <rPr>
        <b/>
        <u/>
        <sz val="12"/>
        <color theme="1"/>
        <rFont val="Arial Narrow"/>
        <family val="2"/>
        <charset val="204"/>
      </rPr>
      <t>віком до 1 року або осіб віком старше 75 років</t>
    </r>
    <r>
      <rPr>
        <b/>
        <sz val="12"/>
        <color theme="1"/>
        <rFont val="Arial Narrow"/>
        <family val="2"/>
        <charset val="204"/>
      </rPr>
      <t>. 
Такі категорії осіб погоджуються з андерайтером!</t>
    </r>
  </si>
  <si>
    <t>СКОРОЧЕННЯ / ПОЗНАЧЕННЯ</t>
  </si>
  <si>
    <t xml:space="preserve"> Страховий тариф по кожній ЗО, %</t>
  </si>
  <si>
    <t>Надбавка</t>
  </si>
  <si>
    <t>Згідно таблиці RISK GROUP</t>
  </si>
  <si>
    <t>визначається самостійно</t>
  </si>
  <si>
    <t xml:space="preserve"> Страховий платіж по кожній ЗО, y.o.</t>
  </si>
  <si>
    <t>УМОВИ 1</t>
  </si>
  <si>
    <t>УМОВИ 2</t>
  </si>
  <si>
    <t xml:space="preserve"> </t>
  </si>
  <si>
    <t xml:space="preserve">СП2 = Бт * К1 * К2 * К3 * К4 * К5 * Ккв * Ка </t>
  </si>
  <si>
    <t>Бт</t>
  </si>
  <si>
    <t>Коефіцієнти території дії Договору страхування</t>
  </si>
  <si>
    <t xml:space="preserve"> Ктер</t>
  </si>
  <si>
    <t xml:space="preserve">Коефіцієнти безумовної франшизи </t>
  </si>
  <si>
    <t>Коефіцієнти програми страхування</t>
  </si>
  <si>
    <t>К1 * К2 * К3</t>
  </si>
  <si>
    <t xml:space="preserve"> К4</t>
  </si>
  <si>
    <t xml:space="preserve"> К5</t>
  </si>
  <si>
    <t xml:space="preserve"> Ккв</t>
  </si>
  <si>
    <r>
      <t xml:space="preserve">СП1 = Бт * (Тривалість, якщо це одноразова подорож) * Кпр * Кфр * Ктер * </t>
    </r>
    <r>
      <rPr>
        <u/>
        <sz val="11"/>
        <color theme="1"/>
        <rFont val="Arial Narrow"/>
        <family val="2"/>
        <charset val="204"/>
      </rPr>
      <t>К1 * К2 * К3</t>
    </r>
    <r>
      <rPr>
        <sz val="11"/>
        <color theme="1"/>
        <rFont val="Arial Narrow"/>
        <family val="2"/>
        <charset val="204"/>
      </rPr>
      <t xml:space="preserve"> * К4 * К5 *Ккв </t>
    </r>
  </si>
  <si>
    <t>MAX (К1 ; К2 ; К3)</t>
  </si>
  <si>
    <t>Conditions in Appendix 2 to the Policy</t>
  </si>
  <si>
    <t>Total insurance premium under this  Policy (UAH)</t>
  </si>
  <si>
    <t xml:space="preserve">Conditions of  Policy on voluntary complex insurance while staying abroad (Conditions I) and Voluntary accident insurance conditions (Conditions II) are listed in Appendix 1 and Appendix 2 to this  Policy.
</t>
  </si>
  <si>
    <t xml:space="preserve"> Date of the  Policy conclusion</t>
  </si>
  <si>
    <t>Conditions in Appendix 2 to the  Policy</t>
  </si>
  <si>
    <t xml:space="preserve"> If the group is insured the lists of Insured persons is enclosed and is an integral part of this  Policy</t>
  </si>
  <si>
    <t xml:space="preserve">Conditions of  Policy on voluntary complex insurance while staying abroad (Conditions I) and Voluntary accident insurance conditions (Conditions II) are listed in Appendix 1 and Appendix 2 to this  Policy
</t>
  </si>
  <si>
    <r>
      <rPr>
        <b/>
        <u/>
        <sz val="16"/>
        <color rgb="FFFFCA05"/>
        <rFont val="Arial Narrow"/>
        <family val="2"/>
        <charset val="204"/>
      </rPr>
      <t>НАДБАВКИ</t>
    </r>
    <r>
      <rPr>
        <b/>
        <sz val="16"/>
        <color rgb="FFFFCA05"/>
        <rFont val="Arial Narrow"/>
        <family val="2"/>
        <charset val="204"/>
      </rPr>
      <t xml:space="preserve"> ДО СТРАХОВИХ ПЛАТЕЖІВ ЗАСТОСОВУЮТЬСЯ </t>
    </r>
    <r>
      <rPr>
        <b/>
        <u/>
        <sz val="16"/>
        <color rgb="FFFFCA05"/>
        <rFont val="Arial Narrow"/>
        <family val="2"/>
        <charset val="204"/>
      </rPr>
      <t>В ЗАЛЕЖНОСТІ ВІД ГРУП РИЗИКІВ !!!</t>
    </r>
  </si>
  <si>
    <t xml:space="preserve">  надбавка визначається самостійно відповідно до RISK GROUP</t>
  </si>
  <si>
    <t>НАКАЗ №150 від 10.10.2016 року</t>
  </si>
  <si>
    <t>Смайл сервіс  tel./ тел.: +380 44 287 88 70</t>
  </si>
  <si>
    <t>-    команди судів морської і річкової флотилій;
-    монтажники бетонних, залізобетонних конструкцій;</t>
  </si>
  <si>
    <t>-         працівники охорони, пожежної охорони;
-         працівники охоронних структур;
-         цивільної авіації, випробувачі автомашин, літаків;</t>
  </si>
  <si>
    <t xml:space="preserve">-    кранівники;
-    особи, які здійснюють водолазні роботи, водолази; </t>
  </si>
  <si>
    <t>-    артисти балету та танцювальних ансамблів;
-    водії грейдера, вантажники, дезінфектори;</t>
  </si>
  <si>
    <t>-       робiтники харчової промисловостi;</t>
  </si>
  <si>
    <t>-       робiтники пошти, телеграфу та кур’єрської служби;
-       службовці бiблiотек;</t>
  </si>
  <si>
    <t>-       персонал готелiв;
-       двipники;</t>
  </si>
  <si>
    <t xml:space="preserve"> Страхова сума Travel на 1 ЗО ,у.о.</t>
  </si>
  <si>
    <t>Електронний тарифікатор для розрахунку страхових платежів з міжнародного добровільно 
комплексного страхування під час перебування за кордоном</t>
  </si>
  <si>
    <r>
      <t xml:space="preserve">3,4 групи ризику </t>
    </r>
    <r>
      <rPr>
        <b/>
        <sz val="12"/>
        <color rgb="FFFF0000"/>
        <rFont val="Arial Narrow"/>
        <family val="2"/>
        <charset val="204"/>
      </rPr>
      <t>РИЗИК ПОГОДЖУЄТЬСЯ З АНДЕРАЙТЕРОМ!</t>
    </r>
  </si>
  <si>
    <t xml:space="preserve"> If the group is insured the lists of Insured persons is enclosed and is an integral part of this Policy.</t>
  </si>
  <si>
    <t xml:space="preserve"> -------------</t>
  </si>
  <si>
    <t>Територія дії договору</t>
  </si>
  <si>
    <t>Страхові суми, рекомендовані та які вимагають посольства</t>
  </si>
  <si>
    <t>Примітки</t>
  </si>
  <si>
    <t>ЄВРОПА</t>
  </si>
  <si>
    <t>Албанія</t>
  </si>
  <si>
    <t>30 000 USD</t>
  </si>
  <si>
    <t>Андорра</t>
  </si>
  <si>
    <r>
      <t>Болгарія</t>
    </r>
    <r>
      <rPr>
        <vertAlign val="superscript"/>
        <sz val="10"/>
        <color theme="1"/>
        <rFont val="Arial"/>
        <family val="2"/>
        <charset val="204"/>
      </rPr>
      <t>1</t>
    </r>
  </si>
  <si>
    <t>Білорусь</t>
  </si>
  <si>
    <t>Боснія та Герцоговина</t>
  </si>
  <si>
    <t>Ватикан</t>
  </si>
  <si>
    <r>
      <t>Велика Британія</t>
    </r>
    <r>
      <rPr>
        <vertAlign val="superscript"/>
        <sz val="10"/>
        <color theme="1"/>
        <rFont val="Arial"/>
        <family val="2"/>
        <charset val="204"/>
      </rPr>
      <t>1</t>
    </r>
  </si>
  <si>
    <t>Грузія</t>
  </si>
  <si>
    <t>15 000 USD</t>
  </si>
  <si>
    <t>Йорданія</t>
  </si>
  <si>
    <r>
      <t>Ірландія</t>
    </r>
    <r>
      <rPr>
        <vertAlign val="superscript"/>
        <sz val="10"/>
        <color theme="1"/>
        <rFont val="Arial"/>
        <family val="2"/>
        <charset val="204"/>
      </rPr>
      <t>1</t>
    </r>
  </si>
  <si>
    <t>Македонія</t>
  </si>
  <si>
    <t>Молдова</t>
  </si>
  <si>
    <t>15 000 USD</t>
  </si>
  <si>
    <t>Монако</t>
  </si>
  <si>
    <r>
      <t>Румунія</t>
    </r>
    <r>
      <rPr>
        <vertAlign val="superscript"/>
        <sz val="10"/>
        <color theme="1"/>
        <rFont val="Arial"/>
        <family val="2"/>
        <charset val="204"/>
      </rPr>
      <t>1</t>
    </r>
  </si>
  <si>
    <t>Сан-Марино</t>
  </si>
  <si>
    <t xml:space="preserve">Сербія </t>
  </si>
  <si>
    <t>Туреччина</t>
  </si>
  <si>
    <r>
      <t>Хорватія</t>
    </r>
    <r>
      <rPr>
        <vertAlign val="superscript"/>
        <sz val="10"/>
        <color theme="1"/>
        <rFont val="Arial"/>
        <family val="2"/>
        <charset val="204"/>
      </rPr>
      <t>1</t>
    </r>
  </si>
  <si>
    <t>Чорногорія</t>
  </si>
  <si>
    <r>
      <t>о. Кіпр</t>
    </r>
    <r>
      <rPr>
        <vertAlign val="superscript"/>
        <sz val="10"/>
        <color theme="1"/>
        <rFont val="Arial"/>
        <family val="2"/>
        <charset val="204"/>
      </rPr>
      <t>1</t>
    </r>
  </si>
  <si>
    <t>о. Кріт</t>
  </si>
  <si>
    <t>о. Майорка</t>
  </si>
  <si>
    <t>о. Сицилія</t>
  </si>
  <si>
    <t>Країни Шенгенської Зони</t>
  </si>
  <si>
    <r>
      <t>Австрія</t>
    </r>
    <r>
      <rPr>
        <vertAlign val="superscript"/>
        <sz val="10"/>
        <color theme="1"/>
        <rFont val="Arial"/>
        <family val="2"/>
        <charset val="204"/>
      </rPr>
      <t>1</t>
    </r>
  </si>
  <si>
    <r>
      <t>Бельгія</t>
    </r>
    <r>
      <rPr>
        <vertAlign val="superscript"/>
        <sz val="10"/>
        <color theme="1"/>
        <rFont val="Arial"/>
        <family val="2"/>
        <charset val="204"/>
      </rPr>
      <t>1</t>
    </r>
  </si>
  <si>
    <r>
      <t>Греція</t>
    </r>
    <r>
      <rPr>
        <vertAlign val="superscript"/>
        <sz val="10"/>
        <color theme="1"/>
        <rFont val="Arial"/>
        <family val="2"/>
        <charset val="204"/>
      </rPr>
      <t>1</t>
    </r>
    <r>
      <rPr>
        <sz val="9"/>
        <color theme="1"/>
        <rFont val="Arial"/>
        <family val="2"/>
        <charset val="204"/>
      </rPr>
      <t xml:space="preserve"> </t>
    </r>
    <r>
      <rPr>
        <i/>
        <sz val="9"/>
        <color theme="1"/>
        <rFont val="Arial"/>
        <family val="2"/>
        <charset val="204"/>
      </rPr>
      <t>(бeз півострова Афoн)</t>
    </r>
  </si>
  <si>
    <t>півострів Афон - розрахунок страхового тарифу здійснюється як по «ЄВРОПА»</t>
  </si>
  <si>
    <r>
      <t>Данія</t>
    </r>
    <r>
      <rPr>
        <vertAlign val="superscript"/>
        <sz val="10"/>
        <color theme="1"/>
        <rFont val="Arial"/>
        <family val="2"/>
        <charset val="204"/>
      </rPr>
      <t>1</t>
    </r>
    <r>
      <rPr>
        <sz val="9"/>
        <color theme="1"/>
        <rFont val="Arial"/>
        <family val="2"/>
        <charset val="204"/>
      </rPr>
      <t xml:space="preserve"> </t>
    </r>
    <r>
      <rPr>
        <i/>
        <sz val="9"/>
        <color theme="1"/>
        <rFont val="Arial"/>
        <family val="2"/>
        <charset val="204"/>
      </rPr>
      <t>(без о. Гренландії і Фарерських островів)</t>
    </r>
  </si>
  <si>
    <t>Фарерські острови – розрахунок страхового платежу здійснюється як «ВЕСЬ СВІТ»</t>
  </si>
  <si>
    <t>о. Гренландія – розрахунок страхового платежу здійснюється як «ПІВНІЧНА АМЕРИКА»</t>
  </si>
  <si>
    <r>
      <t>Естонія</t>
    </r>
    <r>
      <rPr>
        <vertAlign val="superscript"/>
        <sz val="10"/>
        <color theme="1"/>
        <rFont val="Arial"/>
        <family val="2"/>
        <charset val="204"/>
      </rPr>
      <t>1</t>
    </r>
  </si>
  <si>
    <t>Ісландія</t>
  </si>
  <si>
    <r>
      <t>Іспанія</t>
    </r>
    <r>
      <rPr>
        <vertAlign val="superscript"/>
        <sz val="10"/>
        <color theme="1"/>
        <rFont val="Arial"/>
        <family val="2"/>
        <charset val="204"/>
      </rPr>
      <t>1</t>
    </r>
  </si>
  <si>
    <t>консульство вимагає укладення Договорів страхування з розміром франшизи 0%</t>
  </si>
  <si>
    <r>
      <t>Італія</t>
    </r>
    <r>
      <rPr>
        <vertAlign val="superscript"/>
        <sz val="10"/>
        <color theme="1"/>
        <rFont val="Arial"/>
        <family val="2"/>
        <charset val="204"/>
      </rPr>
      <t>1</t>
    </r>
    <r>
      <rPr>
        <sz val="9"/>
        <color theme="1"/>
        <rFont val="Arial"/>
        <family val="2"/>
        <charset val="204"/>
      </rPr>
      <t xml:space="preserve"> </t>
    </r>
    <r>
      <rPr>
        <i/>
        <sz val="9"/>
        <color theme="1"/>
        <rFont val="Arial"/>
        <family val="2"/>
        <charset val="204"/>
      </rPr>
      <t>(бeз aнклaвa Лeвiгнo)</t>
    </r>
  </si>
  <si>
    <t>30 000 €</t>
  </si>
  <si>
    <t>aнклaв Лeвiгнo - розрахунок страхового платежу здійснюється як «ЄВРОПА»</t>
  </si>
  <si>
    <r>
      <t>Латвія</t>
    </r>
    <r>
      <rPr>
        <vertAlign val="superscript"/>
        <sz val="10"/>
        <color theme="1"/>
        <rFont val="Arial"/>
        <family val="2"/>
        <charset val="204"/>
      </rPr>
      <t>1</t>
    </r>
  </si>
  <si>
    <r>
      <t>Литва</t>
    </r>
    <r>
      <rPr>
        <vertAlign val="superscript"/>
        <sz val="10"/>
        <color theme="1"/>
        <rFont val="Arial"/>
        <family val="2"/>
        <charset val="204"/>
      </rPr>
      <t>1</t>
    </r>
  </si>
  <si>
    <t>Ліхтенштейн</t>
  </si>
  <si>
    <r>
      <t>Люксембург</t>
    </r>
    <r>
      <rPr>
        <vertAlign val="superscript"/>
        <sz val="10"/>
        <color theme="1"/>
        <rFont val="Arial"/>
        <family val="2"/>
        <charset val="204"/>
      </rPr>
      <t>1</t>
    </r>
  </si>
  <si>
    <r>
      <t>Нідерланди</t>
    </r>
    <r>
      <rPr>
        <vertAlign val="superscript"/>
        <sz val="10"/>
        <color theme="1"/>
        <rFont val="Arial"/>
        <family val="2"/>
        <charset val="204"/>
      </rPr>
      <t>1</t>
    </r>
  </si>
  <si>
    <r>
      <t>Німеччина</t>
    </r>
    <r>
      <rPr>
        <vertAlign val="superscript"/>
        <sz val="10"/>
        <color theme="1"/>
        <rFont val="Arial"/>
        <family val="2"/>
        <charset val="204"/>
      </rPr>
      <t>1</t>
    </r>
    <r>
      <rPr>
        <sz val="9"/>
        <color theme="1"/>
        <rFont val="Arial"/>
        <family val="2"/>
        <charset val="204"/>
      </rPr>
      <t xml:space="preserve"> </t>
    </r>
    <r>
      <rPr>
        <i/>
        <sz val="9"/>
        <color theme="1"/>
        <rFont val="Arial"/>
        <family val="2"/>
        <charset val="204"/>
      </rPr>
      <t>(бeз Бюзiнгeн-нa-Вeрxньoму-Рeйнi)</t>
    </r>
  </si>
  <si>
    <t>Бюзiнгeн-нa-Вeрxньoму-Рeйнi - розрахунок страхового платежу здійснюється як «ЄВРОПА»</t>
  </si>
  <si>
    <r>
      <t xml:space="preserve">Норвегія </t>
    </r>
    <r>
      <rPr>
        <i/>
        <sz val="9"/>
        <color theme="1"/>
        <rFont val="Arial"/>
        <family val="2"/>
        <charset val="204"/>
      </rPr>
      <t xml:space="preserve">(бeз Шпiцбeргeнa </t>
    </r>
  </si>
  <si>
    <t>i Вeдмeжих ocтрoвiв)</t>
  </si>
  <si>
    <t>Шпiцбeргeн i Ведмежі ocтрoви – розрахунок страхового платежу здійснюється як «ВЕСЬ СВІТ»</t>
  </si>
  <si>
    <r>
      <t>Польща</t>
    </r>
    <r>
      <rPr>
        <vertAlign val="superscript"/>
        <sz val="10"/>
        <color theme="1"/>
        <rFont val="Arial"/>
        <family val="2"/>
        <charset val="204"/>
      </rPr>
      <t>1</t>
    </r>
  </si>
  <si>
    <r>
      <t>Португалія</t>
    </r>
    <r>
      <rPr>
        <vertAlign val="superscript"/>
        <sz val="10"/>
        <color theme="1"/>
        <rFont val="Arial"/>
        <family val="2"/>
        <charset val="204"/>
      </rPr>
      <t>1</t>
    </r>
  </si>
  <si>
    <r>
      <t>Словаччина</t>
    </r>
    <r>
      <rPr>
        <vertAlign val="superscript"/>
        <sz val="10"/>
        <color theme="1"/>
        <rFont val="Arial"/>
        <family val="2"/>
        <charset val="204"/>
      </rPr>
      <t>1</t>
    </r>
  </si>
  <si>
    <r>
      <t>Словенія</t>
    </r>
    <r>
      <rPr>
        <vertAlign val="superscript"/>
        <sz val="10"/>
        <color theme="1"/>
        <rFont val="Arial"/>
        <family val="2"/>
        <charset val="204"/>
      </rPr>
      <t>1</t>
    </r>
  </si>
  <si>
    <r>
      <t>Угорщина</t>
    </r>
    <r>
      <rPr>
        <vertAlign val="superscript"/>
        <sz val="10"/>
        <color theme="1"/>
        <rFont val="Arial"/>
        <family val="2"/>
        <charset val="204"/>
      </rPr>
      <t>1</t>
    </r>
  </si>
  <si>
    <r>
      <t>Фінляндія</t>
    </r>
    <r>
      <rPr>
        <vertAlign val="superscript"/>
        <sz val="10"/>
        <color theme="1"/>
        <rFont val="Arial"/>
        <family val="2"/>
        <charset val="204"/>
      </rPr>
      <t>1</t>
    </r>
  </si>
  <si>
    <r>
      <t>Франція</t>
    </r>
    <r>
      <rPr>
        <vertAlign val="superscript"/>
        <sz val="10"/>
        <color theme="1"/>
        <rFont val="Arial"/>
        <family val="2"/>
        <charset val="204"/>
      </rPr>
      <t>1</t>
    </r>
  </si>
  <si>
    <r>
      <t>Чехія</t>
    </r>
    <r>
      <rPr>
        <vertAlign val="superscript"/>
        <sz val="10"/>
        <color theme="1"/>
        <rFont val="Arial"/>
        <family val="2"/>
        <charset val="204"/>
      </rPr>
      <t>1</t>
    </r>
  </si>
  <si>
    <r>
      <t>Швейцарія</t>
    </r>
    <r>
      <rPr>
        <vertAlign val="superscript"/>
        <sz val="10"/>
        <color theme="1"/>
        <rFont val="Arial"/>
        <family val="2"/>
        <charset val="204"/>
      </rPr>
      <t>1</t>
    </r>
  </si>
  <si>
    <r>
      <t>Швеція</t>
    </r>
    <r>
      <rPr>
        <vertAlign val="superscript"/>
        <sz val="10"/>
        <color theme="1"/>
        <rFont val="Arial"/>
        <family val="2"/>
        <charset val="204"/>
      </rPr>
      <t>1</t>
    </r>
  </si>
  <si>
    <r>
      <t>о. Мальта</t>
    </r>
    <r>
      <rPr>
        <vertAlign val="superscript"/>
        <sz val="10"/>
        <color theme="1"/>
        <rFont val="Arial"/>
        <family val="2"/>
        <charset val="204"/>
      </rPr>
      <t>1</t>
    </r>
  </si>
  <si>
    <t>АЗІЯ</t>
  </si>
  <si>
    <t>Бангладеш</t>
  </si>
  <si>
    <t>Бруней-Дарусалам</t>
  </si>
  <si>
    <t>Бутан</t>
  </si>
  <si>
    <t>В’єтнам</t>
  </si>
  <si>
    <t>Гонконг</t>
  </si>
  <si>
    <t>Ізраїль</t>
  </si>
  <si>
    <t>Індія</t>
  </si>
  <si>
    <t>Індонезія</t>
  </si>
  <si>
    <t>Іран</t>
  </si>
  <si>
    <t>Камбоджа</t>
  </si>
  <si>
    <t>Катар</t>
  </si>
  <si>
    <t>Киргизтан</t>
  </si>
  <si>
    <t xml:space="preserve">Корея Південна </t>
  </si>
  <si>
    <t>Китай</t>
  </si>
  <si>
    <t>Малайзія</t>
  </si>
  <si>
    <t>Мальдівські острови</t>
  </si>
  <si>
    <t>50 000 USD</t>
  </si>
  <si>
    <t>Монголія</t>
  </si>
  <si>
    <t>М’янма (Бірма)</t>
  </si>
  <si>
    <t>Непал</t>
  </si>
  <si>
    <t>Об’єднані Арабські Емірати (ОАЕ)</t>
  </si>
  <si>
    <t>Оман</t>
  </si>
  <si>
    <t>Саудівська Аравія</t>
  </si>
  <si>
    <t>Сінгапур</t>
  </si>
  <si>
    <t>Таджикістан</t>
  </si>
  <si>
    <t>Таїланд</t>
  </si>
  <si>
    <t>Туркменістан</t>
  </si>
  <si>
    <t>Узбекистан</t>
  </si>
  <si>
    <t>Філіппіни (Філіппінські острови)</t>
  </si>
  <si>
    <t>Японія</t>
  </si>
  <si>
    <t>о. Бахрейн</t>
  </si>
  <si>
    <t>о. Тайвань</t>
  </si>
  <si>
    <t>о. Шрі-Ланка</t>
  </si>
  <si>
    <t>АФРИКА</t>
  </si>
  <si>
    <t>Алжир</t>
  </si>
  <si>
    <t>Ангола</t>
  </si>
  <si>
    <t>Ботсвана</t>
  </si>
  <si>
    <t>Буркіна-Фасо</t>
  </si>
  <si>
    <t>Бурунді</t>
  </si>
  <si>
    <t>Габон</t>
  </si>
  <si>
    <t>Гамбія</t>
  </si>
  <si>
    <t>Гана</t>
  </si>
  <si>
    <t>Замбія</t>
  </si>
  <si>
    <t>Західна Захара</t>
  </si>
  <si>
    <t>Екваторіальна Гвінея</t>
  </si>
  <si>
    <t>Ефіопія</t>
  </si>
  <si>
    <t>Єгипет</t>
  </si>
  <si>
    <t>Кабо-Верде</t>
  </si>
  <si>
    <t>Камерун</t>
  </si>
  <si>
    <t>Кенія</t>
  </si>
  <si>
    <t>Коморські острови</t>
  </si>
  <si>
    <t>Конго</t>
  </si>
  <si>
    <t>Малі</t>
  </si>
  <si>
    <t>Марроко</t>
  </si>
  <si>
    <t>Мозамбік</t>
  </si>
  <si>
    <t>Намібія</t>
  </si>
  <si>
    <t>Нігер</t>
  </si>
  <si>
    <t>Нігерія</t>
  </si>
  <si>
    <t>ПАР</t>
  </si>
  <si>
    <t>Руанда</t>
  </si>
  <si>
    <t>Сейшельські острови</t>
  </si>
  <si>
    <t>Туніс</t>
  </si>
  <si>
    <t>о. Мадагаскар</t>
  </si>
  <si>
    <t>о. Мадейра</t>
  </si>
  <si>
    <t>о. Маврикій</t>
  </si>
  <si>
    <t>о. Майотта</t>
  </si>
  <si>
    <t>о. Реюньйон</t>
  </si>
  <si>
    <t>о. Тенеріфе</t>
  </si>
  <si>
    <t>АМЕРИКА</t>
  </si>
  <si>
    <t>Північна Америка</t>
  </si>
  <si>
    <t>Багамські острови</t>
  </si>
  <si>
    <t>Беліз</t>
  </si>
  <si>
    <t>Бермудські острови</t>
  </si>
  <si>
    <t>Британські Віргінські острови</t>
  </si>
  <si>
    <t>Гватемала</t>
  </si>
  <si>
    <t>Гондурас</t>
  </si>
  <si>
    <t>Домініканська Республіка</t>
  </si>
  <si>
    <t>Кайманові острови</t>
  </si>
  <si>
    <t>Канада</t>
  </si>
  <si>
    <t>75 000 USD</t>
  </si>
  <si>
    <t>Коста-Ріка</t>
  </si>
  <si>
    <t>Мексика</t>
  </si>
  <si>
    <t>Нікарагуа</t>
  </si>
  <si>
    <t>Панама</t>
  </si>
  <si>
    <t>Сальвадор</t>
  </si>
  <si>
    <t>США</t>
  </si>
  <si>
    <t>Теркс і Кейкос острови</t>
  </si>
  <si>
    <t>о. Американські Віргінські острови</t>
  </si>
  <si>
    <t>о. Ангілія</t>
  </si>
  <si>
    <t>о. Аруба</t>
  </si>
  <si>
    <t xml:space="preserve">о. Антигуа і Барбуда </t>
  </si>
  <si>
    <t>о. Барбадос</t>
  </si>
  <si>
    <t>о. Гаїті</t>
  </si>
  <si>
    <t>о. Гваделупа</t>
  </si>
  <si>
    <t>о. Гренада</t>
  </si>
  <si>
    <t>о. Гренландія</t>
  </si>
  <si>
    <t>о. Домінікана</t>
  </si>
  <si>
    <t>о. Куба</t>
  </si>
  <si>
    <t>о. Кюрасао</t>
  </si>
  <si>
    <t>о. Мартиніка</t>
  </si>
  <si>
    <t>о. Монтсеррат</t>
  </si>
  <si>
    <t>о. Пуерто-Рико</t>
  </si>
  <si>
    <t>о. Сент-Бартелемі</t>
  </si>
  <si>
    <t>о. Сент-Вінсент і Гренадини</t>
  </si>
  <si>
    <t>о. Сент-Кіттс і Невіс</t>
  </si>
  <si>
    <t>о. Сент-Люсія</t>
  </si>
  <si>
    <t>о. Сент-Мартен</t>
  </si>
  <si>
    <t>о. Сінт-Мартен</t>
  </si>
  <si>
    <t>о. Сент-П’єр і Мікелон</t>
  </si>
  <si>
    <t>о. Ямайка</t>
  </si>
  <si>
    <t>Південна Америка</t>
  </si>
  <si>
    <t>Аргентина</t>
  </si>
  <si>
    <t>Болівія</t>
  </si>
  <si>
    <t>Бразилія</t>
  </si>
  <si>
    <t>Венесуела</t>
  </si>
  <si>
    <t>Гаяна</t>
  </si>
  <si>
    <t>Еквадор</t>
  </si>
  <si>
    <t>Колумбія</t>
  </si>
  <si>
    <t>Парагвай</t>
  </si>
  <si>
    <t>Перу</t>
  </si>
  <si>
    <t>Південна Джорджія та Південні Сандвічеві острови</t>
  </si>
  <si>
    <t>Сурінам</t>
  </si>
  <si>
    <t>Уругвай</t>
  </si>
  <si>
    <t>Фолклендські острови</t>
  </si>
  <si>
    <t>Французька Гвіана</t>
  </si>
  <si>
    <t>Чілі</t>
  </si>
  <si>
    <t>АВСТРАЛІЯ ТА ОКЕАНІЯ</t>
  </si>
  <si>
    <t>Австралія</t>
  </si>
  <si>
    <t>Гавайські острови</t>
  </si>
  <si>
    <t>Острови Французької Полінезії</t>
  </si>
  <si>
    <t>Північні Маріанські острови</t>
  </si>
  <si>
    <t>Соломонови острови</t>
  </si>
  <si>
    <t>о. Вануату</t>
  </si>
  <si>
    <t>о. Гуам</t>
  </si>
  <si>
    <t>о. Іріан-Джая</t>
  </si>
  <si>
    <t>о. Кірібаті</t>
  </si>
  <si>
    <t>о. Нова Гвінея</t>
  </si>
  <si>
    <t>о. Нова Зеландія</t>
  </si>
  <si>
    <t>о. Нова Каледонія</t>
  </si>
  <si>
    <t>о. Норфолк</t>
  </si>
  <si>
    <t>о. Палау</t>
  </si>
  <si>
    <t>о. Папуа-Нова Гвінея</t>
  </si>
  <si>
    <t>о. Пасхи</t>
  </si>
  <si>
    <t>о. Тонга</t>
  </si>
  <si>
    <t>о. Фіджі</t>
  </si>
  <si>
    <t>ВЕСЬ СВІТ</t>
  </si>
  <si>
    <t>Росія</t>
  </si>
  <si>
    <t>Азербайджан</t>
  </si>
  <si>
    <t>Вірменія</t>
  </si>
  <si>
    <t>Казахстан</t>
  </si>
  <si>
    <r>
      <t>О</t>
    </r>
    <r>
      <rPr>
        <b/>
        <sz val="9"/>
        <color rgb="FF39316C"/>
        <rFont val="Arial"/>
        <family val="2"/>
        <charset val="204"/>
      </rPr>
      <t xml:space="preserve">строви </t>
    </r>
  </si>
  <si>
    <t>Аланські острови</t>
  </si>
  <si>
    <t>розрахунок страхового платежу здійснюється як «ВЕСЬ СВІТ»</t>
  </si>
  <si>
    <t>Ведмежі острови</t>
  </si>
  <si>
    <t>30 000 USD</t>
  </si>
  <si>
    <t>Канарські острови</t>
  </si>
  <si>
    <t>розрахунок страхового платежу здійснюється як «АФРИКА»</t>
  </si>
  <si>
    <t>Курильські острови</t>
  </si>
  <si>
    <t>розрахунок страхового платежу здійснюється як «АЗІЯ»</t>
  </si>
  <si>
    <t>Фарерські острови</t>
  </si>
  <si>
    <t>Перелік невизнаних або частково визнаних держав на які не розповсюджується страхове покриття:</t>
  </si>
  <si>
    <t>Абхазія</t>
  </si>
  <si>
    <t>Нагірно-Карабаська Республіка</t>
  </si>
  <si>
    <t xml:space="preserve">Південна Осетія </t>
  </si>
  <si>
    <t>Косово</t>
  </si>
  <si>
    <t>Турецька Республіка Північного Кіпру</t>
  </si>
  <si>
    <t>Придністровська Молдавська Республіка</t>
  </si>
  <si>
    <t xml:space="preserve">1 країни-члени Європейського Союзу
</t>
  </si>
  <si>
    <t>2 країни Світу в зоні бойових дій та/або під санкціями ЄС та/або ООН</t>
  </si>
  <si>
    <r>
      <t xml:space="preserve">Автомобільний спорт, альпінізм, багатоборство, баскетбол, бобслей, бокс, </t>
    </r>
    <r>
      <rPr>
        <b/>
        <sz val="12"/>
        <color rgb="FFFF0000"/>
        <rFont val="Arial Narrow"/>
        <family val="2"/>
        <charset val="204"/>
      </rPr>
      <t>дайвінг (не покривається!)</t>
    </r>
    <r>
      <rPr>
        <sz val="12"/>
        <color theme="1"/>
        <rFont val="Arial Narrow"/>
        <family val="2"/>
        <charset val="204"/>
      </rPr>
      <t>, важка атлетика, гімнастика спортивна, гірськолижний спорт, дельтапланеризм, кінний спорт, картинт, карате (всі види), ковзанярський спорт, літаковий спорт, мотобол, мотоциклетний спорт, парашутний спорт, підводний спорт, планерний спорт, поло, ралі, регбі, санний спорт, скелелазіння, стрибки на лижах із трампліну, сноуборд, спідвей, хокей (всі види), фрістайл, види спорту з аналогічними фізичними навантаженнями, не враховані в цьому переліку.</t>
    </r>
  </si>
  <si>
    <r>
      <t xml:space="preserve">4 групи ризику </t>
    </r>
    <r>
      <rPr>
        <b/>
        <sz val="12"/>
        <color rgb="FFFF0000"/>
        <rFont val="Arial Narrow"/>
        <family val="2"/>
        <charset val="204"/>
      </rPr>
      <t>(дайвінг не покривається!)</t>
    </r>
  </si>
  <si>
    <t>МІЖНАРОДНИЙ ДОГОВІР ДОБРОВІЛЬНОГО КОМПЛЕКСНОГО СТРАХУВАННЯ під час перебування за кордоном
INTERNATIONAL POLICY ON VOLUNTARY COMPLEX  INSURANCE while staying abroad</t>
  </si>
  <si>
    <t>ПРИВАТНЕ АКЦІОНЕРНЕ ТОВАРИСТВО "СТРАХОВА КОМПАНІЯ "ЄВРОІНС УКРАЇНА" /</t>
  </si>
  <si>
    <t>PRIVATE JOINT STOCK COMPANY "EUROINS UKRAINE INSURANCE COMPANY"</t>
  </si>
  <si>
    <r>
      <rPr>
        <b/>
        <sz val="13"/>
        <color rgb="FF212B68"/>
        <rFont val="Calibri"/>
        <family val="2"/>
        <charset val="204"/>
        <scheme val="minor"/>
      </rPr>
      <t>ВИМОГИ КРАЇН ТА РЕКОМЕНДАЦІЇ ЩОДО ВИЗНАЧЕННЯ РОЗМІРУ СТРАХОВОЇ СУМИ</t>
    </r>
    <r>
      <rPr>
        <sz val="13"/>
        <color theme="1"/>
        <rFont val="Calibri"/>
        <family val="2"/>
        <charset val="204"/>
        <scheme val="minor"/>
      </rPr>
      <t xml:space="preserve">
</t>
    </r>
    <r>
      <rPr>
        <b/>
        <sz val="13"/>
        <color rgb="FFFF0000"/>
        <rFont val="Calibri"/>
        <family val="2"/>
        <charset val="204"/>
        <scheme val="minor"/>
      </rPr>
      <t>Максимальна страхова сума в ПрАТ «СК «Євроінс Україна» - 30 000 € / USD</t>
    </r>
  </si>
  <si>
    <t>страхова сума в ПрАТ «СК «Євроінс Україна» - 30 000 €</t>
  </si>
  <si>
    <t>страхова сума в ПрАТ «СК «Євроінс Україна» - 30 000 USD</t>
  </si>
  <si>
    <t>111011-4401-0000127</t>
  </si>
  <si>
    <t>Мосіященко Вікторія</t>
  </si>
  <si>
    <t>м. Сватове, вул. Крупської б. 37</t>
  </si>
  <si>
    <t>ЕЛ009941</t>
  </si>
  <si>
    <t>2824911301</t>
  </si>
  <si>
    <t>Shumakov Denys</t>
  </si>
  <si>
    <t>FC767848</t>
  </si>
  <si>
    <t>23.07.17 17:45</t>
  </si>
  <si>
    <t>23.07.17 22:15</t>
  </si>
  <si>
    <t>24.07.17</t>
  </si>
  <si>
    <t>22.07.17</t>
  </si>
  <si>
    <t>25.7938</t>
  </si>
  <si>
    <t>26.0138</t>
  </si>
  <si>
    <t>25.8897</t>
  </si>
  <si>
    <t>25.9000</t>
  </si>
  <si>
    <t>25.8651</t>
  </si>
  <si>
    <t>25.8600</t>
  </si>
  <si>
    <t>29.7425</t>
  </si>
  <si>
    <t>30.2263</t>
  </si>
  <si>
    <t>30.1408</t>
  </si>
  <si>
    <t>30.1761</t>
  </si>
  <si>
    <t>30.1196</t>
  </si>
  <si>
    <t>30.1574</t>
  </si>
  <si>
    <t>4.0660</t>
  </si>
  <si>
    <t>4.3730</t>
  </si>
  <si>
    <t>4.3931</t>
  </si>
  <si>
    <t>4.3949</t>
  </si>
  <si>
    <t>0.0439</t>
  </si>
  <si>
    <t>4.3568</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</si>
</sst>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dd\.mm\.yy;@"/>
    <numFmt numFmtId="165" formatCode="0.0000%"/>
    <numFmt numFmtId="166" formatCode="0.000000%"/>
    <numFmt numFmtId="167" formatCode="dd/mm/yy;@"/>
    <numFmt numFmtId="168" formatCode="#,##0.00\ [$UAH]"/>
    <numFmt numFmtId="169" formatCode="#,##0.000"/>
    <numFmt numFmtId="170" formatCode="#,##0.0000"/>
    <numFmt numFmtId="171" formatCode="0.000%"/>
    <numFmt numFmtId="172" formatCode="#,##0.00_р_."/>
    <numFmt numFmtId="173" formatCode="#,##0\ [$€-1];[Red]\-#,##0\ [$€-1]"/>
  </numFmts>
  <fonts count="87" x14ac:knownFonts="1">
    <font>
      <sz val="11"/>
      <color theme="1"/>
      <name val="Calibri"/>
      <family val="2"/>
      <scheme val="minor"/>
    </font>
    <font>
      <sz val="6"/>
      <name val="Arial Narrow"/>
      <family val="2"/>
      <charset val="204"/>
    </font>
    <font>
      <b/>
      <sz val="6"/>
      <name val="Arial Narrow"/>
      <family val="2"/>
      <charset val="204"/>
    </font>
    <font>
      <b/>
      <sz val="9"/>
      <name val="Arial Narrow"/>
      <family val="2"/>
      <charset val="204"/>
    </font>
    <font>
      <sz val="5.5"/>
      <name val="Arial Narrow"/>
      <family val="2"/>
      <charset val="204"/>
    </font>
    <font>
      <sz val="5"/>
      <name val="Arial Narrow"/>
      <family val="2"/>
      <charset val="204"/>
    </font>
    <font>
      <b/>
      <sz val="7"/>
      <name val="Arial Narrow"/>
      <family val="2"/>
      <charset val="204"/>
    </font>
    <font>
      <b/>
      <sz val="8"/>
      <name val="Arial Narrow"/>
      <family val="2"/>
      <charset val="204"/>
    </font>
    <font>
      <sz val="6"/>
      <name val="Calibri"/>
      <family val="2"/>
      <charset val="204"/>
    </font>
    <font>
      <b/>
      <sz val="5"/>
      <name val="Arial Narrow"/>
      <family val="2"/>
      <charset val="204"/>
    </font>
    <font>
      <sz val="8"/>
      <name val="Arial Narrow"/>
      <family val="2"/>
      <charset val="204"/>
    </font>
    <font>
      <i/>
      <sz val="6"/>
      <name val="Arial Narrow"/>
      <family val="2"/>
      <charset val="204"/>
    </font>
    <font>
      <sz val="4.5"/>
      <name val="Arial Narrow"/>
      <family val="2"/>
      <charset val="204"/>
    </font>
    <font>
      <i/>
      <sz val="5"/>
      <name val="Arial Narrow"/>
      <family val="2"/>
      <charset val="204"/>
    </font>
    <font>
      <sz val="5"/>
      <color rgb="FFFF0000"/>
      <name val="Arial Narrow"/>
      <family val="2"/>
      <charset val="204"/>
    </font>
    <font>
      <b/>
      <sz val="8"/>
      <color rgb="FFFF0000"/>
      <name val="Arial Narrow"/>
      <family val="2"/>
      <charset val="204"/>
    </font>
    <font>
      <sz val="6"/>
      <color rgb="FFFF0000"/>
      <name val="Arial Narrow"/>
      <family val="2"/>
      <charset val="204"/>
    </font>
    <font>
      <b/>
      <sz val="6"/>
      <color rgb="FFFF0000"/>
      <name val="Arial Narrow"/>
      <family val="2"/>
      <charset val="204"/>
    </font>
    <font>
      <sz val="11"/>
      <color theme="1"/>
      <name val="Arial Narrow"/>
      <family val="2"/>
      <charset val="204"/>
    </font>
    <font>
      <b/>
      <sz val="12"/>
      <color theme="1"/>
      <name val="Times New Roman"/>
      <family val="1"/>
      <charset val="204"/>
    </font>
    <font>
      <sz val="12"/>
      <color theme="1"/>
      <name val="Times New Roman"/>
      <family val="1"/>
      <charset val="204"/>
    </font>
    <font>
      <b/>
      <sz val="12"/>
      <color theme="1"/>
      <name val="Arial Narrow"/>
      <family val="2"/>
      <charset val="204"/>
    </font>
    <font>
      <sz val="12"/>
      <color theme="1"/>
      <name val="Arial Narrow"/>
      <family val="2"/>
      <charset val="204"/>
    </font>
    <font>
      <sz val="12"/>
      <color rgb="FFFF0000"/>
      <name val="Times New Roman"/>
      <family val="1"/>
      <charset val="204"/>
    </font>
    <font>
      <sz val="12"/>
      <name val="Arial Narrow"/>
      <family val="2"/>
      <charset val="204"/>
    </font>
    <font>
      <b/>
      <sz val="12"/>
      <name val="Arial Narrow"/>
      <family val="2"/>
      <charset val="204"/>
    </font>
    <font>
      <b/>
      <sz val="11"/>
      <color theme="1"/>
      <name val="Arial Narrow"/>
      <family val="2"/>
      <charset val="204"/>
    </font>
    <font>
      <b/>
      <sz val="11"/>
      <color rgb="FFFF0000"/>
      <name val="Arial Narrow"/>
      <family val="2"/>
      <charset val="204"/>
    </font>
    <font>
      <b/>
      <sz val="12"/>
      <color rgb="FFFF0000"/>
      <name val="Arial Narrow"/>
      <family val="2"/>
      <charset val="204"/>
    </font>
    <font>
      <sz val="12"/>
      <color rgb="FF000000"/>
      <name val="Arial Narrow"/>
      <family val="2"/>
      <charset val="204"/>
    </font>
    <font>
      <b/>
      <sz val="14"/>
      <color rgb="FFFF0000"/>
      <name val="Arial Narrow"/>
      <family val="2"/>
      <charset val="204"/>
    </font>
    <font>
      <sz val="7"/>
      <name val="Arial Narrow"/>
      <family val="2"/>
      <charset val="204"/>
    </font>
    <font>
      <sz val="11"/>
      <color rgb="FFFF0000"/>
      <name val="Calibri"/>
      <family val="2"/>
      <charset val="204"/>
    </font>
    <font>
      <b/>
      <u/>
      <sz val="12"/>
      <color theme="1"/>
      <name val="Times New Roman"/>
      <family val="1"/>
      <charset val="204"/>
    </font>
    <font>
      <i/>
      <sz val="7"/>
      <name val="Arial Narrow"/>
      <family val="2"/>
      <charset val="204"/>
    </font>
    <font>
      <b/>
      <sz val="6.5"/>
      <name val="Arial Narrow"/>
      <family val="2"/>
      <charset val="204"/>
    </font>
    <font>
      <b/>
      <sz val="7"/>
      <color rgb="FFC00000"/>
      <name val="Arial Narrow"/>
      <family val="2"/>
      <charset val="204"/>
    </font>
    <font>
      <sz val="6"/>
      <name val="Calibri"/>
      <family val="2"/>
      <charset val="204"/>
      <scheme val="minor"/>
    </font>
    <font>
      <sz val="7"/>
      <color rgb="FFFF0000"/>
      <name val="Arial Narrow"/>
      <family val="2"/>
      <charset val="204"/>
    </font>
    <font>
      <b/>
      <sz val="7"/>
      <color rgb="FF00B050"/>
      <name val="Arial Narrow"/>
      <family val="2"/>
      <charset val="204"/>
    </font>
    <font>
      <sz val="8"/>
      <color rgb="FFC00000"/>
      <name val="Arial Narrow"/>
      <family val="2"/>
      <charset val="204"/>
    </font>
    <font>
      <b/>
      <sz val="5.5"/>
      <name val="Arial Narrow"/>
      <family val="2"/>
      <charset val="204"/>
    </font>
    <font>
      <i/>
      <sz val="8.5"/>
      <color rgb="FFFF0000"/>
      <name val="Arial Narrow"/>
      <family val="2"/>
      <charset val="204"/>
    </font>
    <font>
      <b/>
      <u/>
      <sz val="12"/>
      <color theme="1"/>
      <name val="Arial Narrow"/>
      <family val="2"/>
      <charset val="204"/>
    </font>
    <font>
      <sz val="10"/>
      <name val="Arial Narrow"/>
      <family val="2"/>
      <charset val="204"/>
    </font>
    <font>
      <b/>
      <sz val="14"/>
      <name val="Arial Narrow"/>
      <family val="2"/>
      <charset val="204"/>
    </font>
    <font>
      <sz val="14"/>
      <color theme="1"/>
      <name val="Calibri"/>
      <family val="2"/>
      <scheme val="minor"/>
    </font>
    <font>
      <b/>
      <sz val="12"/>
      <color rgb="FFC00000"/>
      <name val="Arial Narrow"/>
      <family val="2"/>
      <charset val="204"/>
    </font>
    <font>
      <b/>
      <sz val="7.5"/>
      <name val="Arial Narrow"/>
      <family val="2"/>
      <charset val="204"/>
    </font>
    <font>
      <b/>
      <sz val="10"/>
      <color rgb="FFC00000"/>
      <name val="Arial Narrow"/>
      <family val="2"/>
      <charset val="204"/>
    </font>
    <font>
      <sz val="10"/>
      <color rgb="FFC00000"/>
      <name val="Arial Narrow"/>
      <family val="2"/>
      <charset val="204"/>
    </font>
    <font>
      <sz val="7"/>
      <color theme="1" tint="0.34998626667073579"/>
      <name val="Arial Narrow"/>
      <family val="2"/>
      <charset val="204"/>
    </font>
    <font>
      <sz val="7"/>
      <color theme="1" tint="0.34998626667073579"/>
      <name val="Calibri"/>
      <family val="2"/>
      <scheme val="minor"/>
    </font>
    <font>
      <u/>
      <sz val="11"/>
      <color theme="1"/>
      <name val="Arial Narrow"/>
      <family val="2"/>
      <charset val="204"/>
    </font>
    <font>
      <sz val="7"/>
      <color theme="0"/>
      <name val="Arial Narrow"/>
      <family val="2"/>
      <charset val="204"/>
    </font>
    <font>
      <b/>
      <sz val="7"/>
      <color theme="0"/>
      <name val="Arial Narrow"/>
      <family val="2"/>
      <charset val="204"/>
    </font>
    <font>
      <b/>
      <sz val="6.5"/>
      <color theme="0"/>
      <name val="Arial Narrow"/>
      <family val="2"/>
      <charset val="204"/>
    </font>
    <font>
      <b/>
      <sz val="8"/>
      <color theme="0"/>
      <name val="Arial Narrow"/>
      <family val="2"/>
      <charset val="204"/>
    </font>
    <font>
      <b/>
      <sz val="10"/>
      <name val="Arial Narrow"/>
      <family val="2"/>
      <charset val="204"/>
    </font>
    <font>
      <b/>
      <sz val="28"/>
      <color rgb="FF002060"/>
      <name val="Segoe Script"/>
      <family val="2"/>
      <charset val="204"/>
    </font>
    <font>
      <b/>
      <sz val="12"/>
      <color theme="0"/>
      <name val="Arial Narrow"/>
      <family val="2"/>
      <charset val="204"/>
    </font>
    <font>
      <b/>
      <sz val="14"/>
      <color theme="0"/>
      <name val="Arial Narrow"/>
      <family val="2"/>
      <charset val="204"/>
    </font>
    <font>
      <b/>
      <sz val="16"/>
      <color rgb="FFFFCA05"/>
      <name val="Arial Narrow"/>
      <family val="2"/>
      <charset val="204"/>
    </font>
    <font>
      <b/>
      <u/>
      <sz val="16"/>
      <color rgb="FFFFCA05"/>
      <name val="Arial Narrow"/>
      <family val="2"/>
      <charset val="204"/>
    </font>
    <font>
      <b/>
      <sz val="28"/>
      <color rgb="FF212B68"/>
      <name val="Segoe Script"/>
      <family val="2"/>
      <charset val="204"/>
    </font>
    <font>
      <i/>
      <sz val="9"/>
      <color theme="0"/>
      <name val="Arial Narrow"/>
      <family val="2"/>
      <charset val="204"/>
    </font>
    <font>
      <sz val="9"/>
      <color theme="0"/>
      <name val="Arial Narrow"/>
      <family val="2"/>
      <charset val="204"/>
    </font>
    <font>
      <b/>
      <sz val="10"/>
      <color rgb="FF39316C"/>
      <name val="Arial Black"/>
      <family val="2"/>
      <charset val="204"/>
    </font>
    <font>
      <b/>
      <sz val="10"/>
      <color theme="4" tint="0.79998168889431442"/>
      <name val="Arial Black"/>
      <family val="2"/>
      <charset val="204"/>
    </font>
    <font>
      <sz val="12"/>
      <color rgb="FFFF0000"/>
      <name val="Arial Narrow"/>
      <family val="2"/>
      <charset val="204"/>
    </font>
    <font>
      <b/>
      <sz val="8"/>
      <color theme="1" tint="0.499984740745262"/>
      <name val="Arial Narrow"/>
      <family val="2"/>
      <charset val="204"/>
    </font>
    <font>
      <b/>
      <sz val="9"/>
      <color rgb="FFFFFFFF"/>
      <name val="Arial"/>
      <family val="2"/>
      <charset val="204"/>
    </font>
    <font>
      <sz val="9"/>
      <color theme="1"/>
      <name val="Arial"/>
      <family val="2"/>
      <charset val="204"/>
    </font>
    <font>
      <sz val="8"/>
      <color theme="1"/>
      <name val="Arial"/>
      <family val="2"/>
      <charset val="204"/>
    </font>
    <font>
      <vertAlign val="superscript"/>
      <sz val="10"/>
      <color theme="1"/>
      <name val="Arial"/>
      <family val="2"/>
      <charset val="204"/>
    </font>
    <font>
      <b/>
      <sz val="8"/>
      <color theme="1"/>
      <name val="Arial"/>
      <family val="2"/>
      <charset val="204"/>
    </font>
    <font>
      <b/>
      <sz val="9"/>
      <color theme="1"/>
      <name val="Arial"/>
      <family val="2"/>
      <charset val="204"/>
    </font>
    <font>
      <b/>
      <sz val="9"/>
      <color rgb="FF39316C"/>
      <name val="Arial"/>
      <family val="2"/>
      <charset val="204"/>
    </font>
    <font>
      <i/>
      <sz val="9"/>
      <color theme="1"/>
      <name val="Arial"/>
      <family val="2"/>
      <charset val="204"/>
    </font>
    <font>
      <b/>
      <sz val="9"/>
      <color theme="0"/>
      <name val="Arial"/>
      <family val="2"/>
      <charset val="204"/>
    </font>
    <font>
      <sz val="13"/>
      <color theme="1"/>
      <name val="Calibri"/>
      <family val="2"/>
      <charset val="204"/>
      <scheme val="minor"/>
    </font>
    <font>
      <b/>
      <sz val="13"/>
      <color rgb="FF212B68"/>
      <name val="Calibri"/>
      <family val="2"/>
      <charset val="204"/>
      <scheme val="minor"/>
    </font>
    <font>
      <b/>
      <sz val="13"/>
      <color rgb="FFFF0000"/>
      <name val="Calibri"/>
      <family val="2"/>
      <charset val="204"/>
      <scheme val="minor"/>
    </font>
    <font>
      <sz val="9"/>
      <color indexed="81"/>
      <name val="Tahoma"/>
      <family val="2"/>
      <charset val="204"/>
    </font>
    <font>
      <b/>
      <sz val="9"/>
      <color indexed="81"/>
      <name val="Tahoma"/>
      <family val="2"/>
      <charset val="204"/>
    </font>
    <font>
      <b/>
      <sz val="6"/>
      <color indexed="81"/>
      <name val="Tahoma"/>
      <family val="2"/>
      <charset val="204"/>
    </font>
    <font>
      <sz val="6"/>
      <color indexed="81"/>
      <name val="Tahoma"/>
      <family val="2"/>
      <charset val="204"/>
    </font>
  </fonts>
  <fills count="2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
      <patternFill patternType="solid">
        <fgColor rgb="FFD9D9D9"/>
        <bgColor indexed="64"/>
      </patternFill>
    </fill>
    <fill>
      <patternFill patternType="solid">
        <fgColor rgb="FF00C400"/>
        <bgColor indexed="64"/>
      </patternFill>
    </fill>
    <fill>
      <patternFill patternType="solid">
        <fgColor theme="0"/>
        <bgColor indexed="64"/>
      </patternFill>
    </fill>
    <fill>
      <patternFill patternType="solid">
        <fgColor rgb="FFE6E6E6"/>
        <bgColor indexed="64"/>
      </patternFill>
    </fill>
    <fill>
      <patternFill patternType="solid">
        <fgColor rgb="FFF2F2F2"/>
        <bgColor indexed="64"/>
      </patternFill>
    </fill>
    <fill>
      <patternFill patternType="solid">
        <fgColor rgb="FFE7E6E6"/>
        <bgColor indexed="64"/>
      </patternFill>
    </fill>
    <fill>
      <patternFill patternType="solid">
        <fgColor rgb="FFFFFFFF"/>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rgb="FFC4C0DB"/>
        <bgColor indexed="64"/>
      </patternFill>
    </fill>
    <fill>
      <patternFill patternType="solid">
        <fgColor rgb="FFFFCA05"/>
        <bgColor indexed="64"/>
      </patternFill>
    </fill>
    <fill>
      <patternFill patternType="solid">
        <fgColor rgb="FF39316C"/>
        <bgColor indexed="64"/>
      </patternFill>
    </fill>
    <fill>
      <patternFill patternType="solid">
        <fgColor rgb="FFE4E2EE"/>
        <bgColor indexed="64"/>
      </patternFill>
    </fill>
    <fill>
      <patternFill patternType="solid">
        <fgColor rgb="FF212B68"/>
        <bgColor indexed="64"/>
      </patternFill>
    </fill>
  </fills>
  <borders count="78">
    <border>
      <left/>
      <right/>
      <top/>
      <bottom/>
      <diagonal/>
    </border>
    <border>
      <left style="hair">
        <color indexed="64"/>
      </left>
      <right style="hair">
        <color indexed="64"/>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right/>
      <top style="hair">
        <color indexed="64"/>
      </top>
      <bottom/>
      <diagonal/>
    </border>
    <border>
      <left style="hair">
        <color indexed="64"/>
      </left>
      <right/>
      <top/>
      <bottom/>
      <diagonal/>
    </border>
    <border>
      <left/>
      <right style="hair">
        <color indexed="64"/>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hair">
        <color indexed="64"/>
      </bottom>
      <diagonal/>
    </border>
    <border>
      <left style="thin">
        <color indexed="64"/>
      </left>
      <right/>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double">
        <color rgb="FFCCCC00"/>
      </left>
      <right/>
      <top style="double">
        <color rgb="FFCCCC00"/>
      </top>
      <bottom/>
      <diagonal/>
    </border>
    <border>
      <left/>
      <right/>
      <top style="double">
        <color rgb="FFCCCC00"/>
      </top>
      <bottom/>
      <diagonal/>
    </border>
    <border>
      <left style="double">
        <color rgb="FFCCCC00"/>
      </left>
      <right/>
      <top/>
      <bottom/>
      <diagonal/>
    </border>
    <border>
      <left/>
      <right style="double">
        <color rgb="FFCCCC00"/>
      </right>
      <top/>
      <bottom/>
      <diagonal/>
    </border>
    <border>
      <left style="double">
        <color rgb="FFCCCC00"/>
      </left>
      <right/>
      <top/>
      <bottom style="double">
        <color rgb="FFCCCC00"/>
      </bottom>
      <diagonal/>
    </border>
    <border>
      <left/>
      <right/>
      <top/>
      <bottom style="double">
        <color rgb="FFCCCC00"/>
      </bottom>
      <diagonal/>
    </border>
    <border>
      <left/>
      <right style="double">
        <color rgb="FFCCCC00"/>
      </right>
      <top/>
      <bottom style="double">
        <color rgb="FFCCCC00"/>
      </bottom>
      <diagonal/>
    </border>
    <border>
      <left style="hair">
        <color indexed="64"/>
      </left>
      <right style="hair">
        <color indexed="64"/>
      </right>
      <top style="hair">
        <color indexed="64"/>
      </top>
      <bottom style="medium">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medium">
        <color indexed="64"/>
      </right>
      <top/>
      <bottom style="hair">
        <color indexed="64"/>
      </bottom>
      <diagonal/>
    </border>
    <border>
      <left style="medium">
        <color indexed="64"/>
      </left>
      <right/>
      <top/>
      <bottom/>
      <diagonal/>
    </border>
    <border>
      <left style="hair">
        <color indexed="64"/>
      </left>
      <right style="medium">
        <color indexed="64"/>
      </right>
      <top style="hair">
        <color indexed="64"/>
      </top>
      <bottom/>
      <diagonal/>
    </border>
    <border>
      <left style="medium">
        <color indexed="64"/>
      </left>
      <right/>
      <top style="hair">
        <color indexed="64"/>
      </top>
      <bottom/>
      <diagonal/>
    </border>
    <border>
      <left style="medium">
        <color indexed="64"/>
      </left>
      <right/>
      <top/>
      <bottom style="hair">
        <color indexed="64"/>
      </bottom>
      <diagonal/>
    </border>
    <border>
      <left style="hair">
        <color indexed="64"/>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bottom style="hair">
        <color indexed="64"/>
      </bottom>
      <diagonal/>
    </border>
    <border>
      <left style="thin">
        <color indexed="64"/>
      </left>
      <right/>
      <top style="thin">
        <color indexed="64"/>
      </top>
      <bottom style="hair">
        <color indexed="64"/>
      </bottom>
      <diagonal/>
    </border>
    <border>
      <left/>
      <right/>
      <top/>
      <bottom style="thin">
        <color indexed="64"/>
      </bottom>
      <diagonal/>
    </border>
  </borders>
  <cellStyleXfs count="1">
    <xf numFmtId="0" fontId="0" fillId="0" borderId="0"/>
  </cellStyleXfs>
  <cellXfs count="506">
    <xf numFmtId="0" fontId="0" fillId="0" borderId="0" xfId="0"/>
    <xf numFmtId="0" fontId="1" fillId="2" borderId="0" xfId="0" applyFont="1" applyFill="1" applyAlignment="1">
      <alignment vertical="center"/>
    </xf>
    <xf numFmtId="0" fontId="1" fillId="3" borderId="1" xfId="0" applyFont="1" applyFill="1" applyBorder="1" applyAlignment="1">
      <alignment horizontal="left" vertical="center"/>
    </xf>
    <xf numFmtId="0" fontId="1" fillId="3" borderId="1" xfId="0" applyFont="1" applyFill="1" applyBorder="1" applyAlignment="1">
      <alignment vertical="center" wrapText="1"/>
    </xf>
    <xf numFmtId="0" fontId="1" fillId="3" borderId="7" xfId="0" applyFont="1" applyFill="1" applyBorder="1" applyAlignment="1">
      <alignment horizontal="left" vertical="center" wrapText="1"/>
    </xf>
    <xf numFmtId="0" fontId="1" fillId="3" borderId="7" xfId="0" applyFont="1" applyFill="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0" xfId="0" applyFont="1" applyFill="1" applyAlignment="1">
      <alignment vertical="center" wrapText="1"/>
    </xf>
    <xf numFmtId="0" fontId="2" fillId="3" borderId="11" xfId="0" applyFont="1" applyFill="1" applyBorder="1" applyAlignment="1">
      <alignment horizontal="center" vertical="center" wrapText="1"/>
    </xf>
    <xf numFmtId="0" fontId="6" fillId="3" borderId="3" xfId="0" applyFont="1" applyFill="1" applyBorder="1" applyAlignment="1">
      <alignment vertical="center" wrapText="1"/>
    </xf>
    <xf numFmtId="0" fontId="6" fillId="3" borderId="9" xfId="0" applyFont="1" applyFill="1" applyBorder="1" applyAlignment="1">
      <alignment vertical="center" wrapText="1"/>
    </xf>
    <xf numFmtId="0" fontId="1" fillId="3" borderId="3" xfId="0" applyFont="1" applyFill="1" applyBorder="1" applyAlignment="1">
      <alignment vertical="center" wrapText="1"/>
    </xf>
    <xf numFmtId="0" fontId="1" fillId="3" borderId="9"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8" fillId="2" borderId="0" xfId="0" applyFont="1" applyFill="1" applyAlignment="1">
      <alignment vertical="center"/>
    </xf>
    <xf numFmtId="0" fontId="1" fillId="3" borderId="11" xfId="0" applyFont="1" applyFill="1" applyBorder="1" applyAlignment="1">
      <alignment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6" fillId="3" borderId="7" xfId="0" applyFont="1" applyFill="1" applyBorder="1" applyAlignment="1">
      <alignment vertical="center" wrapText="1"/>
    </xf>
    <xf numFmtId="0" fontId="6" fillId="3" borderId="11" xfId="0" applyFont="1" applyFill="1" applyBorder="1" applyAlignment="1">
      <alignment vertical="center" wrapText="1"/>
    </xf>
    <xf numFmtId="0" fontId="2" fillId="3" borderId="7" xfId="0" applyFont="1" applyFill="1" applyBorder="1" applyAlignment="1">
      <alignment vertical="center" wrapText="1"/>
    </xf>
    <xf numFmtId="0" fontId="13" fillId="2" borderId="9" xfId="0" applyFont="1" applyFill="1" applyBorder="1" applyAlignment="1">
      <alignment vertical="center" wrapText="1"/>
    </xf>
    <xf numFmtId="0" fontId="13" fillId="2" borderId="0"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3" fillId="2" borderId="13" xfId="0" applyFont="1" applyFill="1" applyBorder="1" applyAlignment="1">
      <alignment horizontal="right" vertical="center" wrapText="1"/>
    </xf>
    <xf numFmtId="0" fontId="13" fillId="2" borderId="13" xfId="0" applyFont="1" applyFill="1" applyBorder="1" applyAlignment="1">
      <alignment horizontal="center" vertical="center" wrapText="1"/>
    </xf>
    <xf numFmtId="0" fontId="1" fillId="3" borderId="11" xfId="0" applyFont="1" applyFill="1" applyBorder="1" applyAlignment="1">
      <alignment horizontal="left" vertical="center" wrapText="1"/>
    </xf>
    <xf numFmtId="0" fontId="2" fillId="3" borderId="7"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18" fillId="0" borderId="0" xfId="0" applyFont="1" applyAlignment="1">
      <alignment vertical="top"/>
    </xf>
    <xf numFmtId="0" fontId="18" fillId="10" borderId="0" xfId="0" applyFont="1" applyFill="1" applyAlignment="1">
      <alignment vertical="top"/>
    </xf>
    <xf numFmtId="0" fontId="22" fillId="14" borderId="34" xfId="0" applyFont="1" applyFill="1" applyBorder="1" applyAlignment="1">
      <alignment horizontal="justify" vertical="top" wrapText="1"/>
    </xf>
    <xf numFmtId="0" fontId="22" fillId="14" borderId="35" xfId="0" applyFont="1" applyFill="1" applyBorder="1" applyAlignment="1">
      <alignment horizontal="justify" vertical="top" wrapText="1"/>
    </xf>
    <xf numFmtId="0" fontId="22" fillId="14" borderId="36" xfId="0" applyFont="1" applyFill="1" applyBorder="1" applyAlignment="1">
      <alignment horizontal="justify" vertical="top" wrapText="1"/>
    </xf>
    <xf numFmtId="0" fontId="22" fillId="14" borderId="0" xfId="0" applyFont="1" applyFill="1" applyBorder="1" applyAlignment="1">
      <alignment horizontal="justify" vertical="top" wrapText="1"/>
    </xf>
    <xf numFmtId="0" fontId="21" fillId="11" borderId="16" xfId="0" applyFont="1" applyFill="1" applyBorder="1" applyAlignment="1">
      <alignment horizontal="center" vertical="top" wrapText="1"/>
    </xf>
    <xf numFmtId="0" fontId="0" fillId="0" borderId="0" xfId="0" applyAlignment="1">
      <alignment vertical="top"/>
    </xf>
    <xf numFmtId="0" fontId="22" fillId="11" borderId="16" xfId="0" applyFont="1" applyFill="1" applyBorder="1" applyAlignment="1">
      <alignment horizontal="justify" vertical="top" wrapText="1"/>
    </xf>
    <xf numFmtId="0" fontId="22" fillId="0" borderId="16" xfId="0" applyFont="1" applyBorder="1" applyAlignment="1">
      <alignment horizontal="justify" vertical="top" wrapText="1"/>
    </xf>
    <xf numFmtId="0" fontId="21" fillId="0" borderId="16" xfId="0" applyFont="1" applyBorder="1" applyAlignment="1">
      <alignment horizontal="center" vertical="top" wrapText="1"/>
    </xf>
    <xf numFmtId="0" fontId="21" fillId="11" borderId="16" xfId="0" applyFont="1" applyFill="1" applyBorder="1" applyAlignment="1">
      <alignment horizontal="right" vertical="top" wrapText="1"/>
    </xf>
    <xf numFmtId="4" fontId="21" fillId="0" borderId="16" xfId="0" applyNumberFormat="1" applyFont="1" applyBorder="1" applyAlignment="1">
      <alignment horizontal="center" vertical="top" wrapText="1"/>
    </xf>
    <xf numFmtId="0" fontId="0" fillId="0" borderId="0" xfId="0" applyFont="1" applyFill="1"/>
    <xf numFmtId="0" fontId="18" fillId="0" borderId="0" xfId="0" applyFont="1" applyFill="1" applyAlignment="1">
      <alignment vertical="top"/>
    </xf>
    <xf numFmtId="0" fontId="28" fillId="13" borderId="16" xfId="0" applyFont="1" applyFill="1" applyBorder="1" applyAlignment="1">
      <alignment horizontal="center" vertical="top" wrapText="1"/>
    </xf>
    <xf numFmtId="0" fontId="28" fillId="13" borderId="17" xfId="0" applyFont="1" applyFill="1" applyBorder="1" applyAlignment="1">
      <alignment horizontal="center" vertical="top" wrapText="1"/>
    </xf>
    <xf numFmtId="0" fontId="28" fillId="13" borderId="27" xfId="0" applyFont="1" applyFill="1" applyBorder="1" applyAlignment="1">
      <alignment horizontal="center" vertical="top" wrapText="1"/>
    </xf>
    <xf numFmtId="0" fontId="60" fillId="22" borderId="16" xfId="0" applyFont="1" applyFill="1" applyBorder="1" applyAlignment="1">
      <alignment horizontal="center" vertical="top" wrapText="1"/>
    </xf>
    <xf numFmtId="0" fontId="18" fillId="4" borderId="0" xfId="0" applyFont="1" applyFill="1" applyAlignment="1" applyProtection="1">
      <alignment vertical="top"/>
    </xf>
    <xf numFmtId="0" fontId="18" fillId="0" borderId="0" xfId="0" applyFont="1" applyAlignment="1" applyProtection="1">
      <alignment vertical="top"/>
    </xf>
    <xf numFmtId="0" fontId="30" fillId="0" borderId="0" xfId="0" applyFont="1" applyAlignment="1" applyProtection="1">
      <alignment horizontal="center" vertical="top"/>
    </xf>
    <xf numFmtId="0" fontId="28" fillId="0" borderId="0" xfId="0" applyFont="1" applyAlignment="1" applyProtection="1">
      <alignment horizontal="center" vertical="top"/>
    </xf>
    <xf numFmtId="172" fontId="26" fillId="9" borderId="0" xfId="0" applyNumberFormat="1" applyFont="1" applyFill="1" applyAlignment="1" applyProtection="1">
      <alignment horizontal="center" vertical="top"/>
    </xf>
    <xf numFmtId="0" fontId="21" fillId="0" borderId="0" xfId="0" applyFont="1" applyAlignment="1" applyProtection="1">
      <alignment vertical="top"/>
    </xf>
    <xf numFmtId="0" fontId="22" fillId="0" borderId="0" xfId="0" applyFont="1" applyAlignment="1" applyProtection="1">
      <alignment vertical="top"/>
    </xf>
    <xf numFmtId="0" fontId="22" fillId="4" borderId="0" xfId="0" applyFont="1" applyFill="1" applyAlignment="1" applyProtection="1">
      <alignment vertical="top"/>
    </xf>
    <xf numFmtId="171" fontId="26" fillId="15" borderId="0" xfId="0" applyNumberFormat="1" applyFont="1" applyFill="1" applyAlignment="1" applyProtection="1">
      <alignment horizontal="center" vertical="top"/>
    </xf>
    <xf numFmtId="0" fontId="26" fillId="0" borderId="0" xfId="0" applyFont="1" applyAlignment="1" applyProtection="1">
      <alignment vertical="top"/>
    </xf>
    <xf numFmtId="0" fontId="21" fillId="7" borderId="16" xfId="0" applyFont="1" applyFill="1" applyBorder="1" applyAlignment="1" applyProtection="1">
      <alignment vertical="top" wrapText="1"/>
    </xf>
    <xf numFmtId="3" fontId="22" fillId="7" borderId="21" xfId="0" applyNumberFormat="1" applyFont="1" applyFill="1" applyBorder="1" applyAlignment="1" applyProtection="1">
      <alignment horizontal="center" vertical="top"/>
    </xf>
    <xf numFmtId="3" fontId="22" fillId="7" borderId="16" xfId="0" applyNumberFormat="1" applyFont="1" applyFill="1" applyBorder="1" applyAlignment="1" applyProtection="1">
      <alignment horizontal="center" vertical="top"/>
    </xf>
    <xf numFmtId="3" fontId="21" fillId="7" borderId="16" xfId="0" applyNumberFormat="1" applyFont="1" applyFill="1" applyBorder="1" applyAlignment="1" applyProtection="1">
      <alignment horizontal="center" vertical="top"/>
    </xf>
    <xf numFmtId="3" fontId="22" fillId="7" borderId="34" xfId="0" applyNumberFormat="1" applyFont="1" applyFill="1" applyBorder="1" applyAlignment="1" applyProtection="1">
      <alignment horizontal="center" vertical="top"/>
    </xf>
    <xf numFmtId="0" fontId="21" fillId="8" borderId="36" xfId="0" applyFont="1" applyFill="1" applyBorder="1" applyAlignment="1" applyProtection="1">
      <alignment horizontal="justify" vertical="top"/>
    </xf>
    <xf numFmtId="4" fontId="22" fillId="0" borderId="16" xfId="0" applyNumberFormat="1" applyFont="1" applyBorder="1" applyAlignment="1" applyProtection="1">
      <alignment horizontal="center" vertical="top"/>
    </xf>
    <xf numFmtId="4" fontId="21" fillId="0" borderId="16" xfId="0" applyNumberFormat="1" applyFont="1" applyBorder="1" applyAlignment="1" applyProtection="1">
      <alignment horizontal="center" vertical="top"/>
    </xf>
    <xf numFmtId="0" fontId="21" fillId="8" borderId="19" xfId="0" applyFont="1" applyFill="1" applyBorder="1" applyAlignment="1" applyProtection="1">
      <alignment horizontal="justify" vertical="top"/>
    </xf>
    <xf numFmtId="0" fontId="18" fillId="10" borderId="19" xfId="0" applyFont="1" applyFill="1" applyBorder="1" applyAlignment="1" applyProtection="1">
      <alignment vertical="top"/>
    </xf>
    <xf numFmtId="171" fontId="22" fillId="10" borderId="20" xfId="0" applyNumberFormat="1" applyFont="1" applyFill="1" applyBorder="1" applyAlignment="1" applyProtection="1">
      <alignment horizontal="center" vertical="top"/>
    </xf>
    <xf numFmtId="0" fontId="18" fillId="10" borderId="21" xfId="0" applyFont="1" applyFill="1" applyBorder="1" applyAlignment="1" applyProtection="1">
      <alignment vertical="top"/>
    </xf>
    <xf numFmtId="0" fontId="21" fillId="8" borderId="16" xfId="0" applyFont="1" applyFill="1" applyBorder="1" applyAlignment="1" applyProtection="1">
      <alignment horizontal="justify" vertical="top"/>
    </xf>
    <xf numFmtId="4" fontId="26" fillId="17" borderId="0" xfId="0" applyNumberFormat="1" applyFont="1" applyFill="1" applyAlignment="1" applyProtection="1">
      <alignment horizontal="center" vertical="top"/>
    </xf>
    <xf numFmtId="171" fontId="26" fillId="19" borderId="0" xfId="0" applyNumberFormat="1" applyFont="1" applyFill="1" applyAlignment="1" applyProtection="1">
      <alignment horizontal="center" vertical="top"/>
    </xf>
    <xf numFmtId="0" fontId="21" fillId="8" borderId="16" xfId="0" applyFont="1" applyFill="1" applyBorder="1" applyAlignment="1" applyProtection="1">
      <alignment vertical="top" wrapText="1"/>
    </xf>
    <xf numFmtId="49" fontId="21" fillId="8" borderId="16" xfId="0" applyNumberFormat="1" applyFont="1" applyFill="1" applyBorder="1" applyAlignment="1" applyProtection="1">
      <alignment horizontal="left" vertical="top"/>
    </xf>
    <xf numFmtId="4" fontId="24" fillId="0" borderId="16" xfId="0" applyNumberFormat="1" applyFont="1" applyBorder="1" applyAlignment="1" applyProtection="1">
      <alignment horizontal="center" vertical="top"/>
    </xf>
    <xf numFmtId="4" fontId="25" fillId="0" borderId="16" xfId="0" applyNumberFormat="1" applyFont="1" applyBorder="1" applyAlignment="1" applyProtection="1">
      <alignment horizontal="center" vertical="top" wrapText="1"/>
    </xf>
    <xf numFmtId="0" fontId="21" fillId="8" borderId="16" xfId="0" applyFont="1" applyFill="1" applyBorder="1" applyAlignment="1" applyProtection="1">
      <alignment horizontal="left" vertical="top"/>
    </xf>
    <xf numFmtId="171" fontId="18" fillId="10" borderId="19" xfId="0" applyNumberFormat="1" applyFont="1" applyFill="1" applyBorder="1" applyAlignment="1" applyProtection="1">
      <alignment vertical="top"/>
    </xf>
    <xf numFmtId="171" fontId="18" fillId="10" borderId="21" xfId="0" applyNumberFormat="1" applyFont="1" applyFill="1" applyBorder="1" applyAlignment="1" applyProtection="1">
      <alignment vertical="top"/>
    </xf>
    <xf numFmtId="0" fontId="27" fillId="0" borderId="0" xfId="0" applyFont="1" applyAlignment="1" applyProtection="1">
      <alignment horizontal="center" vertical="top"/>
    </xf>
    <xf numFmtId="4" fontId="26" fillId="9" borderId="0" xfId="0" applyNumberFormat="1" applyFont="1" applyFill="1" applyAlignment="1" applyProtection="1">
      <alignment horizontal="center" vertical="top"/>
    </xf>
    <xf numFmtId="0" fontId="21" fillId="8" borderId="16" xfId="0" applyFont="1" applyFill="1" applyBorder="1" applyAlignment="1" applyProtection="1">
      <alignment horizontal="center" vertical="top" wrapText="1"/>
    </xf>
    <xf numFmtId="0" fontId="21" fillId="8" borderId="16" xfId="0" applyFont="1" applyFill="1" applyBorder="1" applyAlignment="1" applyProtection="1">
      <alignment horizontal="left" vertical="top" wrapText="1"/>
    </xf>
    <xf numFmtId="4" fontId="22" fillId="0" borderId="16" xfId="0" applyNumberFormat="1" applyFont="1" applyBorder="1" applyAlignment="1" applyProtection="1">
      <alignment horizontal="center" vertical="top" wrapText="1"/>
    </xf>
    <xf numFmtId="4" fontId="24" fillId="0" borderId="16" xfId="0" applyNumberFormat="1" applyFont="1" applyBorder="1" applyAlignment="1" applyProtection="1">
      <alignment horizontal="center" vertical="top" wrapText="1"/>
    </xf>
    <xf numFmtId="0" fontId="21" fillId="3" borderId="16" xfId="0" applyFont="1" applyFill="1" applyBorder="1" applyAlignment="1" applyProtection="1">
      <alignment horizontal="center" vertical="top" wrapText="1"/>
    </xf>
    <xf numFmtId="3" fontId="21" fillId="3" borderId="16" xfId="0" applyNumberFormat="1" applyFont="1" applyFill="1" applyBorder="1" applyAlignment="1" applyProtection="1">
      <alignment horizontal="justify" vertical="top" wrapText="1"/>
    </xf>
    <xf numFmtId="0" fontId="19" fillId="16" borderId="16" xfId="0" applyFont="1" applyFill="1" applyBorder="1" applyAlignment="1" applyProtection="1">
      <alignment horizontal="center" vertical="top" wrapText="1"/>
    </xf>
    <xf numFmtId="0" fontId="19" fillId="8" borderId="16" xfId="0" applyFont="1" applyFill="1" applyBorder="1" applyAlignment="1" applyProtection="1">
      <alignment horizontal="center" vertical="top" wrapText="1"/>
    </xf>
    <xf numFmtId="0" fontId="19" fillId="16" borderId="16" xfId="0" applyFont="1" applyFill="1" applyBorder="1" applyAlignment="1" applyProtection="1">
      <alignment horizontal="left" vertical="top" wrapText="1"/>
    </xf>
    <xf numFmtId="0" fontId="0" fillId="4" borderId="0" xfId="0" applyFill="1" applyProtection="1"/>
    <xf numFmtId="0" fontId="18" fillId="0" borderId="0" xfId="0" applyFont="1" applyFill="1" applyAlignment="1" applyProtection="1">
      <alignment vertical="top"/>
    </xf>
    <xf numFmtId="0" fontId="22" fillId="0" borderId="0" xfId="0" applyFont="1" applyAlignment="1" applyProtection="1">
      <alignment horizontal="justify" vertical="top"/>
    </xf>
    <xf numFmtId="4" fontId="18" fillId="6" borderId="0" xfId="0" applyNumberFormat="1" applyFont="1" applyFill="1" applyAlignment="1" applyProtection="1">
      <alignment horizontal="right" vertical="top"/>
    </xf>
    <xf numFmtId="169" fontId="18" fillId="6" borderId="0" xfId="0" applyNumberFormat="1" applyFont="1" applyFill="1" applyAlignment="1" applyProtection="1">
      <alignment horizontal="center" vertical="top"/>
    </xf>
    <xf numFmtId="0" fontId="21" fillId="11" borderId="16" xfId="0" applyFont="1" applyFill="1" applyBorder="1" applyAlignment="1" applyProtection="1">
      <alignment horizontal="center" vertical="top" wrapText="1"/>
    </xf>
    <xf numFmtId="0" fontId="22" fillId="12" borderId="16" xfId="0" applyFont="1" applyFill="1" applyBorder="1" applyAlignment="1" applyProtection="1">
      <alignment horizontal="justify" vertical="top" wrapText="1"/>
    </xf>
    <xf numFmtId="4" fontId="21" fillId="0" borderId="16" xfId="0" applyNumberFormat="1" applyFont="1" applyBorder="1" applyAlignment="1" applyProtection="1">
      <alignment horizontal="center" vertical="top" wrapText="1"/>
    </xf>
    <xf numFmtId="9" fontId="22" fillId="12" borderId="16" xfId="0" applyNumberFormat="1" applyFont="1" applyFill="1" applyBorder="1" applyAlignment="1" applyProtection="1">
      <alignment horizontal="center" vertical="top" wrapText="1"/>
    </xf>
    <xf numFmtId="169" fontId="21" fillId="0" borderId="16" xfId="0" applyNumberFormat="1" applyFont="1" applyBorder="1" applyAlignment="1" applyProtection="1">
      <alignment horizontal="center" vertical="top" wrapText="1"/>
    </xf>
    <xf numFmtId="10" fontId="18" fillId="6" borderId="0" xfId="0" applyNumberFormat="1" applyFont="1" applyFill="1" applyAlignment="1" applyProtection="1">
      <alignment horizontal="center" vertical="top"/>
    </xf>
    <xf numFmtId="0" fontId="21" fillId="13" borderId="16" xfId="0" applyFont="1" applyFill="1" applyBorder="1" applyAlignment="1" applyProtection="1">
      <alignment horizontal="center" vertical="top"/>
    </xf>
    <xf numFmtId="0" fontId="22" fillId="12" borderId="16" xfId="0" applyFont="1" applyFill="1" applyBorder="1" applyAlignment="1" applyProtection="1">
      <alignment horizontal="justify" vertical="top"/>
    </xf>
    <xf numFmtId="10" fontId="22" fillId="0" borderId="16" xfId="0" applyNumberFormat="1" applyFont="1" applyBorder="1" applyAlignment="1" applyProtection="1">
      <alignment horizontal="center" vertical="top" wrapText="1"/>
    </xf>
    <xf numFmtId="0" fontId="27" fillId="0" borderId="0" xfId="0" applyFont="1" applyAlignment="1" applyProtection="1">
      <alignment horizontal="left" vertical="top"/>
    </xf>
    <xf numFmtId="0" fontId="18" fillId="0" borderId="0" xfId="0" applyFont="1" applyFill="1" applyAlignment="1" applyProtection="1">
      <alignment horizontal="right" vertical="top"/>
    </xf>
    <xf numFmtId="0" fontId="22" fillId="12" borderId="16" xfId="0" applyFont="1" applyFill="1" applyBorder="1" applyAlignment="1" applyProtection="1">
      <alignment horizontal="left" vertical="top"/>
    </xf>
    <xf numFmtId="0" fontId="18" fillId="0" borderId="0" xfId="0" applyFont="1" applyAlignment="1" applyProtection="1">
      <alignment horizontal="center" vertical="top"/>
    </xf>
    <xf numFmtId="0" fontId="21" fillId="12" borderId="16" xfId="0" applyFont="1" applyFill="1" applyBorder="1" applyAlignment="1" applyProtection="1">
      <alignment horizontal="left" vertical="top"/>
    </xf>
    <xf numFmtId="0" fontId="0" fillId="0" borderId="0" xfId="0" applyProtection="1"/>
    <xf numFmtId="0" fontId="26" fillId="5" borderId="0" xfId="0" applyFont="1" applyFill="1" applyAlignment="1" applyProtection="1">
      <alignment horizontal="center" vertical="top"/>
    </xf>
    <xf numFmtId="0" fontId="26" fillId="5" borderId="0" xfId="0" applyFont="1" applyFill="1" applyAlignment="1" applyProtection="1">
      <alignment vertical="top"/>
    </xf>
    <xf numFmtId="0" fontId="18" fillId="0" borderId="0" xfId="0" applyFont="1" applyAlignment="1" applyProtection="1">
      <alignment horizontal="right" vertical="top"/>
    </xf>
    <xf numFmtId="4" fontId="18" fillId="0" borderId="0" xfId="0" applyNumberFormat="1" applyFont="1" applyAlignment="1" applyProtection="1">
      <alignment horizontal="center" vertical="top"/>
    </xf>
    <xf numFmtId="9" fontId="18" fillId="0" borderId="0" xfId="0" applyNumberFormat="1" applyFont="1" applyAlignment="1" applyProtection="1">
      <alignment vertical="top"/>
    </xf>
    <xf numFmtId="0" fontId="18" fillId="0" borderId="0" xfId="0" applyFont="1" applyProtection="1"/>
    <xf numFmtId="0" fontId="47" fillId="0" borderId="0" xfId="0" applyFont="1" applyAlignment="1" applyProtection="1">
      <alignment vertical="top"/>
    </xf>
    <xf numFmtId="4" fontId="46" fillId="0" borderId="53" xfId="0" applyNumberFormat="1" applyFont="1" applyBorder="1" applyAlignment="1" applyProtection="1">
      <alignment horizontal="center" vertical="top"/>
    </xf>
    <xf numFmtId="165" fontId="46" fillId="0" borderId="53" xfId="0" applyNumberFormat="1" applyFont="1" applyBorder="1" applyAlignment="1" applyProtection="1">
      <alignment horizontal="center" vertical="top"/>
    </xf>
    <xf numFmtId="0" fontId="53" fillId="0" borderId="0" xfId="0" applyFont="1" applyFill="1" applyAlignment="1" applyProtection="1">
      <alignment vertical="top"/>
    </xf>
    <xf numFmtId="0" fontId="18" fillId="0" borderId="0" xfId="0" applyFont="1" applyAlignment="1" applyProtection="1">
      <alignment vertical="top"/>
      <protection locked="0"/>
    </xf>
    <xf numFmtId="0" fontId="30" fillId="0" borderId="0" xfId="0" applyFont="1" applyAlignment="1" applyProtection="1">
      <alignment horizontal="center" vertical="top"/>
      <protection locked="0"/>
    </xf>
    <xf numFmtId="0" fontId="0" fillId="0" borderId="0" xfId="0" applyProtection="1">
      <protection locked="0"/>
    </xf>
    <xf numFmtId="0" fontId="32" fillId="0" borderId="0" xfId="0" applyFont="1" applyProtection="1">
      <protection locked="0"/>
    </xf>
    <xf numFmtId="0" fontId="1" fillId="4" borderId="0" xfId="0" applyFont="1" applyFill="1" applyAlignment="1" applyProtection="1">
      <alignment vertical="top"/>
      <protection hidden="1"/>
    </xf>
    <xf numFmtId="0" fontId="1" fillId="4" borderId="0" xfId="0" applyFont="1" applyFill="1" applyAlignment="1" applyProtection="1">
      <alignment horizontal="center" vertical="top"/>
      <protection hidden="1"/>
    </xf>
    <xf numFmtId="0" fontId="1" fillId="0" borderId="0" xfId="0" applyFont="1" applyFill="1" applyAlignment="1" applyProtection="1">
      <alignment vertical="top"/>
      <protection hidden="1"/>
    </xf>
    <xf numFmtId="0" fontId="1" fillId="20" borderId="46" xfId="0" applyFont="1" applyFill="1" applyBorder="1" applyAlignment="1" applyProtection="1">
      <alignment vertical="top"/>
      <protection hidden="1"/>
    </xf>
    <xf numFmtId="0" fontId="1" fillId="20" borderId="48" xfId="0" applyFont="1" applyFill="1" applyBorder="1" applyAlignment="1" applyProtection="1">
      <alignment vertical="top"/>
      <protection hidden="1"/>
    </xf>
    <xf numFmtId="0" fontId="6" fillId="21" borderId="54" xfId="0" applyFont="1" applyFill="1" applyBorder="1" applyAlignment="1" applyProtection="1">
      <alignment horizontal="left" vertical="top" wrapText="1"/>
      <protection hidden="1"/>
    </xf>
    <xf numFmtId="0" fontId="1" fillId="20" borderId="49" xfId="0" applyFont="1" applyFill="1" applyBorder="1" applyAlignment="1" applyProtection="1">
      <alignment vertical="top"/>
      <protection hidden="1"/>
    </xf>
    <xf numFmtId="0" fontId="6" fillId="21" borderId="57" xfId="0" applyFont="1" applyFill="1" applyBorder="1" applyAlignment="1" applyProtection="1">
      <alignment horizontal="left" vertical="top" wrapText="1"/>
      <protection hidden="1"/>
    </xf>
    <xf numFmtId="0" fontId="1" fillId="20" borderId="0" xfId="0" applyFont="1" applyFill="1" applyBorder="1" applyAlignment="1" applyProtection="1">
      <alignment vertical="top"/>
      <protection hidden="1"/>
    </xf>
    <xf numFmtId="0" fontId="6" fillId="21" borderId="59" xfId="0" applyFont="1" applyFill="1" applyBorder="1" applyAlignment="1" applyProtection="1">
      <alignment vertical="top"/>
      <protection hidden="1"/>
    </xf>
    <xf numFmtId="0" fontId="31" fillId="3" borderId="57" xfId="0" applyFont="1" applyFill="1" applyBorder="1" applyAlignment="1" applyProtection="1">
      <alignment horizontal="right" vertical="top"/>
      <protection hidden="1"/>
    </xf>
    <xf numFmtId="0" fontId="6" fillId="21" borderId="61" xfId="0" applyFont="1" applyFill="1" applyBorder="1" applyAlignment="1" applyProtection="1">
      <alignment horizontal="left" vertical="top" wrapText="1"/>
      <protection hidden="1"/>
    </xf>
    <xf numFmtId="0" fontId="31" fillId="3" borderId="71" xfId="0" applyFont="1" applyFill="1" applyBorder="1" applyAlignment="1" applyProtection="1">
      <alignment horizontal="right" vertical="top"/>
      <protection hidden="1"/>
    </xf>
    <xf numFmtId="3" fontId="57" fillId="21" borderId="62" xfId="0" applyNumberFormat="1" applyFont="1" applyFill="1" applyBorder="1" applyAlignment="1" applyProtection="1">
      <alignment horizontal="center" vertical="top" wrapText="1"/>
      <protection hidden="1"/>
    </xf>
    <xf numFmtId="0" fontId="2" fillId="21" borderId="72" xfId="0" applyFont="1" applyFill="1" applyBorder="1" applyAlignment="1" applyProtection="1">
      <alignment horizontal="center" vertical="top"/>
      <protection hidden="1"/>
    </xf>
    <xf numFmtId="0" fontId="2" fillId="21" borderId="73" xfId="0" applyFont="1" applyFill="1" applyBorder="1" applyAlignment="1" applyProtection="1">
      <alignment horizontal="center" vertical="top"/>
      <protection hidden="1"/>
    </xf>
    <xf numFmtId="0" fontId="2" fillId="21" borderId="74" xfId="0" applyFont="1" applyFill="1" applyBorder="1" applyAlignment="1" applyProtection="1">
      <alignment horizontal="center" vertical="top"/>
      <protection hidden="1"/>
    </xf>
    <xf numFmtId="3" fontId="6" fillId="21" borderId="62" xfId="0" applyNumberFormat="1" applyFont="1" applyFill="1" applyBorder="1" applyAlignment="1" applyProtection="1">
      <alignment horizontal="left" vertical="top" wrapText="1"/>
      <protection hidden="1"/>
    </xf>
    <xf numFmtId="0" fontId="6" fillId="21" borderId="57" xfId="0" applyFont="1" applyFill="1" applyBorder="1" applyAlignment="1" applyProtection="1">
      <alignment horizontal="left" vertical="top"/>
      <protection hidden="1"/>
    </xf>
    <xf numFmtId="0" fontId="6" fillId="21" borderId="59" xfId="0" applyFont="1" applyFill="1" applyBorder="1" applyAlignment="1" applyProtection="1">
      <alignment horizontal="left" vertical="top" wrapText="1"/>
      <protection hidden="1"/>
    </xf>
    <xf numFmtId="0" fontId="1" fillId="4" borderId="0" xfId="0" applyFont="1" applyFill="1" applyAlignment="1" applyProtection="1">
      <alignment vertical="top" wrapText="1"/>
      <protection hidden="1"/>
    </xf>
    <xf numFmtId="0" fontId="6" fillId="21" borderId="66" xfId="0" applyFont="1" applyFill="1" applyBorder="1" applyAlignment="1" applyProtection="1">
      <alignment horizontal="left" vertical="top" wrapText="1"/>
      <protection hidden="1"/>
    </xf>
    <xf numFmtId="0" fontId="3" fillId="20" borderId="0" xfId="0" applyFont="1" applyFill="1" applyBorder="1" applyAlignment="1" applyProtection="1">
      <alignment horizontal="center" vertical="top" wrapText="1"/>
      <protection hidden="1"/>
    </xf>
    <xf numFmtId="0" fontId="5" fillId="20" borderId="0" xfId="0" applyFont="1" applyFill="1" applyBorder="1" applyAlignment="1" applyProtection="1">
      <alignment horizontal="left" vertical="top" wrapText="1"/>
      <protection hidden="1"/>
    </xf>
    <xf numFmtId="0" fontId="7" fillId="23" borderId="16" xfId="0" applyFont="1" applyFill="1" applyBorder="1" applyAlignment="1" applyProtection="1">
      <alignment vertical="center" wrapText="1"/>
      <protection hidden="1"/>
    </xf>
    <xf numFmtId="0" fontId="37" fillId="4" borderId="0" xfId="0" applyFont="1" applyFill="1" applyAlignment="1" applyProtection="1">
      <alignment vertical="top"/>
      <protection hidden="1"/>
    </xf>
    <xf numFmtId="0" fontId="31" fillId="23" borderId="41" xfId="0" applyFont="1" applyFill="1" applyBorder="1" applyAlignment="1" applyProtection="1">
      <alignment horizontal="right" vertical="top" wrapText="1"/>
      <protection hidden="1"/>
    </xf>
    <xf numFmtId="1" fontId="6" fillId="23" borderId="38" xfId="0" applyNumberFormat="1" applyFont="1" applyFill="1" applyBorder="1" applyAlignment="1" applyProtection="1">
      <alignment horizontal="center" vertical="top" wrapText="1"/>
      <protection hidden="1"/>
    </xf>
    <xf numFmtId="9" fontId="39" fillId="0" borderId="44" xfId="0" applyNumberFormat="1" applyFont="1" applyFill="1" applyBorder="1" applyAlignment="1" applyProtection="1">
      <alignment horizontal="center" vertical="top" wrapText="1"/>
      <protection hidden="1"/>
    </xf>
    <xf numFmtId="4" fontId="48" fillId="23" borderId="43" xfId="0" applyNumberFormat="1" applyFont="1" applyFill="1" applyBorder="1" applyAlignment="1" applyProtection="1">
      <alignment horizontal="right" vertical="top" wrapText="1"/>
      <protection hidden="1"/>
    </xf>
    <xf numFmtId="2" fontId="38" fillId="4" borderId="0" xfId="0" applyNumberFormat="1" applyFont="1" applyFill="1" applyAlignment="1" applyProtection="1">
      <alignment horizontal="center" vertical="center"/>
      <protection hidden="1"/>
    </xf>
    <xf numFmtId="0" fontId="31" fillId="23" borderId="39" xfId="0" applyFont="1" applyFill="1" applyBorder="1" applyAlignment="1" applyProtection="1">
      <alignment horizontal="right" vertical="top" wrapText="1"/>
      <protection hidden="1"/>
    </xf>
    <xf numFmtId="1" fontId="6" fillId="23" borderId="39" xfId="0" applyNumberFormat="1" applyFont="1" applyFill="1" applyBorder="1" applyAlignment="1" applyProtection="1">
      <alignment horizontal="center" vertical="top" wrapText="1"/>
      <protection hidden="1"/>
    </xf>
    <xf numFmtId="9" fontId="39" fillId="0" borderId="5" xfId="0" applyNumberFormat="1" applyFont="1" applyFill="1" applyBorder="1" applyAlignment="1" applyProtection="1">
      <alignment horizontal="center" vertical="top" wrapText="1"/>
      <protection hidden="1"/>
    </xf>
    <xf numFmtId="4" fontId="48" fillId="23" borderId="26" xfId="0" applyNumberFormat="1" applyFont="1" applyFill="1" applyBorder="1" applyAlignment="1" applyProtection="1">
      <alignment horizontal="right" vertical="top" wrapText="1"/>
      <protection hidden="1"/>
    </xf>
    <xf numFmtId="0" fontId="31" fillId="23" borderId="40" xfId="0" applyFont="1" applyFill="1" applyBorder="1" applyAlignment="1" applyProtection="1">
      <alignment horizontal="right" vertical="top" wrapText="1"/>
      <protection hidden="1"/>
    </xf>
    <xf numFmtId="1" fontId="6" fillId="23" borderId="45" xfId="0" applyNumberFormat="1" applyFont="1" applyFill="1" applyBorder="1" applyAlignment="1" applyProtection="1">
      <alignment horizontal="center" vertical="top" wrapText="1"/>
      <protection hidden="1"/>
    </xf>
    <xf numFmtId="9" fontId="39" fillId="0" borderId="4" xfId="0" applyNumberFormat="1" applyFont="1" applyFill="1" applyBorder="1" applyAlignment="1" applyProtection="1">
      <alignment horizontal="center" vertical="top" wrapText="1"/>
      <protection hidden="1"/>
    </xf>
    <xf numFmtId="4" fontId="48" fillId="23" borderId="24" xfId="0" applyNumberFormat="1" applyFont="1" applyFill="1" applyBorder="1" applyAlignment="1" applyProtection="1">
      <alignment horizontal="right" vertical="top" wrapText="1"/>
      <protection hidden="1"/>
    </xf>
    <xf numFmtId="0" fontId="31" fillId="23" borderId="16" xfId="0" applyFont="1" applyFill="1" applyBorder="1" applyAlignment="1" applyProtection="1">
      <alignment vertical="top" wrapText="1"/>
      <protection hidden="1"/>
    </xf>
    <xf numFmtId="0" fontId="31" fillId="23" borderId="29" xfId="0" applyFont="1" applyFill="1" applyBorder="1" applyAlignment="1" applyProtection="1">
      <alignment vertical="top" wrapText="1"/>
      <protection hidden="1"/>
    </xf>
    <xf numFmtId="167" fontId="6" fillId="23" borderId="30" xfId="0" applyNumberFormat="1" applyFont="1" applyFill="1" applyBorder="1" applyAlignment="1" applyProtection="1">
      <alignment horizontal="center" vertical="top" wrapText="1"/>
      <protection hidden="1"/>
    </xf>
    <xf numFmtId="4" fontId="3" fillId="23" borderId="31" xfId="0" applyNumberFormat="1" applyFont="1" applyFill="1" applyBorder="1" applyAlignment="1" applyProtection="1">
      <alignment vertical="top" wrapText="1"/>
      <protection hidden="1"/>
    </xf>
    <xf numFmtId="4" fontId="3" fillId="23" borderId="30" xfId="0" applyNumberFormat="1" applyFont="1" applyFill="1" applyBorder="1" applyAlignment="1" applyProtection="1">
      <alignment vertical="top" wrapText="1"/>
      <protection hidden="1"/>
    </xf>
    <xf numFmtId="0" fontId="0" fillId="20" borderId="0" xfId="0" applyFill="1" applyBorder="1" applyProtection="1">
      <protection hidden="1"/>
    </xf>
    <xf numFmtId="0" fontId="6" fillId="20" borderId="0" xfId="0" applyFont="1" applyFill="1" applyBorder="1" applyAlignment="1" applyProtection="1">
      <alignment horizontal="right" vertical="top"/>
      <protection hidden="1"/>
    </xf>
    <xf numFmtId="0" fontId="35" fillId="20" borderId="0" xfId="0" applyFont="1" applyFill="1" applyBorder="1" applyAlignment="1" applyProtection="1">
      <alignment horizontal="right" vertical="top"/>
      <protection hidden="1"/>
    </xf>
    <xf numFmtId="0" fontId="42" fillId="20" borderId="0" xfId="0" applyNumberFormat="1" applyFont="1" applyFill="1" applyBorder="1" applyAlignment="1" applyProtection="1">
      <alignment vertical="top"/>
      <protection hidden="1"/>
    </xf>
    <xf numFmtId="0" fontId="41" fillId="20" borderId="0" xfId="0" applyFont="1" applyFill="1" applyBorder="1" applyAlignment="1" applyProtection="1">
      <alignment horizontal="right" vertical="top" wrapText="1"/>
      <protection hidden="1"/>
    </xf>
    <xf numFmtId="167" fontId="40" fillId="20" borderId="0" xfId="0" applyNumberFormat="1" applyFont="1" applyFill="1" applyBorder="1" applyAlignment="1" applyProtection="1">
      <alignment horizontal="center" vertical="top"/>
      <protection hidden="1"/>
    </xf>
    <xf numFmtId="0" fontId="1" fillId="20" borderId="50" xfId="0" applyFont="1" applyFill="1" applyBorder="1" applyAlignment="1" applyProtection="1">
      <alignment vertical="top"/>
      <protection hidden="1"/>
    </xf>
    <xf numFmtId="0" fontId="1" fillId="20" borderId="51" xfId="0" applyFont="1" applyFill="1" applyBorder="1" applyAlignment="1" applyProtection="1">
      <alignment vertical="top"/>
      <protection hidden="1"/>
    </xf>
    <xf numFmtId="0" fontId="1" fillId="20" borderId="51" xfId="0" applyFont="1" applyFill="1" applyBorder="1" applyAlignment="1" applyProtection="1">
      <alignment horizontal="center" vertical="top"/>
      <protection hidden="1"/>
    </xf>
    <xf numFmtId="0" fontId="1" fillId="20" borderId="52" xfId="0" applyFont="1" applyFill="1" applyBorder="1" applyAlignment="1" applyProtection="1">
      <alignment vertical="top"/>
      <protection hidden="1"/>
    </xf>
    <xf numFmtId="0" fontId="1" fillId="0" borderId="0" xfId="0" applyFont="1" applyFill="1" applyAlignment="1" applyProtection="1">
      <alignment horizontal="center" vertical="top"/>
      <protection hidden="1"/>
    </xf>
    <xf numFmtId="9" fontId="36" fillId="0" borderId="37" xfId="0" applyNumberFormat="1" applyFont="1" applyFill="1" applyBorder="1" applyAlignment="1" applyProtection="1">
      <alignment horizontal="center" vertical="top" wrapText="1"/>
      <protection locked="0" hidden="1"/>
    </xf>
    <xf numFmtId="9" fontId="36" fillId="0" borderId="23" xfId="0" applyNumberFormat="1" applyFont="1" applyFill="1" applyBorder="1" applyAlignment="1" applyProtection="1">
      <alignment horizontal="center" vertical="top" wrapText="1"/>
      <protection locked="0" hidden="1"/>
    </xf>
    <xf numFmtId="9" fontId="36" fillId="0" borderId="15" xfId="0" applyNumberFormat="1" applyFont="1" applyFill="1" applyBorder="1" applyAlignment="1" applyProtection="1">
      <alignment horizontal="center" vertical="top" wrapText="1"/>
      <protection locked="0" hidden="1"/>
    </xf>
    <xf numFmtId="9" fontId="36" fillId="0" borderId="3" xfId="0" applyNumberFormat="1" applyFont="1" applyFill="1" applyBorder="1" applyAlignment="1" applyProtection="1">
      <alignment horizontal="center" vertical="top" wrapText="1"/>
      <protection locked="0" hidden="1"/>
    </xf>
    <xf numFmtId="4" fontId="52" fillId="3" borderId="66" xfId="0" applyNumberFormat="1" applyFont="1" applyFill="1" applyBorder="1" applyAlignment="1" applyProtection="1">
      <alignment horizontal="center" vertical="top"/>
      <protection hidden="1"/>
    </xf>
    <xf numFmtId="4" fontId="52" fillId="3" borderId="53" xfId="0" applyNumberFormat="1" applyFont="1" applyFill="1" applyBorder="1" applyAlignment="1" applyProtection="1">
      <alignment horizontal="center" vertical="top"/>
      <protection hidden="1"/>
    </xf>
    <xf numFmtId="4" fontId="52" fillId="3" borderId="67" xfId="0" applyNumberFormat="1" applyFont="1" applyFill="1" applyBorder="1" applyAlignment="1" applyProtection="1">
      <alignment horizontal="center" vertical="top"/>
      <protection hidden="1"/>
    </xf>
    <xf numFmtId="165" fontId="52" fillId="3" borderId="75" xfId="0" applyNumberFormat="1" applyFont="1" applyFill="1" applyBorder="1" applyAlignment="1" applyProtection="1">
      <alignment horizontal="center" vertical="top"/>
      <protection hidden="1"/>
    </xf>
    <xf numFmtId="165" fontId="52" fillId="3" borderId="11" xfId="0" applyNumberFormat="1" applyFont="1" applyFill="1" applyBorder="1" applyAlignment="1" applyProtection="1">
      <alignment horizontal="center" vertical="top"/>
      <protection hidden="1"/>
    </xf>
    <xf numFmtId="165" fontId="52" fillId="3" borderId="63" xfId="0" applyNumberFormat="1" applyFont="1" applyFill="1" applyBorder="1" applyAlignment="1" applyProtection="1">
      <alignment horizontal="center" vertical="top"/>
      <protection hidden="1"/>
    </xf>
    <xf numFmtId="165" fontId="52" fillId="3" borderId="57" xfId="0" applyNumberFormat="1" applyFont="1" applyFill="1" applyBorder="1" applyAlignment="1" applyProtection="1">
      <alignment horizontal="center" vertical="top"/>
      <protection hidden="1"/>
    </xf>
    <xf numFmtId="165" fontId="52" fillId="3" borderId="6" xfId="0" applyNumberFormat="1" applyFont="1" applyFill="1" applyBorder="1" applyAlignment="1" applyProtection="1">
      <alignment horizontal="center" vertical="top"/>
      <protection hidden="1"/>
    </xf>
    <xf numFmtId="165" fontId="52" fillId="3" borderId="70" xfId="0" applyNumberFormat="1" applyFont="1" applyFill="1" applyBorder="1" applyAlignment="1" applyProtection="1">
      <alignment horizontal="center" vertical="top"/>
      <protection hidden="1"/>
    </xf>
    <xf numFmtId="170" fontId="6" fillId="21" borderId="70" xfId="0" applyNumberFormat="1" applyFont="1" applyFill="1" applyBorder="1" applyAlignment="1" applyProtection="1">
      <alignment horizontal="center" vertical="top"/>
      <protection hidden="1"/>
    </xf>
    <xf numFmtId="170" fontId="6" fillId="21" borderId="60" xfId="0" applyNumberFormat="1" applyFont="1" applyFill="1" applyBorder="1" applyAlignment="1" applyProtection="1">
      <alignment horizontal="center" vertical="top"/>
      <protection hidden="1"/>
    </xf>
    <xf numFmtId="0" fontId="7" fillId="0" borderId="6" xfId="0" applyFont="1" applyFill="1" applyBorder="1" applyAlignment="1" applyProtection="1">
      <alignment horizontal="center" vertical="top"/>
      <protection locked="0" hidden="1"/>
    </xf>
    <xf numFmtId="49" fontId="7" fillId="0" borderId="60" xfId="0" applyNumberFormat="1" applyFont="1" applyFill="1" applyBorder="1" applyAlignment="1" applyProtection="1">
      <alignment horizontal="center" vertical="top" wrapText="1"/>
      <protection locked="0" hidden="1"/>
    </xf>
    <xf numFmtId="0" fontId="7" fillId="3" borderId="1" xfId="0" applyFont="1" applyFill="1" applyBorder="1" applyAlignment="1" applyProtection="1">
      <alignment horizontal="center" vertical="top" wrapText="1"/>
      <protection hidden="1"/>
    </xf>
    <xf numFmtId="0" fontId="7" fillId="3" borderId="60" xfId="0" applyFont="1" applyFill="1" applyBorder="1" applyAlignment="1" applyProtection="1">
      <alignment horizontal="center" vertical="top" wrapText="1"/>
      <protection hidden="1"/>
    </xf>
    <xf numFmtId="167" fontId="7" fillId="10" borderId="11" xfId="0" applyNumberFormat="1" applyFont="1" applyFill="1" applyBorder="1" applyAlignment="1" applyProtection="1">
      <alignment horizontal="center" vertical="top" wrapText="1"/>
      <protection locked="0" hidden="1"/>
    </xf>
    <xf numFmtId="167" fontId="7" fillId="10" borderId="63" xfId="0" applyNumberFormat="1" applyFont="1" applyFill="1" applyBorder="1" applyAlignment="1" applyProtection="1">
      <alignment horizontal="center" vertical="top" wrapText="1"/>
      <protection locked="0" hidden="1"/>
    </xf>
    <xf numFmtId="3" fontId="7" fillId="10" borderId="15" xfId="0" applyNumberFormat="1" applyFont="1" applyFill="1" applyBorder="1" applyAlignment="1" applyProtection="1">
      <alignment horizontal="right" vertical="top"/>
      <protection locked="0" hidden="1"/>
    </xf>
    <xf numFmtId="0" fontId="7" fillId="10" borderId="64" xfId="0" applyFont="1" applyFill="1" applyBorder="1" applyAlignment="1" applyProtection="1">
      <alignment horizontal="left" vertical="top"/>
      <protection locked="0" hidden="1"/>
    </xf>
    <xf numFmtId="0" fontId="7" fillId="3" borderId="64" xfId="0" applyFont="1" applyFill="1" applyBorder="1" applyAlignment="1" applyProtection="1">
      <alignment horizontal="left" vertical="top"/>
      <protection hidden="1"/>
    </xf>
    <xf numFmtId="0" fontId="54" fillId="24" borderId="16" xfId="0" applyFont="1" applyFill="1" applyBorder="1" applyAlignment="1" applyProtection="1">
      <alignment vertical="top" wrapText="1"/>
      <protection hidden="1"/>
    </xf>
    <xf numFmtId="0" fontId="55" fillId="24" borderId="29" xfId="0" applyFont="1" applyFill="1" applyBorder="1" applyAlignment="1" applyProtection="1">
      <alignment horizontal="center" vertical="top"/>
      <protection hidden="1"/>
    </xf>
    <xf numFmtId="0" fontId="55" fillId="24" borderId="29" xfId="0" applyFont="1" applyFill="1" applyBorder="1" applyAlignment="1" applyProtection="1">
      <alignment horizontal="center" vertical="top" wrapText="1"/>
      <protection hidden="1"/>
    </xf>
    <xf numFmtId="0" fontId="55" fillId="24" borderId="30" xfId="0" applyFont="1" applyFill="1" applyBorder="1" applyAlignment="1" applyProtection="1">
      <alignment horizontal="center" vertical="top" wrapText="1"/>
      <protection hidden="1"/>
    </xf>
    <xf numFmtId="0" fontId="55" fillId="24" borderId="38" xfId="0" applyFont="1" applyFill="1" applyBorder="1" applyAlignment="1" applyProtection="1">
      <alignment horizontal="center" vertical="top" wrapText="1"/>
      <protection hidden="1"/>
    </xf>
    <xf numFmtId="0" fontId="55" fillId="24" borderId="31" xfId="0" applyFont="1" applyFill="1" applyBorder="1" applyAlignment="1" applyProtection="1">
      <alignment horizontal="center" vertical="top" wrapText="1"/>
      <protection hidden="1"/>
    </xf>
    <xf numFmtId="0" fontId="55" fillId="24" borderId="42" xfId="0" applyFont="1" applyFill="1" applyBorder="1" applyAlignment="1" applyProtection="1">
      <alignment horizontal="center" vertical="top" wrapText="1"/>
      <protection hidden="1"/>
    </xf>
    <xf numFmtId="0" fontId="56" fillId="24" borderId="31" xfId="0" applyFont="1" applyFill="1" applyBorder="1" applyAlignment="1" applyProtection="1">
      <alignment horizontal="center" vertical="top" wrapText="1"/>
      <protection hidden="1"/>
    </xf>
    <xf numFmtId="0" fontId="56" fillId="24" borderId="30" xfId="0" applyFont="1" applyFill="1" applyBorder="1" applyAlignment="1" applyProtection="1">
      <alignment horizontal="center" vertical="top" wrapText="1"/>
      <protection hidden="1"/>
    </xf>
    <xf numFmtId="0" fontId="65" fillId="4" borderId="0" xfId="0" applyFont="1" applyFill="1" applyAlignment="1" applyProtection="1">
      <alignment vertical="top"/>
      <protection hidden="1"/>
    </xf>
    <xf numFmtId="0" fontId="66" fillId="4" borderId="0" xfId="0" applyFont="1" applyFill="1" applyAlignment="1" applyProtection="1">
      <alignment vertical="top"/>
      <protection hidden="1"/>
    </xf>
    <xf numFmtId="0" fontId="59" fillId="20" borderId="0" xfId="0" applyFont="1" applyFill="1" applyBorder="1" applyAlignment="1" applyProtection="1">
      <alignment vertical="center"/>
      <protection hidden="1"/>
    </xf>
    <xf numFmtId="0" fontId="7" fillId="2" borderId="8" xfId="0" applyFont="1" applyFill="1" applyBorder="1" applyAlignment="1">
      <alignment vertical="top" wrapText="1"/>
    </xf>
    <xf numFmtId="0" fontId="7" fillId="2" borderId="8" xfId="0" applyFont="1" applyFill="1" applyBorder="1" applyAlignment="1">
      <alignment vertical="top"/>
    </xf>
    <xf numFmtId="0" fontId="14" fillId="2" borderId="8" xfId="0" applyFont="1" applyFill="1" applyBorder="1" applyAlignment="1">
      <alignment wrapText="1"/>
    </xf>
    <xf numFmtId="0" fontId="15" fillId="2" borderId="8" xfId="0" applyFont="1" applyFill="1" applyBorder="1" applyAlignment="1">
      <alignment wrapText="1"/>
    </xf>
    <xf numFmtId="0" fontId="22" fillId="14" borderId="0" xfId="0" quotePrefix="1" applyFont="1" applyFill="1" applyBorder="1" applyAlignment="1">
      <alignment horizontal="justify" vertical="top" wrapText="1"/>
    </xf>
    <xf numFmtId="0" fontId="22" fillId="14" borderId="34" xfId="0" quotePrefix="1" applyFont="1" applyFill="1" applyBorder="1" applyAlignment="1">
      <alignment horizontal="justify" vertical="top" wrapText="1"/>
    </xf>
    <xf numFmtId="0" fontId="22" fillId="14" borderId="35" xfId="0" quotePrefix="1" applyFont="1" applyFill="1" applyBorder="1" applyAlignment="1">
      <alignment horizontal="justify" vertical="top" wrapText="1"/>
    </xf>
    <xf numFmtId="0" fontId="22" fillId="14" borderId="17" xfId="0" quotePrefix="1" applyFont="1" applyFill="1" applyBorder="1" applyAlignment="1">
      <alignment horizontal="justify" vertical="top" wrapText="1"/>
    </xf>
    <xf numFmtId="0" fontId="22" fillId="14" borderId="27" xfId="0" applyFont="1" applyFill="1" applyBorder="1" applyAlignment="1">
      <alignment horizontal="justify" vertical="top" wrapText="1"/>
    </xf>
    <xf numFmtId="0" fontId="22" fillId="14" borderId="27" xfId="0" quotePrefix="1" applyFont="1" applyFill="1" applyBorder="1" applyAlignment="1">
      <alignment horizontal="justify" vertical="top" wrapText="1"/>
    </xf>
    <xf numFmtId="0" fontId="28" fillId="0" borderId="16" xfId="0" applyFont="1" applyBorder="1" applyAlignment="1">
      <alignment horizontal="center" vertical="top" wrapText="1"/>
    </xf>
    <xf numFmtId="0" fontId="69" fillId="0" borderId="16" xfId="0" applyFont="1" applyBorder="1" applyAlignment="1">
      <alignment horizontal="justify" vertical="top" wrapText="1"/>
    </xf>
    <xf numFmtId="4" fontId="28" fillId="0" borderId="16" xfId="0" applyNumberFormat="1" applyFont="1" applyBorder="1" applyAlignment="1">
      <alignment horizontal="center" vertical="top" wrapText="1"/>
    </xf>
    <xf numFmtId="0" fontId="1" fillId="3" borderId="9" xfId="0" applyFont="1" applyFill="1" applyBorder="1" applyAlignment="1">
      <alignment horizontal="center" vertical="center" wrapText="1"/>
    </xf>
    <xf numFmtId="0" fontId="1" fillId="3" borderId="12" xfId="0" applyFont="1" applyFill="1" applyBorder="1" applyAlignment="1">
      <alignment horizontal="center" vertical="center" wrapText="1"/>
    </xf>
    <xf numFmtId="4" fontId="48" fillId="23" borderId="22" xfId="0" applyNumberFormat="1" applyFont="1" applyFill="1" applyBorder="1" applyAlignment="1" applyProtection="1">
      <alignment vertical="top" wrapText="1"/>
      <protection hidden="1"/>
    </xf>
    <xf numFmtId="4" fontId="48" fillId="23" borderId="23" xfId="0" applyNumberFormat="1" applyFont="1" applyFill="1" applyBorder="1" applyAlignment="1" applyProtection="1">
      <alignment vertical="top" wrapText="1"/>
      <protection hidden="1"/>
    </xf>
    <xf numFmtId="4" fontId="48" fillId="23" borderId="25" xfId="0" applyNumberFormat="1" applyFont="1" applyFill="1" applyBorder="1" applyAlignment="1" applyProtection="1">
      <alignment vertical="top" wrapText="1"/>
      <protection hidden="1"/>
    </xf>
    <xf numFmtId="49" fontId="6" fillId="0" borderId="29" xfId="0" applyNumberFormat="1" applyFont="1" applyFill="1" applyBorder="1" applyAlignment="1" applyProtection="1">
      <alignment horizontal="left" vertical="center"/>
      <protection locked="0"/>
    </xf>
    <xf numFmtId="49" fontId="6" fillId="0" borderId="29" xfId="0" applyNumberFormat="1" applyFont="1" applyFill="1" applyBorder="1" applyAlignment="1" applyProtection="1">
      <alignment horizontal="center" vertical="center"/>
      <protection locked="0"/>
    </xf>
    <xf numFmtId="49" fontId="6" fillId="0" borderId="29" xfId="0" applyNumberFormat="1" applyFont="1" applyFill="1" applyBorder="1" applyAlignment="1" applyProtection="1">
      <alignment horizontal="center" vertical="center" wrapText="1"/>
      <protection locked="0"/>
    </xf>
    <xf numFmtId="167" fontId="6" fillId="0" borderId="30" xfId="0" applyNumberFormat="1" applyFont="1" applyFill="1" applyBorder="1" applyAlignment="1" applyProtection="1">
      <alignment horizontal="center" vertical="center" wrapText="1"/>
      <protection locked="0"/>
    </xf>
    <xf numFmtId="49" fontId="31" fillId="0" borderId="6" xfId="0" applyNumberFormat="1" applyFont="1" applyFill="1" applyBorder="1" applyAlignment="1" applyProtection="1">
      <alignment horizontal="left" vertical="top" wrapText="1"/>
      <protection locked="0"/>
    </xf>
    <xf numFmtId="49" fontId="31" fillId="0" borderId="6" xfId="0" applyNumberFormat="1" applyFont="1" applyFill="1" applyBorder="1" applyAlignment="1" applyProtection="1">
      <alignment horizontal="center" vertical="top" wrapText="1"/>
      <protection locked="0"/>
    </xf>
    <xf numFmtId="167" fontId="31" fillId="0" borderId="15" xfId="0" applyNumberFormat="1" applyFont="1" applyFill="1" applyBorder="1" applyAlignment="1" applyProtection="1">
      <alignment horizontal="center" vertical="top" wrapText="1"/>
      <protection locked="0"/>
    </xf>
    <xf numFmtId="49" fontId="31" fillId="0" borderId="1" xfId="0" applyNumberFormat="1" applyFont="1" applyFill="1" applyBorder="1" applyAlignment="1" applyProtection="1">
      <alignment horizontal="left" vertical="top" wrapText="1"/>
      <protection locked="0"/>
    </xf>
    <xf numFmtId="49" fontId="31" fillId="0" borderId="1" xfId="0" applyNumberFormat="1" applyFont="1" applyFill="1" applyBorder="1" applyAlignment="1" applyProtection="1">
      <alignment horizontal="center" vertical="top" wrapText="1"/>
      <protection locked="0"/>
    </xf>
    <xf numFmtId="167" fontId="31" fillId="0" borderId="3" xfId="0" applyNumberFormat="1" applyFont="1" applyFill="1" applyBorder="1" applyAlignment="1" applyProtection="1">
      <alignment horizontal="center" vertical="top" wrapText="1"/>
      <protection locked="0"/>
    </xf>
    <xf numFmtId="167" fontId="70" fillId="20" borderId="0" xfId="0" applyNumberFormat="1" applyFont="1" applyFill="1" applyBorder="1" applyAlignment="1" applyProtection="1">
      <alignment horizontal="left" vertical="center"/>
      <protection hidden="1"/>
    </xf>
    <xf numFmtId="0" fontId="71" fillId="22" borderId="16" xfId="0" applyFont="1" applyFill="1" applyBorder="1" applyAlignment="1">
      <alignment horizontal="center" vertical="top" wrapText="1"/>
    </xf>
    <xf numFmtId="0" fontId="72" fillId="0" borderId="16" xfId="0" applyFont="1" applyBorder="1" applyAlignment="1">
      <alignment vertical="top" wrapText="1"/>
    </xf>
    <xf numFmtId="0" fontId="72" fillId="0" borderId="16" xfId="0" applyFont="1" applyBorder="1" applyAlignment="1">
      <alignment horizontal="left" vertical="top" wrapText="1"/>
    </xf>
    <xf numFmtId="0" fontId="73" fillId="0" borderId="16" xfId="0" applyFont="1" applyBorder="1" applyAlignment="1">
      <alignment horizontal="center" vertical="top" wrapText="1"/>
    </xf>
    <xf numFmtId="173" fontId="72" fillId="0" borderId="16" xfId="0" applyNumberFormat="1" applyFont="1" applyBorder="1" applyAlignment="1">
      <alignment horizontal="left" vertical="top" wrapText="1"/>
    </xf>
    <xf numFmtId="0" fontId="75" fillId="0" borderId="16" xfId="0" applyFont="1" applyBorder="1" applyAlignment="1">
      <alignment horizontal="center" vertical="top" wrapText="1"/>
    </xf>
    <xf numFmtId="0" fontId="77" fillId="20" borderId="16" xfId="0" applyFont="1" applyFill="1" applyBorder="1" applyAlignment="1">
      <alignment horizontal="center" vertical="top" wrapText="1"/>
    </xf>
    <xf numFmtId="0" fontId="73" fillId="0" borderId="16" xfId="0" applyFont="1" applyBorder="1" applyAlignment="1">
      <alignment vertical="top" wrapText="1"/>
    </xf>
    <xf numFmtId="0" fontId="73" fillId="0" borderId="16" xfId="0" applyFont="1" applyBorder="1" applyAlignment="1">
      <alignment horizontal="justify" vertical="top" wrapText="1"/>
    </xf>
    <xf numFmtId="0" fontId="78" fillId="0" borderId="16" xfId="0" applyFont="1" applyBorder="1" applyAlignment="1">
      <alignment vertical="top" wrapText="1"/>
    </xf>
    <xf numFmtId="0" fontId="76" fillId="22" borderId="16" xfId="0" applyFont="1" applyFill="1" applyBorder="1" applyAlignment="1">
      <alignment horizontal="center" vertical="top" wrapText="1"/>
    </xf>
    <xf numFmtId="0" fontId="76" fillId="22" borderId="16" xfId="0" applyFont="1" applyFill="1" applyBorder="1" applyAlignment="1">
      <alignment vertical="top" wrapText="1"/>
    </xf>
    <xf numFmtId="0" fontId="73" fillId="22" borderId="16" xfId="0" applyFont="1" applyFill="1" applyBorder="1" applyAlignment="1">
      <alignment horizontal="left" vertical="top" wrapText="1"/>
    </xf>
    <xf numFmtId="0" fontId="72" fillId="20" borderId="16" xfId="0" applyFont="1" applyFill="1" applyBorder="1" applyAlignment="1">
      <alignment horizontal="left" vertical="top" wrapText="1"/>
    </xf>
    <xf numFmtId="0" fontId="73" fillId="20" borderId="16" xfId="0" applyFont="1" applyFill="1" applyBorder="1" applyAlignment="1">
      <alignment horizontal="left" vertical="top" wrapText="1"/>
    </xf>
    <xf numFmtId="0" fontId="75" fillId="22" borderId="16" xfId="0" applyFont="1" applyFill="1" applyBorder="1" applyAlignment="1">
      <alignment horizontal="center" vertical="top" wrapText="1"/>
    </xf>
    <xf numFmtId="0" fontId="73" fillId="22" borderId="16" xfId="0" applyFont="1" applyFill="1" applyBorder="1" applyAlignment="1">
      <alignment horizontal="center" vertical="top" wrapText="1"/>
    </xf>
    <xf numFmtId="0" fontId="72" fillId="21" borderId="16" xfId="0" applyFont="1" applyFill="1" applyBorder="1" applyAlignment="1">
      <alignment vertical="top" wrapText="1"/>
    </xf>
    <xf numFmtId="0" fontId="73" fillId="21" borderId="16" xfId="0" applyFont="1" applyFill="1" applyBorder="1" applyAlignment="1">
      <alignment vertical="top" wrapText="1"/>
    </xf>
    <xf numFmtId="0" fontId="79" fillId="22" borderId="16" xfId="0" applyFont="1" applyFill="1" applyBorder="1" applyAlignment="1">
      <alignment horizontal="center" vertical="top" wrapText="1"/>
    </xf>
    <xf numFmtId="0" fontId="0" fillId="10" borderId="0" xfId="0" applyFill="1" applyAlignment="1">
      <alignment vertical="top"/>
    </xf>
    <xf numFmtId="0" fontId="16" fillId="2" borderId="0" xfId="0" applyFont="1" applyFill="1" applyBorder="1" applyAlignment="1">
      <alignment horizontal="right" wrapText="1"/>
    </xf>
    <xf numFmtId="0" fontId="17" fillId="2" borderId="0" xfId="0" applyFont="1" applyFill="1" applyBorder="1" applyAlignment="1">
      <alignment horizontal="right"/>
    </xf>
    <xf numFmtId="49" fontId="1" fillId="2" borderId="0" xfId="0" applyNumberFormat="1" applyFont="1" applyFill="1" applyAlignment="1">
      <alignment vertical="center"/>
    </xf>
    <xf numFmtId="173" fontId="72" fillId="0" borderId="16" xfId="0" applyNumberFormat="1" applyFont="1" applyBorder="1" applyAlignment="1">
      <alignment horizontal="left" vertical="top" wrapText="1"/>
    </xf>
    <xf numFmtId="0" fontId="25" fillId="0" borderId="16" xfId="0" applyFont="1" applyBorder="1" applyAlignment="1">
      <alignment horizontal="center" vertical="top" wrapText="1"/>
    </xf>
    <xf numFmtId="0" fontId="24" fillId="0" borderId="16" xfId="0" applyFont="1" applyBorder="1" applyAlignment="1">
      <alignment horizontal="justify" vertical="top" wrapText="1"/>
    </xf>
    <xf numFmtId="4" fontId="25" fillId="0" borderId="16" xfId="0" applyNumberFormat="1" applyFont="1" applyBorder="1" applyAlignment="1">
      <alignment horizontal="center" vertical="top" wrapText="1"/>
    </xf>
    <xf numFmtId="0" fontId="58" fillId="2" borderId="0" xfId="0" applyFont="1" applyFill="1" applyBorder="1" applyAlignment="1">
      <alignment horizontal="right" vertical="center"/>
    </xf>
    <xf numFmtId="49" fontId="58" fillId="2" borderId="0" xfId="0" applyNumberFormat="1" applyFont="1" applyFill="1" applyBorder="1" applyAlignment="1">
      <alignment horizontal="left" vertical="center"/>
    </xf>
    <xf numFmtId="0" fontId="2" fillId="2" borderId="13" xfId="0" applyFont="1" applyFill="1" applyBorder="1" applyAlignment="1">
      <alignment wrapText="1"/>
    </xf>
    <xf numFmtId="49" fontId="6" fillId="0" borderId="11" xfId="0" applyNumberFormat="1" applyFont="1" applyFill="1" applyBorder="1" applyAlignment="1" applyProtection="1">
      <alignment horizontal="left" vertical="top" wrapText="1"/>
      <protection locked="0"/>
    </xf>
    <xf numFmtId="49" fontId="6" fillId="0" borderId="11" xfId="0" applyNumberFormat="1" applyFont="1" applyFill="1" applyBorder="1" applyAlignment="1" applyProtection="1">
      <alignment horizontal="center" vertical="top" wrapText="1"/>
      <protection locked="0"/>
    </xf>
    <xf numFmtId="167" fontId="6" fillId="0" borderId="12" xfId="0" applyNumberFormat="1" applyFont="1" applyFill="1" applyBorder="1" applyAlignment="1" applyProtection="1">
      <alignment horizontal="center" vertical="top" wrapText="1"/>
      <protection locked="0"/>
    </xf>
    <xf numFmtId="0" fontId="41" fillId="20" borderId="0" xfId="0" applyFont="1" applyFill="1" applyBorder="1" applyAlignment="1" applyProtection="1">
      <alignment horizontal="right" vertical="top" wrapText="1"/>
      <protection hidden="1"/>
    </xf>
    <xf numFmtId="167" fontId="50" fillId="20" borderId="0" xfId="0" applyNumberFormat="1" applyFont="1" applyFill="1" applyBorder="1" applyAlignment="1" applyProtection="1">
      <alignment horizontal="center" vertical="top"/>
      <protection hidden="1"/>
    </xf>
    <xf numFmtId="0" fontId="7" fillId="0" borderId="12" xfId="0" applyFont="1" applyFill="1" applyBorder="1" applyAlignment="1" applyProtection="1">
      <alignment horizontal="center" vertical="top"/>
      <protection locked="0" hidden="1"/>
    </xf>
    <xf numFmtId="0" fontId="7" fillId="0" borderId="58" xfId="0" applyFont="1" applyFill="1" applyBorder="1" applyAlignment="1" applyProtection="1">
      <alignment horizontal="center" vertical="top"/>
      <protection locked="0" hidden="1"/>
    </xf>
    <xf numFmtId="0" fontId="7" fillId="0" borderId="55" xfId="0" applyFont="1" applyFill="1" applyBorder="1" applyAlignment="1" applyProtection="1">
      <alignment horizontal="center" vertical="top"/>
      <protection locked="0" hidden="1"/>
    </xf>
    <xf numFmtId="0" fontId="7" fillId="0" borderId="56" xfId="0" applyFont="1" applyFill="1" applyBorder="1" applyAlignment="1" applyProtection="1">
      <alignment horizontal="center" vertical="top"/>
      <protection locked="0" hidden="1"/>
    </xf>
    <xf numFmtId="9" fontId="7" fillId="0" borderId="53" xfId="0" applyNumberFormat="1" applyFont="1" applyFill="1" applyBorder="1" applyAlignment="1" applyProtection="1">
      <alignment horizontal="center" vertical="top" wrapText="1"/>
      <protection locked="0" hidden="1"/>
    </xf>
    <xf numFmtId="9" fontId="7" fillId="0" borderId="67" xfId="0" applyNumberFormat="1" applyFont="1" applyFill="1" applyBorder="1" applyAlignment="1" applyProtection="1">
      <alignment horizontal="center" vertical="top" wrapText="1"/>
      <protection locked="0" hidden="1"/>
    </xf>
    <xf numFmtId="0" fontId="31" fillId="23" borderId="28" xfId="0" applyFont="1" applyFill="1" applyBorder="1" applyAlignment="1" applyProtection="1">
      <alignment horizontal="right" vertical="top" wrapText="1"/>
      <protection hidden="1"/>
    </xf>
    <xf numFmtId="0" fontId="31" fillId="23" borderId="29" xfId="0" applyFont="1" applyFill="1" applyBorder="1" applyAlignment="1" applyProtection="1">
      <alignment horizontal="right" vertical="top" wrapText="1"/>
      <protection hidden="1"/>
    </xf>
    <xf numFmtId="0" fontId="31" fillId="23" borderId="42" xfId="0" applyFont="1" applyFill="1" applyBorder="1" applyAlignment="1" applyProtection="1">
      <alignment horizontal="right" vertical="top" wrapText="1"/>
      <protection hidden="1"/>
    </xf>
    <xf numFmtId="49" fontId="31" fillId="10" borderId="31" xfId="0" applyNumberFormat="1" applyFont="1" applyFill="1" applyBorder="1" applyAlignment="1" applyProtection="1">
      <alignment horizontal="left" vertical="top" wrapText="1"/>
      <protection locked="0"/>
    </xf>
    <xf numFmtId="49" fontId="31" fillId="10" borderId="29" xfId="0" applyNumberFormat="1" applyFont="1" applyFill="1" applyBorder="1" applyAlignment="1" applyProtection="1">
      <alignment horizontal="left" vertical="top" wrapText="1"/>
      <protection locked="0"/>
    </xf>
    <xf numFmtId="0" fontId="55" fillId="24" borderId="28" xfId="0" applyFont="1" applyFill="1" applyBorder="1" applyAlignment="1" applyProtection="1">
      <alignment horizontal="center" vertical="top" wrapText="1"/>
      <protection hidden="1"/>
    </xf>
    <xf numFmtId="0" fontId="55" fillId="24" borderId="29" xfId="0" applyFont="1" applyFill="1" applyBorder="1" applyAlignment="1" applyProtection="1">
      <alignment horizontal="center" vertical="top" wrapText="1"/>
      <protection hidden="1"/>
    </xf>
    <xf numFmtId="49" fontId="6" fillId="0" borderId="31" xfId="0" applyNumberFormat="1" applyFont="1" applyFill="1" applyBorder="1" applyAlignment="1" applyProtection="1">
      <alignment horizontal="left" vertical="center" wrapText="1"/>
      <protection locked="0"/>
    </xf>
    <xf numFmtId="49" fontId="6" fillId="0" borderId="29" xfId="0" applyNumberFormat="1" applyFont="1" applyFill="1" applyBorder="1" applyAlignment="1" applyProtection="1">
      <alignment horizontal="left" vertical="center" wrapText="1"/>
      <protection locked="0"/>
    </xf>
    <xf numFmtId="49" fontId="31" fillId="0" borderId="26" xfId="0" applyNumberFormat="1" applyFont="1" applyFill="1" applyBorder="1" applyAlignment="1" applyProtection="1">
      <alignment horizontal="left" vertical="top" wrapText="1"/>
      <protection locked="0"/>
    </xf>
    <xf numFmtId="49" fontId="31" fillId="0" borderId="6" xfId="0" applyNumberFormat="1" applyFont="1" applyFill="1" applyBorder="1" applyAlignment="1" applyProtection="1">
      <alignment horizontal="left" vertical="top" wrapText="1"/>
      <protection locked="0"/>
    </xf>
    <xf numFmtId="1" fontId="7" fillId="3" borderId="3" xfId="0" applyNumberFormat="1" applyFont="1" applyFill="1" applyBorder="1" applyAlignment="1" applyProtection="1">
      <alignment horizontal="center" vertical="top"/>
      <protection hidden="1"/>
    </xf>
    <xf numFmtId="1" fontId="7" fillId="3" borderId="65" xfId="0" applyNumberFormat="1" applyFont="1" applyFill="1" applyBorder="1" applyAlignment="1" applyProtection="1">
      <alignment horizontal="center" vertical="top"/>
      <protection hidden="1"/>
    </xf>
    <xf numFmtId="0" fontId="7" fillId="10" borderId="13" xfId="0" applyFont="1" applyFill="1" applyBorder="1" applyAlignment="1" applyProtection="1">
      <alignment horizontal="center" vertical="top"/>
      <protection locked="0" hidden="1"/>
    </xf>
    <xf numFmtId="0" fontId="7" fillId="10" borderId="58" xfId="0" applyFont="1" applyFill="1" applyBorder="1" applyAlignment="1" applyProtection="1">
      <alignment horizontal="center" vertical="top"/>
      <protection locked="0" hidden="1"/>
    </xf>
    <xf numFmtId="14" fontId="7" fillId="10" borderId="15" xfId="0" applyNumberFormat="1" applyFont="1" applyFill="1" applyBorder="1" applyAlignment="1" applyProtection="1">
      <alignment horizontal="center" vertical="top" wrapText="1"/>
      <protection locked="0" hidden="1"/>
    </xf>
    <xf numFmtId="14" fontId="7" fillId="10" borderId="64" xfId="0" applyNumberFormat="1" applyFont="1" applyFill="1" applyBorder="1" applyAlignment="1" applyProtection="1">
      <alignment horizontal="center" vertical="top" wrapText="1"/>
      <protection locked="0" hidden="1"/>
    </xf>
    <xf numFmtId="0" fontId="44" fillId="20" borderId="0" xfId="0" applyFont="1" applyFill="1" applyBorder="1" applyAlignment="1" applyProtection="1">
      <alignment horizontal="center" vertical="top"/>
      <protection hidden="1"/>
    </xf>
    <xf numFmtId="49" fontId="6" fillId="0" borderId="76" xfId="0" applyNumberFormat="1" applyFont="1" applyFill="1" applyBorder="1" applyAlignment="1" applyProtection="1">
      <alignment horizontal="left" vertical="top" wrapText="1"/>
      <protection locked="0"/>
    </xf>
    <xf numFmtId="49" fontId="6" fillId="0" borderId="44" xfId="0" applyNumberFormat="1" applyFont="1" applyFill="1" applyBorder="1" applyAlignment="1" applyProtection="1">
      <alignment horizontal="left" vertical="top" wrapText="1"/>
      <protection locked="0"/>
    </xf>
    <xf numFmtId="0" fontId="7" fillId="10" borderId="2" xfId="0" applyFont="1" applyFill="1" applyBorder="1" applyAlignment="1" applyProtection="1">
      <alignment horizontal="center" vertical="top" wrapText="1"/>
      <protection locked="0" hidden="1"/>
    </xf>
    <xf numFmtId="0" fontId="7" fillId="10" borderId="64" xfId="0" applyFont="1" applyFill="1" applyBorder="1" applyAlignment="1" applyProtection="1">
      <alignment horizontal="center" vertical="top" wrapText="1"/>
      <protection locked="0" hidden="1"/>
    </xf>
    <xf numFmtId="0" fontId="58" fillId="21" borderId="68" xfId="0" applyFont="1" applyFill="1" applyBorder="1" applyAlignment="1" applyProtection="1">
      <alignment horizontal="center" vertical="top"/>
      <protection hidden="1"/>
    </xf>
    <xf numFmtId="0" fontId="58" fillId="21" borderId="56" xfId="0" applyFont="1" applyFill="1" applyBorder="1" applyAlignment="1" applyProtection="1">
      <alignment horizontal="center" vertical="top"/>
      <protection hidden="1"/>
    </xf>
    <xf numFmtId="0" fontId="36" fillId="3" borderId="69" xfId="0" applyFont="1" applyFill="1" applyBorder="1" applyAlignment="1" applyProtection="1">
      <alignment horizontal="center" vertical="top"/>
      <protection hidden="1"/>
    </xf>
    <xf numFmtId="0" fontId="36" fillId="3" borderId="64" xfId="0" applyFont="1" applyFill="1" applyBorder="1" applyAlignment="1" applyProtection="1">
      <alignment horizontal="center" vertical="top"/>
      <protection hidden="1"/>
    </xf>
    <xf numFmtId="0" fontId="6" fillId="21" borderId="69" xfId="0" applyFont="1" applyFill="1" applyBorder="1" applyAlignment="1" applyProtection="1">
      <alignment horizontal="center" vertical="top" wrapText="1"/>
      <protection hidden="1"/>
    </xf>
    <xf numFmtId="0" fontId="6" fillId="21" borderId="2" xfId="0" applyFont="1" applyFill="1" applyBorder="1" applyAlignment="1" applyProtection="1">
      <alignment horizontal="center" vertical="top" wrapText="1"/>
      <protection hidden="1"/>
    </xf>
    <xf numFmtId="0" fontId="6" fillId="21" borderId="64" xfId="0" applyFont="1" applyFill="1" applyBorder="1" applyAlignment="1" applyProtection="1">
      <alignment horizontal="center" vertical="top" wrapText="1"/>
      <protection hidden="1"/>
    </xf>
    <xf numFmtId="168" fontId="49" fillId="20" borderId="0" xfId="0" applyNumberFormat="1" applyFont="1" applyFill="1" applyBorder="1" applyAlignment="1" applyProtection="1">
      <alignment horizontal="center" vertical="top" wrapText="1"/>
      <protection hidden="1"/>
    </xf>
    <xf numFmtId="0" fontId="64" fillId="20" borderId="47" xfId="0" applyFont="1" applyFill="1" applyBorder="1" applyAlignment="1" applyProtection="1">
      <alignment horizontal="center" vertical="center"/>
      <protection hidden="1"/>
    </xf>
    <xf numFmtId="0" fontId="64" fillId="20" borderId="0" xfId="0" applyFont="1" applyFill="1" applyBorder="1" applyAlignment="1" applyProtection="1">
      <alignment horizontal="center" vertical="center"/>
      <protection hidden="1"/>
    </xf>
    <xf numFmtId="0" fontId="67" fillId="20" borderId="47" xfId="0" applyFont="1" applyFill="1" applyBorder="1" applyAlignment="1" applyProtection="1">
      <alignment horizontal="center" vertical="top" wrapText="1"/>
      <protection hidden="1"/>
    </xf>
    <xf numFmtId="0" fontId="68" fillId="20" borderId="47" xfId="0" applyFont="1" applyFill="1" applyBorder="1" applyAlignment="1" applyProtection="1">
      <alignment horizontal="center" vertical="top" wrapText="1"/>
      <protection hidden="1"/>
    </xf>
    <xf numFmtId="49" fontId="31" fillId="0" borderId="24" xfId="0" applyNumberFormat="1" applyFont="1" applyFill="1" applyBorder="1" applyAlignment="1" applyProtection="1">
      <alignment horizontal="left" vertical="top" wrapText="1"/>
      <protection locked="0"/>
    </xf>
    <xf numFmtId="49" fontId="31" fillId="0" borderId="1" xfId="0" applyNumberFormat="1" applyFont="1" applyFill="1" applyBorder="1" applyAlignment="1" applyProtection="1">
      <alignment horizontal="left" vertical="top" wrapText="1"/>
      <protection locked="0"/>
    </xf>
    <xf numFmtId="0" fontId="51" fillId="3" borderId="69" xfId="0" applyFont="1" applyFill="1" applyBorder="1" applyAlignment="1" applyProtection="1">
      <alignment horizontal="center" vertical="top" wrapText="1"/>
      <protection hidden="1"/>
    </xf>
    <xf numFmtId="0" fontId="51" fillId="3" borderId="2" xfId="0" applyFont="1" applyFill="1" applyBorder="1" applyAlignment="1" applyProtection="1">
      <alignment horizontal="center" vertical="top" wrapText="1"/>
      <protection hidden="1"/>
    </xf>
    <xf numFmtId="0" fontId="51" fillId="3" borderId="64" xfId="0" applyFont="1" applyFill="1" applyBorder="1" applyAlignment="1" applyProtection="1">
      <alignment horizontal="center" vertical="top" wrapText="1"/>
      <protection hidden="1"/>
    </xf>
    <xf numFmtId="0" fontId="2" fillId="2" borderId="13" xfId="0" applyFont="1" applyFill="1" applyBorder="1" applyAlignment="1">
      <alignment horizontal="right" wrapText="1"/>
    </xf>
    <xf numFmtId="49" fontId="58" fillId="2" borderId="13" xfId="0" applyNumberFormat="1" applyFont="1" applyFill="1" applyBorder="1" applyAlignment="1" applyProtection="1">
      <alignment horizontal="left" vertical="center"/>
      <protection locked="0"/>
    </xf>
    <xf numFmtId="167" fontId="7" fillId="2" borderId="9" xfId="0" applyNumberFormat="1" applyFont="1" applyFill="1" applyBorder="1" applyAlignment="1">
      <alignment horizontal="center" vertical="center" wrapText="1"/>
    </xf>
    <xf numFmtId="167" fontId="7" fillId="2" borderId="0" xfId="0" applyNumberFormat="1" applyFont="1" applyFill="1" applyBorder="1" applyAlignment="1">
      <alignment horizontal="center" vertical="center" wrapText="1"/>
    </xf>
    <xf numFmtId="167" fontId="7" fillId="2" borderId="12" xfId="0" applyNumberFormat="1" applyFont="1" applyFill="1" applyBorder="1" applyAlignment="1">
      <alignment horizontal="center" vertical="center" wrapText="1"/>
    </xf>
    <xf numFmtId="167" fontId="7" fillId="2" borderId="13" xfId="0" applyNumberFormat="1" applyFont="1" applyFill="1" applyBorder="1" applyAlignment="1">
      <alignment horizontal="center" vertical="center" wrapText="1"/>
    </xf>
    <xf numFmtId="167" fontId="7" fillId="2" borderId="10" xfId="0" applyNumberFormat="1" applyFont="1" applyFill="1" applyBorder="1" applyAlignment="1">
      <alignment horizontal="center" vertical="center" wrapText="1"/>
    </xf>
    <xf numFmtId="167" fontId="7" fillId="2" borderId="14" xfId="0" applyNumberFormat="1" applyFont="1" applyFill="1" applyBorder="1" applyAlignment="1">
      <alignment horizontal="center" vertical="center" wrapText="1"/>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5" fillId="3" borderId="6"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11" fillId="2" borderId="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3" xfId="0" applyFont="1" applyFill="1" applyBorder="1" applyAlignment="1">
      <alignment horizontal="fill" vertical="center" wrapText="1"/>
    </xf>
    <xf numFmtId="0" fontId="11" fillId="2" borderId="8" xfId="0" applyFont="1" applyFill="1" applyBorder="1" applyAlignment="1">
      <alignment horizontal="fill" vertical="center" wrapText="1"/>
    </xf>
    <xf numFmtId="0" fontId="12" fillId="2" borderId="3"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2" borderId="9" xfId="0" applyFont="1" applyFill="1" applyBorder="1" applyAlignment="1">
      <alignment horizontal="left" vertical="center" wrapText="1"/>
    </xf>
    <xf numFmtId="0" fontId="13" fillId="2" borderId="0" xfId="0" applyFont="1" applyFill="1" applyBorder="1" applyAlignment="1">
      <alignment horizontal="left" vertical="center" wrapText="1"/>
    </xf>
    <xf numFmtId="0" fontId="1" fillId="2" borderId="9"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3" fillId="2" borderId="9" xfId="0" applyFont="1" applyFill="1" applyBorder="1" applyAlignment="1">
      <alignment vertical="distributed" wrapText="1"/>
    </xf>
    <xf numFmtId="0" fontId="13" fillId="2" borderId="0" xfId="0" applyFont="1" applyFill="1" applyBorder="1" applyAlignment="1">
      <alignment vertical="distributed" wrapText="1"/>
    </xf>
    <xf numFmtId="0" fontId="4" fillId="3" borderId="3" xfId="0" applyFont="1" applyFill="1" applyBorder="1" applyAlignment="1">
      <alignment horizontal="left" vertical="center" wrapText="1"/>
    </xf>
    <xf numFmtId="0" fontId="4" fillId="3" borderId="8"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4" xfId="0" applyFont="1" applyFill="1" applyBorder="1" applyAlignment="1">
      <alignment horizontal="left" vertical="center" wrapText="1"/>
    </xf>
    <xf numFmtId="168" fontId="3" fillId="2" borderId="5" xfId="0" applyNumberFormat="1" applyFont="1" applyFill="1" applyBorder="1" applyAlignment="1">
      <alignment horizontal="center" vertical="center" wrapText="1"/>
    </xf>
    <xf numFmtId="168" fontId="3" fillId="2" borderId="6" xfId="0" applyNumberFormat="1" applyFont="1" applyFill="1" applyBorder="1" applyAlignment="1">
      <alignment horizontal="center"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4" fillId="3" borderId="4" xfId="0" applyFont="1" applyFill="1" applyBorder="1" applyAlignment="1">
      <alignment horizontal="left" vertical="center" wrapText="1"/>
    </xf>
    <xf numFmtId="4" fontId="10" fillId="2" borderId="11" xfId="0" applyNumberFormat="1" applyFont="1" applyFill="1" applyBorder="1" applyAlignment="1">
      <alignment horizontal="center" vertical="center" wrapText="1"/>
    </xf>
    <xf numFmtId="4" fontId="10" fillId="2" borderId="6" xfId="0" applyNumberFormat="1" applyFont="1" applyFill="1" applyBorder="1" applyAlignment="1">
      <alignment horizontal="center" vertical="center" wrapText="1"/>
    </xf>
    <xf numFmtId="0" fontId="6" fillId="2" borderId="3"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3" borderId="4" xfId="0" applyFont="1" applyFill="1" applyBorder="1" applyAlignment="1">
      <alignment horizontal="left" vertical="center" wrapText="1"/>
    </xf>
    <xf numFmtId="4" fontId="3" fillId="2" borderId="6" xfId="0" applyNumberFormat="1" applyFont="1" applyFill="1" applyBorder="1" applyAlignment="1">
      <alignment horizontal="center"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1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0" fillId="2" borderId="11" xfId="0" applyFont="1" applyFill="1" applyBorder="1" applyAlignment="1">
      <alignment horizontal="center" vertical="center" wrapText="1"/>
    </xf>
    <xf numFmtId="0" fontId="10" fillId="0" borderId="6" xfId="0" applyFont="1" applyBorder="1" applyAlignment="1">
      <alignment horizontal="center" vertical="center" wrapText="1"/>
    </xf>
    <xf numFmtId="167" fontId="10" fillId="2" borderId="6" xfId="0" applyNumberFormat="1" applyFont="1" applyFill="1" applyBorder="1" applyAlignment="1">
      <alignment horizontal="center" vertical="center" wrapText="1"/>
    </xf>
    <xf numFmtId="4" fontId="10" fillId="3" borderId="11" xfId="0" applyNumberFormat="1" applyFont="1" applyFill="1" applyBorder="1" applyAlignment="1">
      <alignment horizontal="center" vertical="center" wrapText="1"/>
    </xf>
    <xf numFmtId="4" fontId="10" fillId="3" borderId="6" xfId="0" applyNumberFormat="1" applyFont="1" applyFill="1" applyBorder="1" applyAlignment="1">
      <alignment horizontal="center" vertical="center" wrapText="1"/>
    </xf>
    <xf numFmtId="0" fontId="6" fillId="2" borderId="11"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0" fillId="2" borderId="6" xfId="0" applyFont="1" applyFill="1" applyBorder="1" applyAlignment="1">
      <alignment horizontal="center" vertical="center" wrapText="1"/>
    </xf>
    <xf numFmtId="0" fontId="1" fillId="3" borderId="4" xfId="0" applyFont="1" applyFill="1" applyBorder="1" applyAlignment="1">
      <alignment horizontal="lef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3" xfId="0" applyFont="1" applyFill="1" applyBorder="1" applyAlignment="1">
      <alignment horizontal="left" vertical="center"/>
    </xf>
    <xf numFmtId="0" fontId="1" fillId="3" borderId="14" xfId="0" applyFont="1" applyFill="1" applyBorder="1" applyAlignment="1">
      <alignment horizontal="left"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9"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10" xfId="0" applyFont="1" applyFill="1" applyBorder="1" applyAlignment="1">
      <alignment horizontal="left" vertical="center" wrapText="1"/>
    </xf>
    <xf numFmtId="165" fontId="7" fillId="2" borderId="14" xfId="0" applyNumberFormat="1" applyFont="1" applyFill="1" applyBorder="1" applyAlignment="1">
      <alignment horizontal="center" vertical="center" wrapText="1"/>
    </xf>
    <xf numFmtId="165" fontId="7" fillId="2" borderId="11" xfId="0" applyNumberFormat="1" applyFont="1" applyFill="1" applyBorder="1" applyAlignment="1">
      <alignment horizontal="center" vertical="center" wrapText="1"/>
    </xf>
    <xf numFmtId="165" fontId="7" fillId="2" borderId="4" xfId="0" applyNumberFormat="1" applyFont="1" applyFill="1" applyBorder="1" applyAlignment="1">
      <alignment horizontal="center" vertical="center" wrapText="1"/>
    </xf>
    <xf numFmtId="165" fontId="7" fillId="2" borderId="1" xfId="0" applyNumberFormat="1" applyFont="1" applyFill="1" applyBorder="1" applyAlignment="1">
      <alignment horizontal="center" vertical="center" wrapText="1"/>
    </xf>
    <xf numFmtId="166" fontId="7" fillId="2" borderId="11" xfId="0" applyNumberFormat="1" applyFont="1" applyFill="1" applyBorder="1" applyAlignment="1">
      <alignment horizontal="center" vertical="center" wrapText="1"/>
    </xf>
    <xf numFmtId="166" fontId="7" fillId="2" borderId="1" xfId="0" applyNumberFormat="1" applyFont="1" applyFill="1" applyBorder="1" applyAlignment="1">
      <alignment horizontal="center" vertical="center" wrapText="1"/>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3" fontId="3" fillId="2" borderId="0" xfId="0" applyNumberFormat="1" applyFont="1" applyFill="1" applyBorder="1" applyAlignment="1">
      <alignment horizontal="right" vertical="center" wrapText="1"/>
    </xf>
    <xf numFmtId="3" fontId="3" fillId="2" borderId="13" xfId="0" applyNumberFormat="1" applyFont="1" applyFill="1" applyBorder="1" applyAlignment="1">
      <alignment horizontal="right" vertical="center" wrapText="1"/>
    </xf>
    <xf numFmtId="3" fontId="3" fillId="2" borderId="10" xfId="0" applyNumberFormat="1" applyFont="1" applyFill="1" applyBorder="1" applyAlignment="1">
      <alignment horizontal="left" vertical="center" wrapText="1"/>
    </xf>
    <xf numFmtId="0" fontId="3" fillId="2" borderId="14" xfId="0" applyFont="1" applyFill="1" applyBorder="1" applyAlignment="1">
      <alignment horizontal="left" vertical="center" wrapText="1"/>
    </xf>
    <xf numFmtId="3" fontId="3" fillId="2" borderId="9" xfId="0" applyNumberFormat="1" applyFont="1" applyFill="1" applyBorder="1" applyAlignment="1">
      <alignment horizontal="right" vertical="center" wrapText="1"/>
    </xf>
    <xf numFmtId="3" fontId="3" fillId="2" borderId="12" xfId="0" applyNumberFormat="1" applyFont="1" applyFill="1" applyBorder="1" applyAlignment="1">
      <alignment horizontal="right" vertical="center" wrapText="1"/>
    </xf>
    <xf numFmtId="1" fontId="3" fillId="2" borderId="2" xfId="0" applyNumberFormat="1" applyFont="1" applyFill="1" applyBorder="1" applyAlignment="1">
      <alignment horizontal="center" vertical="center"/>
    </xf>
    <xf numFmtId="0" fontId="3" fillId="2" borderId="8" xfId="0" applyFont="1" applyFill="1" applyBorder="1" applyAlignment="1">
      <alignment horizontal="center" vertical="center"/>
    </xf>
    <xf numFmtId="164" fontId="3" fillId="2" borderId="13"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0" fontId="5" fillId="3" borderId="9" xfId="0" applyFont="1" applyFill="1" applyBorder="1" applyAlignment="1">
      <alignment horizontal="left" vertical="center" wrapText="1"/>
    </xf>
    <xf numFmtId="0" fontId="5" fillId="3" borderId="0" xfId="0" applyFont="1" applyFill="1" applyBorder="1" applyAlignment="1">
      <alignment horizontal="left"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5" fillId="3" borderId="12"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9" fontId="3" fillId="2" borderId="2" xfId="0" applyNumberFormat="1" applyFont="1" applyFill="1" applyBorder="1" applyAlignment="1">
      <alignment horizontal="center" vertical="center" wrapText="1"/>
    </xf>
    <xf numFmtId="0" fontId="3" fillId="2" borderId="2" xfId="0" quotePrefix="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167" fontId="3" fillId="2" borderId="9" xfId="0" applyNumberFormat="1" applyFont="1" applyFill="1" applyBorder="1" applyAlignment="1">
      <alignment horizontal="center" vertical="center" wrapText="1"/>
    </xf>
    <xf numFmtId="167" fontId="3" fillId="2" borderId="0" xfId="0" applyNumberFormat="1" applyFont="1" applyFill="1" applyBorder="1" applyAlignment="1">
      <alignment horizontal="center" vertical="center" wrapText="1"/>
    </xf>
    <xf numFmtId="167" fontId="3" fillId="2" borderId="12" xfId="0" applyNumberFormat="1" applyFont="1" applyFill="1" applyBorder="1" applyAlignment="1">
      <alignment horizontal="center" vertical="center" wrapText="1"/>
    </xf>
    <xf numFmtId="167" fontId="3" fillId="2" borderId="13" xfId="0" applyNumberFormat="1" applyFont="1" applyFill="1" applyBorder="1" applyAlignment="1">
      <alignment horizontal="center" vertical="center" wrapText="1"/>
    </xf>
    <xf numFmtId="167" fontId="3" fillId="2" borderId="10" xfId="0" applyNumberFormat="1" applyFont="1" applyFill="1" applyBorder="1" applyAlignment="1">
      <alignment horizontal="center" vertical="center" wrapText="1"/>
    </xf>
    <xf numFmtId="167" fontId="3" fillId="2" borderId="14" xfId="0" applyNumberFormat="1" applyFont="1" applyFill="1" applyBorder="1" applyAlignment="1">
      <alignment horizontal="center" vertical="center" wrapText="1"/>
    </xf>
    <xf numFmtId="0" fontId="16" fillId="2" borderId="0" xfId="0" applyFont="1" applyFill="1" applyBorder="1" applyAlignment="1">
      <alignment horizontal="right" wrapText="1"/>
    </xf>
    <xf numFmtId="0" fontId="17" fillId="2" borderId="0" xfId="0" applyFont="1" applyFill="1" applyBorder="1" applyAlignment="1">
      <alignment horizontal="right"/>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164" fontId="3" fillId="2" borderId="2" xfId="0" applyNumberFormat="1" applyFont="1" applyFill="1" applyBorder="1" applyAlignment="1">
      <alignment horizontal="center" vertical="center"/>
    </xf>
    <xf numFmtId="0" fontId="5" fillId="3" borderId="3" xfId="0" applyFont="1" applyFill="1" applyBorder="1" applyAlignment="1">
      <alignment horizontal="left" vertical="center" wrapText="1"/>
    </xf>
    <xf numFmtId="0" fontId="5" fillId="3" borderId="8" xfId="0" applyFont="1" applyFill="1" applyBorder="1" applyAlignment="1">
      <alignment horizontal="left" vertical="center" wrapText="1"/>
    </xf>
    <xf numFmtId="0" fontId="62" fillId="22" borderId="0" xfId="0" applyFont="1" applyFill="1" applyAlignment="1">
      <alignment horizontal="center" vertical="top"/>
    </xf>
    <xf numFmtId="0" fontId="22" fillId="0" borderId="16" xfId="0" applyFont="1" applyBorder="1" applyAlignment="1">
      <alignment horizontal="left" vertical="top" wrapText="1"/>
    </xf>
    <xf numFmtId="0" fontId="61" fillId="22" borderId="0" xfId="0" applyFont="1" applyFill="1" applyBorder="1" applyAlignment="1">
      <alignment horizontal="center" vertical="top"/>
    </xf>
    <xf numFmtId="0" fontId="28" fillId="13" borderId="16" xfId="0" applyFont="1" applyFill="1" applyBorder="1" applyAlignment="1">
      <alignment horizontal="center" vertical="top" wrapText="1"/>
    </xf>
    <xf numFmtId="0" fontId="28" fillId="13" borderId="17" xfId="0" applyFont="1" applyFill="1" applyBorder="1" applyAlignment="1">
      <alignment horizontal="center" vertical="top" wrapText="1"/>
    </xf>
    <xf numFmtId="0" fontId="28" fillId="13" borderId="32" xfId="0" applyFont="1" applyFill="1" applyBorder="1" applyAlignment="1">
      <alignment horizontal="center" vertical="top" wrapText="1"/>
    </xf>
    <xf numFmtId="0" fontId="28" fillId="13" borderId="18" xfId="0" applyFont="1" applyFill="1" applyBorder="1" applyAlignment="1">
      <alignment horizontal="center" vertical="top" wrapText="1"/>
    </xf>
    <xf numFmtId="0" fontId="28" fillId="13" borderId="33" xfId="0" applyFont="1" applyFill="1" applyBorder="1" applyAlignment="1">
      <alignment horizontal="center" vertical="top" wrapText="1"/>
    </xf>
    <xf numFmtId="0" fontId="28" fillId="13" borderId="34" xfId="0" applyFont="1" applyFill="1" applyBorder="1" applyAlignment="1">
      <alignment horizontal="center" vertical="top" wrapText="1"/>
    </xf>
    <xf numFmtId="0" fontId="28" fillId="13" borderId="35" xfId="0" applyFont="1" applyFill="1" applyBorder="1" applyAlignment="1">
      <alignment horizontal="center" vertical="top" wrapText="1"/>
    </xf>
    <xf numFmtId="0" fontId="21" fillId="13" borderId="20" xfId="0" applyFont="1" applyFill="1" applyBorder="1" applyAlignment="1">
      <alignment horizontal="justify" vertical="top" wrapText="1"/>
    </xf>
    <xf numFmtId="0" fontId="21" fillId="13" borderId="21" xfId="0" applyFont="1" applyFill="1" applyBorder="1" applyAlignment="1">
      <alignment horizontal="justify" vertical="top" wrapText="1"/>
    </xf>
    <xf numFmtId="0" fontId="28" fillId="13" borderId="27" xfId="0" applyFont="1" applyFill="1" applyBorder="1" applyAlignment="1">
      <alignment horizontal="center" vertical="top" wrapText="1"/>
    </xf>
    <xf numFmtId="0" fontId="21" fillId="13" borderId="19" xfId="0" applyFont="1" applyFill="1" applyBorder="1" applyAlignment="1">
      <alignment horizontal="justify" vertical="top" wrapText="1"/>
    </xf>
    <xf numFmtId="0" fontId="21" fillId="13" borderId="32" xfId="0" applyFont="1" applyFill="1" applyBorder="1" applyAlignment="1">
      <alignment horizontal="justify" vertical="top" wrapText="1"/>
    </xf>
    <xf numFmtId="0" fontId="28" fillId="13" borderId="36" xfId="0" applyFont="1" applyFill="1" applyBorder="1" applyAlignment="1">
      <alignment horizontal="center" vertical="top" wrapText="1"/>
    </xf>
    <xf numFmtId="0" fontId="72" fillId="0" borderId="16" xfId="0" applyFont="1" applyBorder="1" applyAlignment="1">
      <alignment vertical="top" wrapText="1"/>
    </xf>
    <xf numFmtId="173" fontId="72" fillId="0" borderId="16" xfId="0" applyNumberFormat="1" applyFont="1" applyBorder="1" applyAlignment="1">
      <alignment horizontal="left" vertical="top" wrapText="1"/>
    </xf>
    <xf numFmtId="0" fontId="72" fillId="0" borderId="16" xfId="0" applyFont="1" applyBorder="1" applyAlignment="1">
      <alignment horizontal="left" vertical="top" wrapText="1"/>
    </xf>
    <xf numFmtId="0" fontId="80" fillId="0" borderId="77" xfId="0" applyFont="1" applyBorder="1" applyAlignment="1">
      <alignment horizontal="center" vertical="top" wrapText="1"/>
    </xf>
    <xf numFmtId="0" fontId="71" fillId="14" borderId="19" xfId="0" applyFont="1" applyFill="1" applyBorder="1" applyAlignment="1">
      <alignment horizontal="center" vertical="top" wrapText="1"/>
    </xf>
    <xf numFmtId="0" fontId="71" fillId="14" borderId="20" xfId="0" applyFont="1" applyFill="1" applyBorder="1" applyAlignment="1">
      <alignment horizontal="center" vertical="top" wrapText="1"/>
    </xf>
    <xf numFmtId="0" fontId="71" fillId="14" borderId="21" xfId="0" applyFont="1" applyFill="1" applyBorder="1" applyAlignment="1">
      <alignment horizontal="center" vertical="top" wrapText="1"/>
    </xf>
    <xf numFmtId="0" fontId="71" fillId="22" borderId="16" xfId="0" applyFont="1" applyFill="1" applyBorder="1" applyAlignment="1">
      <alignment horizontal="center" vertical="top" wrapText="1"/>
    </xf>
    <xf numFmtId="0" fontId="73" fillId="0" borderId="16" xfId="0" applyFont="1" applyBorder="1" applyAlignment="1">
      <alignment vertical="top" wrapText="1"/>
    </xf>
    <xf numFmtId="0" fontId="73" fillId="20" borderId="16" xfId="0" applyFont="1" applyFill="1" applyBorder="1" applyAlignment="1">
      <alignment horizontal="left" vertical="top" wrapText="1"/>
    </xf>
    <xf numFmtId="0" fontId="75" fillId="20" borderId="16" xfId="0" applyFont="1" applyFill="1" applyBorder="1" applyAlignment="1">
      <alignment vertical="top" wrapText="1"/>
    </xf>
    <xf numFmtId="0" fontId="75" fillId="21" borderId="16" xfId="0" applyFont="1" applyFill="1" applyBorder="1" applyAlignment="1">
      <alignment horizontal="center" vertical="top" wrapText="1"/>
    </xf>
    <xf numFmtId="0" fontId="45" fillId="18" borderId="15" xfId="0" applyFont="1" applyFill="1" applyBorder="1" applyAlignment="1" applyProtection="1">
      <alignment horizontal="center" vertical="top" wrapText="1"/>
    </xf>
    <xf numFmtId="0" fontId="45" fillId="18" borderId="2" xfId="0" applyFont="1" applyFill="1" applyBorder="1" applyAlignment="1" applyProtection="1">
      <alignment horizontal="center" vertical="top" wrapText="1"/>
    </xf>
    <xf numFmtId="0" fontId="45" fillId="18" borderId="5" xfId="0" applyFont="1" applyFill="1" applyBorder="1" applyAlignment="1" applyProtection="1">
      <alignment horizontal="center" vertical="top" wrapText="1"/>
    </xf>
    <xf numFmtId="0" fontId="30" fillId="0" borderId="0" xfId="0" applyFont="1" applyAlignment="1" applyProtection="1">
      <alignment horizontal="center" vertical="top"/>
    </xf>
    <xf numFmtId="49" fontId="21" fillId="0" borderId="0" xfId="0" applyNumberFormat="1" applyFont="1" applyAlignment="1" applyProtection="1">
      <alignment horizontal="left" vertical="top" wrapText="1"/>
    </xf>
    <xf numFmtId="0" fontId="19" fillId="8" borderId="16" xfId="0" applyFont="1" applyFill="1" applyBorder="1" applyAlignment="1" applyProtection="1">
      <alignment horizontal="center" vertical="top" wrapText="1"/>
    </xf>
    <xf numFmtId="0" fontId="19" fillId="8" borderId="16" xfId="0" applyFont="1" applyFill="1" applyBorder="1" applyAlignment="1" applyProtection="1">
      <alignment horizontal="left" vertical="top" wrapText="1"/>
    </xf>
    <xf numFmtId="0" fontId="22" fillId="7" borderId="20" xfId="0" applyFont="1" applyFill="1" applyBorder="1" applyAlignment="1" applyProtection="1">
      <alignment horizontal="center" vertical="top"/>
    </xf>
    <xf numFmtId="0" fontId="22" fillId="7" borderId="21" xfId="0" applyFont="1" applyFill="1" applyBorder="1" applyAlignment="1" applyProtection="1">
      <alignment horizontal="center" vertical="top"/>
    </xf>
    <xf numFmtId="0" fontId="21" fillId="7" borderId="20" xfId="0" applyFont="1" applyFill="1" applyBorder="1" applyAlignment="1" applyProtection="1">
      <alignment horizontal="center" vertical="top"/>
    </xf>
    <xf numFmtId="0" fontId="21" fillId="7" borderId="21" xfId="0" applyFont="1" applyFill="1" applyBorder="1" applyAlignment="1" applyProtection="1">
      <alignment horizontal="center" vertical="top"/>
    </xf>
    <xf numFmtId="0" fontId="22" fillId="8" borderId="19" xfId="0" applyFont="1" applyFill="1" applyBorder="1" applyAlignment="1" applyProtection="1">
      <alignment horizontal="center" vertical="top" wrapText="1"/>
    </xf>
    <xf numFmtId="0" fontId="22" fillId="8" borderId="21" xfId="0" applyFont="1" applyFill="1" applyBorder="1" applyAlignment="1" applyProtection="1">
      <alignment horizontal="center" vertical="top" wrapText="1"/>
    </xf>
    <xf numFmtId="0" fontId="22" fillId="7" borderId="19" xfId="0" applyFont="1" applyFill="1" applyBorder="1" applyAlignment="1" applyProtection="1">
      <alignment horizontal="center" vertical="top"/>
    </xf>
    <xf numFmtId="0" fontId="21" fillId="7" borderId="19" xfId="0" applyFont="1" applyFill="1" applyBorder="1" applyAlignment="1" applyProtection="1">
      <alignment horizontal="center" vertical="top"/>
    </xf>
  </cellXfs>
  <cellStyles count="1">
    <cellStyle name="Обычный" xfId="0" builtinId="0"/>
  </cellStyles>
  <dxfs count="4">
    <dxf>
      <numFmt numFmtId="0" formatCode="General"/>
      <fill>
        <patternFill>
          <fgColor auto="1"/>
          <bgColor rgb="FFFFCA05"/>
        </patternFill>
      </fill>
    </dxf>
    <dxf>
      <numFmt numFmtId="0" formatCode="General"/>
      <fill>
        <patternFill>
          <fgColor auto="1"/>
          <bgColor rgb="FFFFCA05"/>
        </patternFill>
      </fill>
    </dxf>
    <dxf>
      <numFmt numFmtId="0" formatCode="General"/>
      <fill>
        <patternFill>
          <fgColor auto="1"/>
          <bgColor rgb="FFFFCA05"/>
        </patternFill>
      </fill>
    </dxf>
    <dxf>
      <numFmt numFmtId="0" formatCode="General"/>
      <fill>
        <patternFill>
          <fgColor auto="1"/>
          <bgColor rgb="FFFFCA05"/>
        </patternFill>
      </fill>
    </dxf>
  </dxfs>
  <tableStyles count="0" defaultTableStyle="TableStyleMedium2" defaultPivotStyle="PivotStyleMedium9"/>
  <colors>
    <mruColors>
      <color rgb="FF212B68"/>
      <color rgb="FFFFCA05"/>
      <color rgb="FF39316C"/>
      <color rgb="FFC4C0DB"/>
      <color rgb="FFE4E2EE"/>
      <color rgb="FF8FB4FF"/>
      <color rgb="FF00DA63"/>
      <color rgb="FF66FF66"/>
      <color rgb="FFFFFB69"/>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2.gif@01CE83E1.4EA41720"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77390</xdr:colOff>
      <xdr:row>23</xdr:row>
      <xdr:rowOff>0</xdr:rowOff>
    </xdr:from>
    <xdr:to>
      <xdr:col>3</xdr:col>
      <xdr:colOff>349170</xdr:colOff>
      <xdr:row>25</xdr:row>
      <xdr:rowOff>50722</xdr:rowOff>
    </xdr:to>
    <xdr:pic>
      <xdr:nvPicPr>
        <xdr:cNvPr id="5" name="Рисунок 4" descr="cid:image002.gif@01CE83E1.4EA41720"/>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201948" y="4198327"/>
          <a:ext cx="1795780" cy="263203"/>
        </a:xfrm>
        <a:prstGeom prst="rect">
          <a:avLst/>
        </a:prstGeom>
        <a:noFill/>
        <a:ln>
          <a:noFill/>
        </a:ln>
      </xdr:spPr>
    </xdr:pic>
    <xdr:clientData/>
  </xdr:twoCellAnchor>
  <xdr:twoCellAnchor editAs="oneCell">
    <xdr:from>
      <xdr:col>5</xdr:col>
      <xdr:colOff>538368</xdr:colOff>
      <xdr:row>5</xdr:row>
      <xdr:rowOff>74542</xdr:rowOff>
    </xdr:from>
    <xdr:to>
      <xdr:col>8</xdr:col>
      <xdr:colOff>320950</xdr:colOff>
      <xdr:row>15</xdr:row>
      <xdr:rowOff>232326</xdr:rowOff>
    </xdr:to>
    <xdr:pic>
      <xdr:nvPicPr>
        <xdr:cNvPr id="4" name="Рисунок 3" descr="C:\Users\reinsurance-spec\Desktop\EUROINS UKRAINA\PR Dieslovo\FINAL\logos_finall\logo_for blanks.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611216" y="1118151"/>
          <a:ext cx="2524125" cy="17811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22412</xdr:colOff>
      <xdr:row>66</xdr:row>
      <xdr:rowOff>0</xdr:rowOff>
    </xdr:from>
    <xdr:to>
      <xdr:col>0</xdr:col>
      <xdr:colOff>515471</xdr:colOff>
      <xdr:row>67</xdr:row>
      <xdr:rowOff>0</xdr:rowOff>
    </xdr:to>
    <xdr:sp macro="" textlink="">
      <xdr:nvSpPr>
        <xdr:cNvPr id="2" name="TextBox 1"/>
        <xdr:cNvSpPr txBox="1"/>
      </xdr:nvSpPr>
      <xdr:spPr>
        <a:xfrm>
          <a:off x="22412" y="16237324"/>
          <a:ext cx="493059" cy="212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ЗО</a:t>
          </a:r>
          <a:r>
            <a:rPr lang="en-US" sz="1100"/>
            <a:t> 1</a:t>
          </a:r>
          <a:endParaRPr lang="ru-RU" sz="1100"/>
        </a:p>
      </xdr:txBody>
    </xdr:sp>
    <xdr:clientData/>
  </xdr:twoCellAnchor>
  <xdr:twoCellAnchor>
    <xdr:from>
      <xdr:col>0</xdr:col>
      <xdr:colOff>22412</xdr:colOff>
      <xdr:row>67</xdr:row>
      <xdr:rowOff>29133</xdr:rowOff>
    </xdr:from>
    <xdr:to>
      <xdr:col>0</xdr:col>
      <xdr:colOff>515471</xdr:colOff>
      <xdr:row>67</xdr:row>
      <xdr:rowOff>242045</xdr:rowOff>
    </xdr:to>
    <xdr:sp macro="" textlink="">
      <xdr:nvSpPr>
        <xdr:cNvPr id="3" name="TextBox 2"/>
        <xdr:cNvSpPr txBox="1"/>
      </xdr:nvSpPr>
      <xdr:spPr>
        <a:xfrm>
          <a:off x="22412" y="16535398"/>
          <a:ext cx="493059" cy="212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ЗО</a:t>
          </a:r>
          <a:r>
            <a:rPr lang="en-US" sz="1100"/>
            <a:t> </a:t>
          </a:r>
          <a:r>
            <a:rPr lang="ru-RU" sz="1100"/>
            <a:t>2</a:t>
          </a:r>
        </a:p>
      </xdr:txBody>
    </xdr:sp>
    <xdr:clientData/>
  </xdr:twoCellAnchor>
  <xdr:twoCellAnchor>
    <xdr:from>
      <xdr:col>0</xdr:col>
      <xdr:colOff>33618</xdr:colOff>
      <xdr:row>68</xdr:row>
      <xdr:rowOff>11205</xdr:rowOff>
    </xdr:from>
    <xdr:to>
      <xdr:col>0</xdr:col>
      <xdr:colOff>526677</xdr:colOff>
      <xdr:row>69</xdr:row>
      <xdr:rowOff>11205</xdr:rowOff>
    </xdr:to>
    <xdr:sp macro="" textlink="">
      <xdr:nvSpPr>
        <xdr:cNvPr id="4" name="TextBox 3"/>
        <xdr:cNvSpPr txBox="1"/>
      </xdr:nvSpPr>
      <xdr:spPr>
        <a:xfrm>
          <a:off x="33618" y="16920881"/>
          <a:ext cx="493059" cy="212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ЗО</a:t>
          </a:r>
          <a:r>
            <a:rPr lang="en-US" sz="1100"/>
            <a:t> </a:t>
          </a:r>
          <a:r>
            <a:rPr lang="ru-RU" sz="1100"/>
            <a:t>3</a:t>
          </a:r>
        </a:p>
      </xdr:txBody>
    </xdr:sp>
    <xdr:clientData/>
  </xdr:twoCellAnchor>
  <xdr:twoCellAnchor>
    <xdr:from>
      <xdr:col>0</xdr:col>
      <xdr:colOff>22412</xdr:colOff>
      <xdr:row>69</xdr:row>
      <xdr:rowOff>56030</xdr:rowOff>
    </xdr:from>
    <xdr:to>
      <xdr:col>0</xdr:col>
      <xdr:colOff>515471</xdr:colOff>
      <xdr:row>69</xdr:row>
      <xdr:rowOff>268942</xdr:rowOff>
    </xdr:to>
    <xdr:sp macro="" textlink="">
      <xdr:nvSpPr>
        <xdr:cNvPr id="5" name="TextBox 4"/>
        <xdr:cNvSpPr txBox="1"/>
      </xdr:nvSpPr>
      <xdr:spPr>
        <a:xfrm>
          <a:off x="22412" y="17178618"/>
          <a:ext cx="493059" cy="212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ЗО</a:t>
          </a:r>
          <a:r>
            <a:rPr lang="en-US" sz="1100"/>
            <a:t> </a:t>
          </a:r>
          <a:r>
            <a:rPr lang="ru-RU" sz="1100"/>
            <a:t>4</a:t>
          </a:r>
        </a:p>
      </xdr:txBody>
    </xdr:sp>
    <xdr:clientData/>
  </xdr:twoCellAnchor>
</xdr:wsDr>
</file>

<file path=xl/queryTables/queryTable1.xml><?xml version="1.0" encoding="utf-8"?>
<queryTable xmlns="http://schemas.openxmlformats.org/spreadsheetml/2006/main" name="ru"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nter_1" refreshOnLoad="1" preserveFormatting="0" adjustColumnWidth="0"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currency" refreshOnLoad="1" preserveFormatting="0" adjustColumnWidth="0" connectionId="2" autoFormatId="16" applyNumberFormats="0" applyBorderFormats="0" applyFontFormats="1" applyPatternFormats="1"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queryTable" Target="../queryTables/queryTable3.xml"/><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pageSetUpPr fitToPage="1"/>
  </sheetPr>
  <dimension ref="A1:T41"/>
  <sheetViews>
    <sheetView showGridLines="0" view="pageBreakPreview" zoomScale="115" zoomScaleNormal="100" zoomScaleSheetLayoutView="115" workbookViewId="0">
      <selection activeCell="H21" sqref="H21"/>
    </sheetView>
  </sheetViews>
  <sheetFormatPr defaultColWidth="8.85546875" defaultRowHeight="12" x14ac:dyDescent="0.25"/>
  <cols>
    <col min="1" max="1" width="1.85546875" style="132" customWidth="1"/>
    <col min="2" max="2" width="1.28515625" style="132" customWidth="1"/>
    <col min="3" max="3" width="21.5703125" style="132" customWidth="1"/>
    <col min="4" max="5" width="10.7109375" style="132" customWidth="1"/>
    <col min="6" max="6" width="23.85546875" style="132" customWidth="1"/>
    <col min="7" max="7" width="7.85546875" style="132" customWidth="1"/>
    <col min="8" max="8" width="9.42578125" style="132" customWidth="1"/>
    <col min="9" max="9" width="8" style="132" customWidth="1"/>
    <col min="10" max="10" width="4.7109375" style="132" customWidth="1"/>
    <col min="11" max="11" width="11.28515625" style="132" customWidth="1"/>
    <col min="12" max="12" width="11.42578125" style="132" customWidth="1"/>
    <col min="13" max="14" width="13" style="184" customWidth="1"/>
    <col min="15" max="15" width="6.28515625" style="132" customWidth="1"/>
    <col min="16" max="16" width="9.5703125" style="132" customWidth="1"/>
    <col min="17" max="17" width="6.28515625" style="132" customWidth="1"/>
    <col min="18" max="18" width="10.28515625" style="132" bestFit="1" customWidth="1"/>
    <col min="19" max="16384" width="8.85546875" style="132"/>
  </cols>
  <sheetData>
    <row r="1" spans="1:20" ht="14.25" thickBot="1" x14ac:dyDescent="0.3">
      <c r="A1" s="130"/>
      <c r="B1" s="130"/>
      <c r="C1" s="130"/>
      <c r="D1" s="130"/>
      <c r="E1" s="130"/>
      <c r="F1" s="130"/>
      <c r="G1" s="130"/>
      <c r="H1" s="130"/>
      <c r="I1" s="130"/>
      <c r="J1" s="130"/>
      <c r="K1" s="130"/>
      <c r="M1" s="218"/>
      <c r="N1" s="218" t="s">
        <v>309</v>
      </c>
      <c r="O1" s="219"/>
      <c r="P1" s="130"/>
      <c r="Q1" s="130"/>
      <c r="R1" s="130"/>
      <c r="S1" s="130"/>
      <c r="T1" s="130"/>
    </row>
    <row r="2" spans="1:20" ht="29.25" customHeight="1" thickTop="1" thickBot="1" x14ac:dyDescent="0.3">
      <c r="A2" s="130"/>
      <c r="B2" s="133"/>
      <c r="C2" s="324" t="s">
        <v>319</v>
      </c>
      <c r="D2" s="325"/>
      <c r="E2" s="325"/>
      <c r="F2" s="325"/>
      <c r="G2" s="325"/>
      <c r="H2" s="325"/>
      <c r="I2" s="325"/>
      <c r="J2" s="325"/>
      <c r="K2" s="325"/>
      <c r="L2" s="325"/>
      <c r="M2" s="322" t="s">
        <v>274</v>
      </c>
      <c r="N2" s="322"/>
      <c r="O2" s="322"/>
      <c r="P2" s="130"/>
      <c r="Q2" s="130"/>
      <c r="R2" s="130"/>
      <c r="S2" s="130"/>
      <c r="T2" s="130"/>
    </row>
    <row r="3" spans="1:20" ht="15" customHeight="1" x14ac:dyDescent="0.25">
      <c r="A3" s="130"/>
      <c r="B3" s="134"/>
      <c r="C3" s="135" t="s">
        <v>222</v>
      </c>
      <c r="D3" s="288" t="s">
        <v>103</v>
      </c>
      <c r="E3" s="289"/>
      <c r="F3" s="220"/>
      <c r="G3" s="220"/>
      <c r="H3" s="220"/>
      <c r="I3" s="220"/>
      <c r="J3" s="220"/>
      <c r="K3" s="314" t="s">
        <v>248</v>
      </c>
      <c r="L3" s="315"/>
      <c r="M3" s="323"/>
      <c r="N3" s="323"/>
      <c r="O3" s="323"/>
      <c r="P3" s="130"/>
      <c r="Q3" s="130"/>
      <c r="R3" s="130"/>
      <c r="S3" s="130"/>
      <c r="T3" s="130"/>
    </row>
    <row r="4" spans="1:20" ht="12" customHeight="1" x14ac:dyDescent="0.25">
      <c r="A4" s="130"/>
      <c r="B4" s="134"/>
      <c r="C4" s="137" t="s">
        <v>244</v>
      </c>
      <c r="D4" s="286" t="s">
        <v>245</v>
      </c>
      <c r="E4" s="287"/>
      <c r="F4" s="220"/>
      <c r="G4" s="220"/>
      <c r="H4" s="220"/>
      <c r="I4" s="220"/>
      <c r="J4" s="220"/>
      <c r="K4" s="316" t="str">
        <f>DATA!C2</f>
        <v>23.07.17 17:45</v>
      </c>
      <c r="L4" s="317"/>
      <c r="M4" s="323"/>
      <c r="N4" s="323"/>
      <c r="O4" s="323"/>
      <c r="P4" s="130"/>
      <c r="Q4" s="130"/>
      <c r="R4" s="130"/>
      <c r="S4" s="130"/>
      <c r="T4" s="130"/>
    </row>
    <row r="5" spans="1:20" ht="12" customHeight="1" x14ac:dyDescent="0.25">
      <c r="A5" s="130"/>
      <c r="B5" s="134"/>
      <c r="C5" s="139" t="s">
        <v>227</v>
      </c>
      <c r="D5" s="200" t="s">
        <v>241</v>
      </c>
      <c r="E5" s="201" t="s">
        <v>241</v>
      </c>
      <c r="F5" s="220"/>
      <c r="G5" s="220"/>
      <c r="H5" s="220"/>
      <c r="I5" s="220"/>
      <c r="J5" s="220"/>
      <c r="K5" s="140" t="s">
        <v>226</v>
      </c>
      <c r="L5" s="198">
        <f>VALUE(SUBSTITUTE(DATA!E5,".",","))</f>
        <v>25.889700000000001</v>
      </c>
      <c r="M5" s="323"/>
      <c r="N5" s="323"/>
      <c r="O5" s="323"/>
      <c r="P5" s="130"/>
      <c r="Q5" s="130"/>
      <c r="R5" s="130"/>
      <c r="S5" s="130"/>
      <c r="T5" s="130"/>
    </row>
    <row r="6" spans="1:20" ht="12" customHeight="1" thickBot="1" x14ac:dyDescent="0.3">
      <c r="A6" s="130"/>
      <c r="B6" s="134"/>
      <c r="C6" s="141" t="s">
        <v>68</v>
      </c>
      <c r="D6" s="202" t="s">
        <v>10</v>
      </c>
      <c r="E6" s="203" t="s">
        <v>11</v>
      </c>
      <c r="F6" s="220"/>
      <c r="G6" s="220"/>
      <c r="H6" s="220"/>
      <c r="I6" s="220"/>
      <c r="J6" s="220"/>
      <c r="K6" s="142" t="s">
        <v>225</v>
      </c>
      <c r="L6" s="199">
        <f>VALUE(SUBSTITUTE(DATA!E6,".",","))</f>
        <v>30.140799999999999</v>
      </c>
      <c r="M6" s="323"/>
      <c r="N6" s="323"/>
      <c r="O6" s="323"/>
      <c r="P6" s="130"/>
      <c r="Q6" s="130"/>
      <c r="R6" s="130"/>
      <c r="S6" s="130"/>
      <c r="T6" s="130"/>
    </row>
    <row r="7" spans="1:20" ht="12" customHeight="1" x14ac:dyDescent="0.25">
      <c r="A7" s="130"/>
      <c r="B7" s="134"/>
      <c r="C7" s="143">
        <f>E7-D7+1</f>
        <v>365</v>
      </c>
      <c r="D7" s="204">
        <v>42976</v>
      </c>
      <c r="E7" s="205">
        <v>43340</v>
      </c>
      <c r="F7" s="249" t="str">
        <f>IF(D8="ТАК",E7+15,"")</f>
        <v/>
      </c>
      <c r="G7" s="220"/>
      <c r="H7" s="220"/>
      <c r="I7" s="220"/>
      <c r="J7" s="220"/>
      <c r="K7" s="144" t="s">
        <v>270</v>
      </c>
      <c r="L7" s="145" t="s">
        <v>271</v>
      </c>
      <c r="M7" s="145" t="s">
        <v>272</v>
      </c>
      <c r="N7" s="146" t="s">
        <v>273</v>
      </c>
      <c r="O7" s="136"/>
      <c r="P7" s="130"/>
      <c r="Q7" s="130"/>
      <c r="R7" s="130"/>
      <c r="S7" s="130"/>
      <c r="T7" s="130"/>
    </row>
    <row r="8" spans="1:20" ht="12" customHeight="1" x14ac:dyDescent="0.25">
      <c r="A8" s="130"/>
      <c r="B8" s="134"/>
      <c r="C8" s="147" t="s">
        <v>258</v>
      </c>
      <c r="D8" s="307" t="s">
        <v>241</v>
      </c>
      <c r="E8" s="308"/>
      <c r="F8" s="220"/>
      <c r="G8" s="220"/>
      <c r="H8" s="220"/>
      <c r="I8" s="220"/>
      <c r="J8" s="220"/>
      <c r="K8" s="318" t="s">
        <v>265</v>
      </c>
      <c r="L8" s="319"/>
      <c r="M8" s="319"/>
      <c r="N8" s="320"/>
      <c r="O8" s="136"/>
      <c r="P8" s="130"/>
      <c r="Q8" s="130"/>
      <c r="R8" s="130"/>
      <c r="S8" s="130"/>
      <c r="T8" s="130"/>
    </row>
    <row r="9" spans="1:20" ht="12.75" customHeight="1" x14ac:dyDescent="0.25">
      <c r="A9" s="130"/>
      <c r="B9" s="134"/>
      <c r="C9" s="148" t="s">
        <v>230</v>
      </c>
      <c r="D9" s="303">
        <f>IF(D5="НІ",IF(D8="ТАК",E7-D7+1-15,E7-D7+1),LEFT(E5,LEN(E5)-4))</f>
        <v>365</v>
      </c>
      <c r="E9" s="304"/>
      <c r="F9" s="220"/>
      <c r="G9" s="220"/>
      <c r="H9" s="220"/>
      <c r="I9" s="220"/>
      <c r="J9" s="220"/>
      <c r="K9" s="328" t="s">
        <v>86</v>
      </c>
      <c r="L9" s="329"/>
      <c r="M9" s="329"/>
      <c r="N9" s="330"/>
      <c r="O9" s="136"/>
      <c r="P9" s="130"/>
      <c r="Q9" s="130"/>
      <c r="R9" s="130"/>
      <c r="S9" s="130"/>
      <c r="T9" s="130"/>
    </row>
    <row r="10" spans="1:20" ht="12.75" customHeight="1" x14ac:dyDescent="0.25">
      <c r="A10" s="130"/>
      <c r="B10" s="134"/>
      <c r="C10" s="149" t="s">
        <v>318</v>
      </c>
      <c r="D10" s="206">
        <v>30000</v>
      </c>
      <c r="E10" s="207" t="s">
        <v>229</v>
      </c>
      <c r="F10" s="220"/>
      <c r="G10" s="220"/>
      <c r="H10" s="220"/>
      <c r="I10" s="220"/>
      <c r="J10" s="220"/>
      <c r="K10" s="192">
        <f ca="1">IF(DATA!$B$99/$D$10=0,"",DATA!$B$99/$D$10)</f>
        <v>2.9579999999999997E-3</v>
      </c>
      <c r="L10" s="193" t="str">
        <f ca="1">IF(DATA!$C$99/$D$10=0,"",DATA!$C$99/$D$10)</f>
        <v/>
      </c>
      <c r="M10" s="193" t="str">
        <f ca="1">IF(DATA!$D$99/$D$10=0,"",DATA!$D$99/$D$10)</f>
        <v/>
      </c>
      <c r="N10" s="194" t="str">
        <f ca="1">IF(DATA!$E$99/$D$10=0,"",DATA!$E$99/$D$10)</f>
        <v/>
      </c>
      <c r="O10" s="136"/>
      <c r="P10" s="130"/>
      <c r="Q10" s="130"/>
      <c r="R10" s="130"/>
      <c r="S10" s="130"/>
      <c r="T10" s="130"/>
    </row>
    <row r="11" spans="1:20" ht="12.75" customHeight="1" x14ac:dyDescent="0.25">
      <c r="A11" s="130"/>
      <c r="B11" s="134"/>
      <c r="C11" s="137" t="s">
        <v>231</v>
      </c>
      <c r="D11" s="305">
        <v>0</v>
      </c>
      <c r="E11" s="306"/>
      <c r="F11" s="220"/>
      <c r="G11" s="220"/>
      <c r="H11" s="220"/>
      <c r="I11" s="220"/>
      <c r="J11" s="220"/>
      <c r="K11" s="328" t="s">
        <v>14</v>
      </c>
      <c r="L11" s="329"/>
      <c r="M11" s="329"/>
      <c r="N11" s="330"/>
      <c r="O11" s="136"/>
      <c r="P11" s="150"/>
      <c r="Q11" s="130"/>
      <c r="R11" s="130"/>
      <c r="S11" s="130"/>
      <c r="T11" s="130"/>
    </row>
    <row r="12" spans="1:20" ht="12.75" customHeight="1" x14ac:dyDescent="0.25">
      <c r="A12" s="130"/>
      <c r="B12" s="134"/>
      <c r="C12" s="139" t="s">
        <v>232</v>
      </c>
      <c r="D12" s="206"/>
      <c r="E12" s="208" t="s">
        <v>242</v>
      </c>
      <c r="F12" s="220"/>
      <c r="G12" s="220"/>
      <c r="H12" s="220"/>
      <c r="I12" s="220"/>
      <c r="J12" s="220"/>
      <c r="K12" s="195" t="str">
        <f>IF(DATA!$B$101=0,"",DATA!$B$101)</f>
        <v/>
      </c>
      <c r="L12" s="196" t="str">
        <f>IF(DATA!$C$101=0,"",DATA!$C$101)</f>
        <v/>
      </c>
      <c r="M12" s="196" t="str">
        <f>IF(DATA!$D$101=0,"",DATA!$D$101)</f>
        <v/>
      </c>
      <c r="N12" s="197" t="str">
        <f>IF(DATA!$E$101=0,"",DATA!$E$101)</f>
        <v/>
      </c>
      <c r="O12" s="136"/>
      <c r="P12" s="150"/>
      <c r="Q12" s="130"/>
      <c r="R12" s="130"/>
      <c r="S12" s="130"/>
      <c r="T12" s="130"/>
    </row>
    <row r="13" spans="1:20" ht="12.75" customHeight="1" x14ac:dyDescent="0.25">
      <c r="A13" s="130"/>
      <c r="B13" s="134"/>
      <c r="C13" s="137" t="s">
        <v>223</v>
      </c>
      <c r="D13" s="312" t="s">
        <v>122</v>
      </c>
      <c r="E13" s="313"/>
      <c r="F13" s="220"/>
      <c r="G13" s="220"/>
      <c r="H13" s="220"/>
      <c r="I13" s="220"/>
      <c r="J13" s="220"/>
      <c r="K13" s="318" t="s">
        <v>266</v>
      </c>
      <c r="L13" s="319"/>
      <c r="M13" s="319"/>
      <c r="N13" s="320"/>
      <c r="O13" s="136"/>
      <c r="P13" s="150"/>
      <c r="Q13" s="130"/>
      <c r="R13" s="130"/>
      <c r="S13" s="130"/>
      <c r="T13" s="130"/>
    </row>
    <row r="14" spans="1:20" ht="12.75" customHeight="1" thickBot="1" x14ac:dyDescent="0.3">
      <c r="A14" s="130"/>
      <c r="B14" s="134"/>
      <c r="C14" s="151" t="s">
        <v>224</v>
      </c>
      <c r="D14" s="290">
        <v>0.25</v>
      </c>
      <c r="E14" s="291"/>
      <c r="F14" s="220"/>
      <c r="G14" s="220"/>
      <c r="H14" s="220"/>
      <c r="I14" s="220"/>
      <c r="J14" s="220"/>
      <c r="K14" s="328" t="s">
        <v>86</v>
      </c>
      <c r="L14" s="329"/>
      <c r="M14" s="329"/>
      <c r="N14" s="330"/>
      <c r="O14" s="136"/>
      <c r="P14" s="150"/>
      <c r="Q14" s="130"/>
      <c r="R14" s="130"/>
      <c r="S14" s="130"/>
      <c r="T14" s="130"/>
    </row>
    <row r="15" spans="1:20" ht="14.25" customHeight="1" thickBot="1" x14ac:dyDescent="0.3">
      <c r="A15" s="130"/>
      <c r="B15" s="134"/>
      <c r="C15" s="138"/>
      <c r="D15" s="138"/>
      <c r="E15" s="152"/>
      <c r="F15" s="220"/>
      <c r="G15" s="220"/>
      <c r="H15" s="220"/>
      <c r="I15" s="220"/>
      <c r="J15" s="220"/>
      <c r="K15" s="189" t="str">
        <f ca="1">IF($E$10="USD",CONCATENATE(DATA!$B$99," USD"),CONCATENATE(DATA!$B$99," EUR"))</f>
        <v>88,74 EUR</v>
      </c>
      <c r="L15" s="190" t="str">
        <f ca="1">IF($E$10="USD",CONCATENATE(DATA!$C$99," USD"),CONCATENATE(DATA!$C$99," EUR"))</f>
        <v>0 EUR</v>
      </c>
      <c r="M15" s="190" t="str">
        <f ca="1">IF($E$10="USD",CONCATENATE(DATA!$D$99," USD"),CONCATENATE(DATA!$D$99," EUR"))</f>
        <v>0 EUR</v>
      </c>
      <c r="N15" s="191" t="str">
        <f ca="1">IF($E$10="USD",CONCATENATE(DATA!$E$99," USD"),CONCATENATE(DATA!$E$99," EUR"))</f>
        <v>0 EUR</v>
      </c>
      <c r="O15" s="136"/>
      <c r="P15" s="150"/>
      <c r="Q15" s="130"/>
      <c r="R15" s="130"/>
      <c r="S15" s="130"/>
      <c r="T15" s="130"/>
    </row>
    <row r="16" spans="1:20" ht="22.5" customHeight="1" x14ac:dyDescent="0.25">
      <c r="A16" s="130"/>
      <c r="B16" s="134"/>
      <c r="C16" s="209"/>
      <c r="D16" s="297" t="s">
        <v>85</v>
      </c>
      <c r="E16" s="298"/>
      <c r="F16" s="210" t="s">
        <v>79</v>
      </c>
      <c r="G16" s="210" t="s">
        <v>80</v>
      </c>
      <c r="H16" s="211" t="s">
        <v>81</v>
      </c>
      <c r="I16" s="212" t="s">
        <v>82</v>
      </c>
      <c r="J16" s="153"/>
      <c r="K16" s="153"/>
      <c r="L16" s="153"/>
      <c r="M16" s="153"/>
      <c r="N16" s="153"/>
      <c r="O16" s="136"/>
      <c r="P16" s="150"/>
      <c r="Q16" s="130"/>
      <c r="R16" s="130"/>
      <c r="S16" s="130"/>
      <c r="T16" s="130"/>
    </row>
    <row r="17" spans="1:20" ht="22.5" x14ac:dyDescent="0.25">
      <c r="A17" s="130"/>
      <c r="B17" s="134"/>
      <c r="C17" s="154" t="s">
        <v>73</v>
      </c>
      <c r="D17" s="299" t="s">
        <v>568</v>
      </c>
      <c r="E17" s="300"/>
      <c r="F17" s="239" t="s">
        <v>569</v>
      </c>
      <c r="G17" s="240" t="s">
        <v>571</v>
      </c>
      <c r="H17" s="241" t="s">
        <v>570</v>
      </c>
      <c r="I17" s="242">
        <v>28250</v>
      </c>
      <c r="J17" s="213" t="s">
        <v>72</v>
      </c>
      <c r="K17" s="214" t="s">
        <v>261</v>
      </c>
      <c r="L17" s="215" t="s">
        <v>262</v>
      </c>
      <c r="M17" s="216" t="s">
        <v>263</v>
      </c>
      <c r="N17" s="217" t="s">
        <v>264</v>
      </c>
      <c r="O17" s="136"/>
      <c r="P17" s="130"/>
      <c r="Q17" s="155"/>
      <c r="R17" s="155"/>
      <c r="S17" s="130"/>
      <c r="T17" s="130"/>
    </row>
    <row r="18" spans="1:20" x14ac:dyDescent="0.25">
      <c r="A18" s="130"/>
      <c r="B18" s="134"/>
      <c r="C18" s="156" t="s">
        <v>74</v>
      </c>
      <c r="D18" s="310" t="s">
        <v>572</v>
      </c>
      <c r="E18" s="311"/>
      <c r="F18" s="281" t="s">
        <v>569</v>
      </c>
      <c r="G18" s="282"/>
      <c r="H18" s="282" t="s">
        <v>573</v>
      </c>
      <c r="I18" s="283">
        <v>36503</v>
      </c>
      <c r="J18" s="157" t="str">
        <f ca="1">IF(I18="","",IF(DATE(YEAR(TODAY()),MONTH(I18),DAY(I18))&lt;=TODAY(),YEAR(TODAY())-YEAR(I18),YEAR(TODAY())-YEAR(I18)-1) &amp;"р.")</f>
        <v>17р.</v>
      </c>
      <c r="K18" s="158">
        <f>IF($D$13="від 1 до 2 осіб","",1-VLOOKUP($D$13,DATA!$B$76:$C$81,2,FALSE))</f>
        <v>5.0000000000000044E-2</v>
      </c>
      <c r="L18" s="185"/>
      <c r="M18" s="159">
        <f ca="1">ROUND(DATA!$B$99*(IF(E10="USD",L5,L6)),2)</f>
        <v>2674.69</v>
      </c>
      <c r="N18" s="236">
        <f>IF(K12="",0,ROUND(D12*K12,4))</f>
        <v>0</v>
      </c>
      <c r="O18" s="136"/>
      <c r="P18" s="130"/>
      <c r="Q18" s="160"/>
      <c r="R18" s="160"/>
      <c r="S18" s="130"/>
      <c r="T18" s="130"/>
    </row>
    <row r="19" spans="1:20" x14ac:dyDescent="0.25">
      <c r="A19" s="130"/>
      <c r="B19" s="134"/>
      <c r="C19" s="161" t="s">
        <v>75</v>
      </c>
      <c r="D19" s="301"/>
      <c r="E19" s="302"/>
      <c r="F19" s="243"/>
      <c r="G19" s="244"/>
      <c r="H19" s="244"/>
      <c r="I19" s="245"/>
      <c r="J19" s="162" t="str">
        <f ca="1">IF(I19="","",IF(DATE(YEAR(TODAY()),MONTH(I19),DAY(I19))&lt;=TODAY(),YEAR(TODAY())-YEAR(I19),YEAR(TODAY())-YEAR(I19)-1) &amp;"р.")</f>
        <v/>
      </c>
      <c r="K19" s="163">
        <f>IF($D$13="від 1 до 2 осіб","",1-VLOOKUP($D$13,DATA!$B$76:$C$81,2,FALSE))</f>
        <v>5.0000000000000044E-2</v>
      </c>
      <c r="L19" s="186"/>
      <c r="M19" s="164">
        <f ca="1">ROUND(DATA!$C$99*(IF(E10="USD",L5,L6)),2)</f>
        <v>0</v>
      </c>
      <c r="N19" s="237">
        <f>IF(L12="",0,ROUND(D12*L12,4))</f>
        <v>0</v>
      </c>
      <c r="O19" s="136"/>
      <c r="P19" s="130"/>
      <c r="Q19" s="160"/>
      <c r="R19" s="160"/>
      <c r="S19" s="130"/>
      <c r="T19" s="130"/>
    </row>
    <row r="20" spans="1:20" x14ac:dyDescent="0.25">
      <c r="A20" s="130"/>
      <c r="B20" s="134"/>
      <c r="C20" s="161" t="s">
        <v>76</v>
      </c>
      <c r="D20" s="301"/>
      <c r="E20" s="302"/>
      <c r="F20" s="243"/>
      <c r="G20" s="244"/>
      <c r="H20" s="244"/>
      <c r="I20" s="245"/>
      <c r="J20" s="162" t="str">
        <f ca="1">IF(I20="","",IF(DATE(YEAR(TODAY()),MONTH(I20),DAY(I20))&lt;=TODAY(),YEAR(TODAY())-YEAR(I20),YEAR(TODAY())-YEAR(I20)-1) &amp;"р.")</f>
        <v/>
      </c>
      <c r="K20" s="163">
        <f>IF($D$13="від 1 до 2 осіб","",1-VLOOKUP($D$13,DATA!$B$76:$C$81,2,FALSE))</f>
        <v>5.0000000000000044E-2</v>
      </c>
      <c r="L20" s="187"/>
      <c r="M20" s="164">
        <f ca="1">ROUND(DATA!$D$99*(IF(E10="USD",L5,L6)),2)</f>
        <v>0</v>
      </c>
      <c r="N20" s="237">
        <f>IF(M12="",0,ROUND(D12*M12,4))</f>
        <v>0</v>
      </c>
      <c r="O20" s="136"/>
      <c r="P20" s="130"/>
      <c r="Q20" s="160"/>
      <c r="R20" s="160"/>
      <c r="S20" s="130"/>
      <c r="T20" s="130"/>
    </row>
    <row r="21" spans="1:20" x14ac:dyDescent="0.25">
      <c r="A21" s="130"/>
      <c r="B21" s="134"/>
      <c r="C21" s="165" t="s">
        <v>77</v>
      </c>
      <c r="D21" s="326"/>
      <c r="E21" s="327"/>
      <c r="F21" s="246"/>
      <c r="G21" s="247"/>
      <c r="H21" s="247"/>
      <c r="I21" s="248"/>
      <c r="J21" s="166" t="str">
        <f ca="1">IF(I21="","",IF(DATE(YEAR(TODAY()),MONTH(I21),DAY(I21))&lt;=TODAY(),YEAR(TODAY())-YEAR(I21),YEAR(TODAY())-YEAR(I21)-1) &amp;"р.")</f>
        <v/>
      </c>
      <c r="K21" s="167">
        <f>IF($D$13="від 1 до 2 осіб","",1-VLOOKUP($D$13,DATA!$B$76:$C$81,2,FALSE))</f>
        <v>5.0000000000000044E-2</v>
      </c>
      <c r="L21" s="188"/>
      <c r="M21" s="168">
        <f ca="1">ROUND(DATA!$E$99*(IF(E10="USD",L5,L6)),2)</f>
        <v>0</v>
      </c>
      <c r="N21" s="238">
        <f>IF(N12="",0,ROUND(D12*N12,4))</f>
        <v>0</v>
      </c>
      <c r="O21" s="136"/>
      <c r="P21" s="130"/>
      <c r="Q21" s="160"/>
      <c r="R21" s="160"/>
      <c r="S21" s="130"/>
      <c r="T21" s="130"/>
    </row>
    <row r="22" spans="1:20" ht="12" customHeight="1" x14ac:dyDescent="0.25">
      <c r="A22" s="130"/>
      <c r="B22" s="134"/>
      <c r="C22" s="169" t="s">
        <v>84</v>
      </c>
      <c r="D22" s="295"/>
      <c r="E22" s="296"/>
      <c r="F22" s="296"/>
      <c r="G22" s="296"/>
      <c r="H22" s="170" t="s">
        <v>87</v>
      </c>
      <c r="I22" s="171">
        <f ca="1">TODAY()</f>
        <v>42939</v>
      </c>
      <c r="J22" s="292" t="s">
        <v>78</v>
      </c>
      <c r="K22" s="293"/>
      <c r="L22" s="294"/>
      <c r="M22" s="172">
        <f ca="1">SUM(M18:M21)</f>
        <v>2674.69</v>
      </c>
      <c r="N22" s="173">
        <f>SUM(N18:N21)</f>
        <v>0</v>
      </c>
      <c r="O22" s="136"/>
      <c r="P22" s="130"/>
      <c r="Q22" s="130"/>
      <c r="R22" s="130"/>
      <c r="S22" s="130"/>
      <c r="T22" s="130"/>
    </row>
    <row r="23" spans="1:20" ht="7.5" customHeight="1" x14ac:dyDescent="0.25">
      <c r="A23" s="130"/>
      <c r="B23" s="134"/>
      <c r="C23" s="174"/>
      <c r="D23" s="174"/>
      <c r="E23" s="174"/>
      <c r="F23" s="174"/>
      <c r="G23" s="174"/>
      <c r="H23" s="174"/>
      <c r="I23" s="174"/>
      <c r="J23" s="174"/>
      <c r="K23" s="174"/>
      <c r="L23" s="174"/>
      <c r="M23" s="174"/>
      <c r="N23" s="174"/>
      <c r="O23" s="136"/>
      <c r="P23" s="130"/>
      <c r="Q23" s="130"/>
      <c r="R23" s="155"/>
      <c r="S23" s="130"/>
      <c r="T23" s="130"/>
    </row>
    <row r="24" spans="1:20" ht="12.75" x14ac:dyDescent="0.25">
      <c r="A24" s="130"/>
      <c r="B24" s="134"/>
      <c r="C24" s="138"/>
      <c r="D24" s="138"/>
      <c r="E24" s="138"/>
      <c r="F24" s="138"/>
      <c r="G24" s="138"/>
      <c r="H24" s="138"/>
      <c r="I24" s="138"/>
      <c r="J24" s="138"/>
      <c r="K24" s="175"/>
      <c r="L24" s="176" t="s">
        <v>83</v>
      </c>
      <c r="M24" s="321">
        <f ca="1">IF(M22="","",ROUND(SUM(M22:N22),2))</f>
        <v>2674.69</v>
      </c>
      <c r="N24" s="321"/>
      <c r="O24" s="136"/>
      <c r="P24" s="130"/>
      <c r="Q24" s="130"/>
      <c r="R24" s="160"/>
      <c r="S24" s="130"/>
      <c r="T24" s="130"/>
    </row>
    <row r="25" spans="1:20" ht="3.75" customHeight="1" x14ac:dyDescent="0.25">
      <c r="A25" s="130"/>
      <c r="B25" s="134"/>
      <c r="C25" s="138"/>
      <c r="D25" s="138"/>
      <c r="E25" s="138"/>
      <c r="F25" s="138"/>
      <c r="G25" s="138"/>
      <c r="H25" s="138"/>
      <c r="I25" s="138"/>
      <c r="J25" s="138"/>
      <c r="K25" s="138"/>
      <c r="L25" s="138"/>
      <c r="M25" s="309"/>
      <c r="N25" s="309"/>
      <c r="O25" s="136"/>
      <c r="P25" s="130"/>
      <c r="Q25" s="130"/>
      <c r="R25" s="130"/>
      <c r="S25" s="130"/>
      <c r="T25" s="130"/>
    </row>
    <row r="26" spans="1:20" ht="17.25" customHeight="1" x14ac:dyDescent="0.25">
      <c r="A26" s="130"/>
      <c r="B26" s="134"/>
      <c r="C26" s="138"/>
      <c r="D26" s="138"/>
      <c r="E26" s="138"/>
      <c r="F26" s="138"/>
      <c r="G26" s="138"/>
      <c r="H26" s="138"/>
      <c r="I26" s="138"/>
      <c r="J26" s="284" t="s">
        <v>260</v>
      </c>
      <c r="K26" s="284"/>
      <c r="L26" s="284"/>
      <c r="M26" s="285">
        <f ca="1">TODAY()</f>
        <v>42939</v>
      </c>
      <c r="N26" s="285"/>
      <c r="O26" s="136"/>
      <c r="P26" s="130"/>
      <c r="Q26" s="130"/>
      <c r="R26" s="130"/>
      <c r="S26" s="130"/>
      <c r="T26" s="130"/>
    </row>
    <row r="27" spans="1:20" ht="11.25" customHeight="1" x14ac:dyDescent="0.25">
      <c r="A27" s="130"/>
      <c r="B27" s="134"/>
      <c r="C27" s="177" t="str">
        <f ca="1">IF(OR(0&lt;DATA!D87&lt;1,0&lt;DATA!D88&lt;1,0&lt;DATA!D89&lt;1,0&lt;DATA!D90&lt;1,DATA!D87&gt;76,DATA!D88&gt;76,DATA!D89&gt;76,DATA!D90&gt;76),DATA!B72,"")</f>
        <v/>
      </c>
      <c r="D27" s="138"/>
      <c r="E27" s="138"/>
      <c r="F27" s="138"/>
      <c r="G27" s="138"/>
      <c r="H27" s="138"/>
      <c r="I27" s="138"/>
      <c r="J27" s="178"/>
      <c r="K27" s="178"/>
      <c r="L27" s="178"/>
      <c r="M27" s="179"/>
      <c r="N27" s="179"/>
      <c r="O27" s="136"/>
      <c r="P27" s="130"/>
      <c r="Q27" s="130"/>
      <c r="R27" s="130"/>
      <c r="S27" s="130"/>
      <c r="T27" s="130"/>
    </row>
    <row r="28" spans="1:20" ht="12.75" thickBot="1" x14ac:dyDescent="0.3">
      <c r="A28" s="130"/>
      <c r="B28" s="180"/>
      <c r="C28" s="181"/>
      <c r="D28" s="181"/>
      <c r="E28" s="181"/>
      <c r="F28" s="181"/>
      <c r="G28" s="181"/>
      <c r="H28" s="181"/>
      <c r="I28" s="181"/>
      <c r="J28" s="181"/>
      <c r="K28" s="181"/>
      <c r="L28" s="181"/>
      <c r="M28" s="182"/>
      <c r="N28" s="182"/>
      <c r="O28" s="183"/>
      <c r="P28" s="130"/>
      <c r="Q28" s="130"/>
      <c r="R28" s="130"/>
      <c r="S28" s="130"/>
      <c r="T28" s="130"/>
    </row>
    <row r="29" spans="1:20" ht="12.75" thickTop="1" x14ac:dyDescent="0.25">
      <c r="A29" s="130"/>
      <c r="B29" s="130"/>
      <c r="C29" s="130"/>
      <c r="D29" s="130"/>
      <c r="E29" s="130"/>
      <c r="F29" s="130"/>
      <c r="G29" s="130"/>
      <c r="H29" s="130"/>
      <c r="I29" s="130"/>
      <c r="J29" s="130"/>
      <c r="K29" s="130"/>
      <c r="L29" s="130"/>
      <c r="M29" s="131"/>
      <c r="N29" s="131"/>
      <c r="O29" s="130"/>
      <c r="P29" s="130"/>
      <c r="Q29" s="130"/>
      <c r="R29" s="130"/>
      <c r="S29" s="130"/>
      <c r="T29" s="130"/>
    </row>
    <row r="30" spans="1:20" x14ac:dyDescent="0.25">
      <c r="A30" s="130"/>
      <c r="B30" s="130"/>
      <c r="C30" s="130"/>
      <c r="D30" s="130"/>
      <c r="E30" s="130"/>
      <c r="F30" s="130"/>
      <c r="G30" s="130"/>
      <c r="H30" s="130"/>
      <c r="I30" s="130"/>
      <c r="J30" s="130"/>
      <c r="K30" s="130"/>
      <c r="L30" s="130"/>
      <c r="M30" s="131"/>
      <c r="N30" s="131"/>
      <c r="O30" s="130"/>
      <c r="P30" s="130"/>
      <c r="Q30" s="130"/>
      <c r="R30" s="130"/>
      <c r="S30" s="130"/>
      <c r="T30" s="130"/>
    </row>
    <row r="31" spans="1:20" x14ac:dyDescent="0.25">
      <c r="A31" s="130"/>
      <c r="B31" s="130"/>
      <c r="C31" s="130"/>
      <c r="D31" s="130"/>
      <c r="E31" s="130"/>
      <c r="F31" s="130"/>
      <c r="G31" s="130"/>
      <c r="H31" s="130"/>
      <c r="I31" s="130"/>
      <c r="J31" s="130"/>
      <c r="K31" s="130"/>
      <c r="L31" s="130"/>
      <c r="M31" s="131"/>
      <c r="N31" s="131"/>
      <c r="O31" s="130"/>
      <c r="P31" s="130"/>
      <c r="Q31" s="130"/>
      <c r="R31" s="130"/>
      <c r="S31" s="130"/>
      <c r="T31" s="130"/>
    </row>
    <row r="32" spans="1:20" x14ac:dyDescent="0.25">
      <c r="A32" s="130"/>
      <c r="B32" s="130"/>
      <c r="C32" s="130"/>
      <c r="D32" s="130"/>
      <c r="E32" s="130"/>
      <c r="F32" s="130"/>
      <c r="G32" s="130"/>
      <c r="H32" s="130"/>
      <c r="I32" s="130"/>
      <c r="J32" s="130"/>
      <c r="K32" s="130"/>
      <c r="L32" s="130"/>
      <c r="M32" s="131"/>
      <c r="N32" s="131"/>
      <c r="O32" s="130"/>
      <c r="P32" s="130"/>
      <c r="Q32" s="130"/>
      <c r="R32" s="130"/>
      <c r="S32" s="130"/>
      <c r="T32" s="130"/>
    </row>
    <row r="33" spans="1:20" x14ac:dyDescent="0.25">
      <c r="A33" s="130"/>
      <c r="B33" s="130"/>
      <c r="C33" s="130"/>
      <c r="D33" s="130"/>
      <c r="E33" s="130"/>
      <c r="F33" s="130"/>
      <c r="G33" s="130"/>
      <c r="H33" s="130"/>
      <c r="I33" s="130"/>
      <c r="J33" s="130"/>
      <c r="K33" s="130"/>
      <c r="L33" s="130"/>
      <c r="M33" s="131"/>
      <c r="N33" s="131"/>
      <c r="O33" s="130"/>
      <c r="P33" s="130"/>
      <c r="Q33" s="130"/>
      <c r="R33" s="130"/>
      <c r="S33" s="130"/>
      <c r="T33" s="130"/>
    </row>
    <row r="34" spans="1:20" x14ac:dyDescent="0.25">
      <c r="A34" s="130"/>
      <c r="B34" s="130"/>
      <c r="C34" s="130"/>
      <c r="D34" s="130"/>
      <c r="E34" s="130"/>
      <c r="F34" s="130"/>
      <c r="G34" s="130"/>
      <c r="H34" s="130"/>
      <c r="I34" s="130"/>
      <c r="J34" s="130"/>
      <c r="K34" s="130"/>
      <c r="L34" s="130"/>
      <c r="M34" s="131"/>
      <c r="N34" s="131"/>
      <c r="O34" s="130"/>
      <c r="P34" s="130"/>
      <c r="Q34" s="130"/>
      <c r="R34" s="130"/>
      <c r="S34" s="130"/>
      <c r="T34" s="130"/>
    </row>
    <row r="35" spans="1:20" x14ac:dyDescent="0.25">
      <c r="A35" s="130"/>
      <c r="B35" s="130"/>
      <c r="C35" s="130"/>
      <c r="D35" s="130"/>
      <c r="E35" s="130"/>
      <c r="F35" s="130"/>
      <c r="G35" s="130"/>
      <c r="H35" s="130"/>
      <c r="I35" s="130"/>
      <c r="J35" s="130"/>
      <c r="K35" s="130"/>
      <c r="L35" s="130"/>
      <c r="M35" s="131"/>
      <c r="N35" s="131"/>
      <c r="O35" s="130"/>
      <c r="P35" s="130"/>
      <c r="Q35" s="130"/>
      <c r="R35" s="130"/>
      <c r="S35" s="130"/>
      <c r="T35" s="130"/>
    </row>
    <row r="36" spans="1:20" x14ac:dyDescent="0.25">
      <c r="A36" s="130"/>
      <c r="B36" s="130"/>
      <c r="C36" s="130"/>
      <c r="D36" s="130"/>
      <c r="E36" s="130"/>
      <c r="F36" s="130"/>
      <c r="G36" s="130"/>
      <c r="H36" s="130"/>
      <c r="I36" s="130"/>
      <c r="J36" s="130"/>
      <c r="K36" s="130"/>
      <c r="L36" s="130"/>
      <c r="M36" s="131"/>
      <c r="N36" s="131"/>
      <c r="O36" s="130"/>
      <c r="P36" s="130"/>
      <c r="Q36" s="130"/>
      <c r="R36" s="130"/>
      <c r="S36" s="130"/>
      <c r="T36" s="130"/>
    </row>
    <row r="37" spans="1:20" x14ac:dyDescent="0.25">
      <c r="A37" s="130"/>
      <c r="B37" s="130"/>
      <c r="C37" s="130"/>
      <c r="D37" s="130"/>
      <c r="E37" s="130"/>
      <c r="F37" s="130"/>
      <c r="G37" s="130"/>
      <c r="H37" s="130"/>
      <c r="I37" s="130"/>
      <c r="J37" s="130"/>
      <c r="K37" s="130"/>
      <c r="L37" s="130"/>
      <c r="M37" s="131"/>
      <c r="N37" s="131"/>
      <c r="O37" s="130"/>
      <c r="P37" s="130"/>
      <c r="Q37" s="130"/>
      <c r="R37" s="130"/>
      <c r="S37" s="130"/>
      <c r="T37" s="130"/>
    </row>
    <row r="38" spans="1:20" x14ac:dyDescent="0.25">
      <c r="A38" s="130"/>
      <c r="B38" s="130"/>
      <c r="C38" s="130"/>
      <c r="D38" s="130"/>
      <c r="E38" s="130"/>
      <c r="F38" s="130"/>
      <c r="G38" s="130"/>
      <c r="H38" s="130"/>
      <c r="I38" s="130"/>
      <c r="J38" s="130"/>
      <c r="K38" s="130"/>
      <c r="L38" s="130"/>
      <c r="M38" s="131"/>
      <c r="N38" s="131"/>
      <c r="O38" s="130"/>
      <c r="P38" s="130"/>
      <c r="Q38" s="130"/>
      <c r="R38" s="130"/>
      <c r="S38" s="130"/>
      <c r="T38" s="130"/>
    </row>
    <row r="39" spans="1:20" x14ac:dyDescent="0.25">
      <c r="A39" s="130"/>
      <c r="B39" s="130"/>
      <c r="C39" s="130"/>
      <c r="D39" s="130"/>
      <c r="E39" s="130"/>
      <c r="F39" s="130"/>
      <c r="G39" s="130"/>
      <c r="H39" s="130"/>
      <c r="I39" s="130"/>
      <c r="J39" s="130"/>
      <c r="K39" s="130"/>
      <c r="L39" s="130"/>
      <c r="M39" s="131"/>
      <c r="N39" s="131"/>
      <c r="O39" s="130"/>
      <c r="P39" s="130"/>
      <c r="Q39" s="130"/>
      <c r="R39" s="130"/>
      <c r="S39" s="130"/>
      <c r="T39" s="130"/>
    </row>
    <row r="40" spans="1:20" x14ac:dyDescent="0.25">
      <c r="A40" s="130"/>
      <c r="B40" s="130"/>
      <c r="C40" s="130"/>
      <c r="D40" s="130"/>
      <c r="E40" s="130"/>
      <c r="F40" s="130"/>
      <c r="G40" s="130"/>
      <c r="H40" s="130"/>
      <c r="I40" s="130"/>
      <c r="J40" s="130"/>
      <c r="K40" s="130"/>
      <c r="L40" s="130"/>
      <c r="M40" s="131"/>
      <c r="N40" s="131"/>
      <c r="O40" s="130"/>
      <c r="P40" s="130"/>
      <c r="Q40" s="130"/>
      <c r="R40" s="130"/>
      <c r="S40" s="130"/>
      <c r="T40" s="130"/>
    </row>
    <row r="41" spans="1:20" x14ac:dyDescent="0.25">
      <c r="A41" s="130"/>
      <c r="B41" s="130"/>
      <c r="C41" s="130"/>
      <c r="D41" s="130"/>
      <c r="E41" s="130"/>
      <c r="F41" s="130"/>
      <c r="G41" s="130"/>
      <c r="H41" s="130"/>
      <c r="I41" s="130"/>
      <c r="J41" s="130"/>
      <c r="K41" s="130"/>
      <c r="L41" s="130"/>
      <c r="M41" s="131"/>
      <c r="N41" s="131"/>
      <c r="O41" s="130"/>
      <c r="P41" s="130"/>
      <c r="Q41" s="130"/>
      <c r="R41" s="130"/>
      <c r="S41" s="130"/>
      <c r="T41" s="130"/>
    </row>
  </sheetData>
  <mergeCells count="28">
    <mergeCell ref="K3:L3"/>
    <mergeCell ref="K4:L4"/>
    <mergeCell ref="K8:N8"/>
    <mergeCell ref="M24:N24"/>
    <mergeCell ref="M2:O6"/>
    <mergeCell ref="C2:L2"/>
    <mergeCell ref="D21:E21"/>
    <mergeCell ref="D19:E19"/>
    <mergeCell ref="K13:N13"/>
    <mergeCell ref="K9:N9"/>
    <mergeCell ref="K14:N14"/>
    <mergeCell ref="K11:N11"/>
    <mergeCell ref="J26:L26"/>
    <mergeCell ref="M26:N26"/>
    <mergeCell ref="D4:E4"/>
    <mergeCell ref="D3:E3"/>
    <mergeCell ref="D14:E14"/>
    <mergeCell ref="J22:L22"/>
    <mergeCell ref="D22:G22"/>
    <mergeCell ref="D16:E16"/>
    <mergeCell ref="D17:E17"/>
    <mergeCell ref="D20:E20"/>
    <mergeCell ref="D9:E9"/>
    <mergeCell ref="D11:E11"/>
    <mergeCell ref="D8:E8"/>
    <mergeCell ref="M25:N25"/>
    <mergeCell ref="D18:E18"/>
    <mergeCell ref="D13:E13"/>
  </mergeCells>
  <conditionalFormatting sqref="J18">
    <cfRule type="expression" dxfId="3" priority="19" stopIfTrue="1">
      <formula>OR(INT((TODAY()-$I$18)/365)&lt;1,INT((TODAY()-$I$18)/365)&gt;76)</formula>
    </cfRule>
  </conditionalFormatting>
  <conditionalFormatting sqref="J19">
    <cfRule type="expression" dxfId="2" priority="3" stopIfTrue="1">
      <formula>OR(INT((TODAY()-$I$19)/365)&lt;1,INT((TODAY()-$I$19)/365)&gt;76)</formula>
    </cfRule>
  </conditionalFormatting>
  <conditionalFormatting sqref="J20">
    <cfRule type="expression" dxfId="1" priority="2" stopIfTrue="1">
      <formula>OR(INT((TODAY()-$I$20)/365)&lt;1,INT((TODAY()-$I$20)/365)&gt;76)</formula>
    </cfRule>
  </conditionalFormatting>
  <conditionalFormatting sqref="J21">
    <cfRule type="expression" dxfId="0" priority="1" stopIfTrue="1">
      <formula>OR(INT((TODAY()-$I$21)/365)&lt;1,INT((TODAY()-$I$21)/365)&gt;76)</formula>
    </cfRule>
  </conditionalFormatting>
  <pageMargins left="0.25" right="0.25" top="0.75" bottom="0.75" header="0.3" footer="0.3"/>
  <pageSetup paperSize="9" scale="91" orientation="landscape"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14:formula1>
            <xm:f>DATA!$B$44:$B$47</xm:f>
          </x14:formula1>
          <xm:sqref>D3</xm:sqref>
        </x14:dataValidation>
        <x14:dataValidation type="list" allowBlank="1" showInputMessage="1" showErrorMessage="1">
          <x14:formula1>
            <xm:f>DATA!$I$69:$I$77</xm:f>
          </x14:formula1>
          <xm:sqref>D14</xm:sqref>
        </x14:dataValidation>
        <x14:dataValidation type="list" allowBlank="1" showInputMessage="1" showErrorMessage="1">
          <x14:formula1>
            <xm:f>DATA!$B$51:$B$56</xm:f>
          </x14:formula1>
          <xm:sqref>D11:E11</xm:sqref>
        </x14:dataValidation>
        <x14:dataValidation type="list" allowBlank="1" showInputMessage="1" showErrorMessage="1">
          <x14:formula1>
            <xm:f>DATA!$B$76:$B$81</xm:f>
          </x14:formula1>
          <xm:sqref>D13:E13</xm:sqref>
        </x14:dataValidation>
        <x14:dataValidation type="list" allowBlank="1" showInputMessage="1" showErrorMessage="1">
          <x14:formula1>
            <xm:f>DATA!$C$20:$E$20</xm:f>
          </x14:formula1>
          <xm:sqref>D10</xm:sqref>
        </x14:dataValidation>
        <x14:dataValidation type="list" allowBlank="1" showInputMessage="1" showErrorMessage="1">
          <x14:formula1>
            <xm:f>DATA!$D$60:$D$62</xm:f>
          </x14:formula1>
          <xm:sqref>D4:E4</xm:sqref>
        </x14:dataValidation>
        <x14:dataValidation type="list" allowBlank="1" showInputMessage="1" showErrorMessage="1">
          <x14:formula1>
            <xm:f>DATA!$J$20:$L$20</xm:f>
          </x14:formula1>
          <xm:sqref>D12</xm:sqref>
        </x14:dataValidation>
        <x14:dataValidation type="list" allowBlank="1" showInputMessage="1" showErrorMessage="1">
          <x14:formula1>
            <xm:f>DATA!$F$87:$F$88</xm:f>
          </x14:formula1>
          <xm:sqref>E10</xm:sqref>
        </x14:dataValidation>
        <x14:dataValidation type="list" allowBlank="1" showInputMessage="1" showErrorMessage="1">
          <x14:formula1>
            <xm:f>DATA!$H$87:$H$88</xm:f>
          </x14:formula1>
          <xm:sqref>D5 D8:E8</xm:sqref>
        </x14:dataValidation>
        <x14:dataValidation type="list" allowBlank="1" showInputMessage="1" showErrorMessage="1">
          <x14:formula1>
            <xm:f>DATA!$K$87:$K$95</xm:f>
          </x14:formula1>
          <xm:sqref>L21</xm:sqref>
        </x14:dataValidation>
        <x14:dataValidation type="list" allowBlank="1" showInputMessage="1" showErrorMessage="1">
          <x14:formula1>
            <xm:f>IF(D5="ТАК",DATA!$B$32:$B$40,DATA!$H$88)</xm:f>
          </x14:formula1>
          <xm:sqref>E5</xm:sqref>
        </x14:dataValidation>
        <x14:dataValidation type="list" allowBlank="1" showInputMessage="1" showErrorMessage="1">
          <x14:formula1>
            <xm:f>DATA!$K$87:$K$95</xm:f>
          </x14:formula1>
          <xm:sqref>L18 L19 L20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S103"/>
  <sheetViews>
    <sheetView view="pageBreakPreview" zoomScale="160" zoomScaleNormal="115" zoomScaleSheetLayoutView="160" workbookViewId="0">
      <selection activeCell="B27" sqref="B27:M27"/>
    </sheetView>
  </sheetViews>
  <sheetFormatPr defaultColWidth="8.85546875" defaultRowHeight="12" x14ac:dyDescent="0.25"/>
  <cols>
    <col min="1" max="1" width="4.7109375" style="1" customWidth="1"/>
    <col min="2" max="2" width="12.140625" style="1" customWidth="1"/>
    <col min="3" max="3" width="7.85546875" style="1" customWidth="1"/>
    <col min="4" max="4" width="12.140625" style="1" customWidth="1"/>
    <col min="5" max="5" width="8.42578125" style="1" customWidth="1"/>
    <col min="6" max="6" width="11.42578125" style="1" customWidth="1"/>
    <col min="7" max="7" width="8.28515625" style="1" customWidth="1"/>
    <col min="8" max="8" width="9.7109375" style="1" customWidth="1"/>
    <col min="9" max="9" width="11" style="1" customWidth="1"/>
    <col min="10" max="13" width="6.28515625" style="1" customWidth="1"/>
    <col min="14" max="14" width="7.85546875" style="1" customWidth="1"/>
    <col min="15" max="15" width="9.5703125" style="1" customWidth="1"/>
    <col min="16" max="16384" width="8.85546875" style="1"/>
  </cols>
  <sheetData>
    <row r="1" spans="2:16" ht="16.149999999999999" customHeight="1" x14ac:dyDescent="0.3">
      <c r="B1" s="455"/>
      <c r="C1" s="456"/>
      <c r="D1" s="456"/>
      <c r="E1" s="456"/>
      <c r="F1" s="456"/>
      <c r="G1" s="456"/>
      <c r="H1" s="456"/>
      <c r="I1" s="456"/>
      <c r="J1" s="456"/>
      <c r="K1" s="456"/>
      <c r="L1" s="456"/>
      <c r="M1" s="456"/>
    </row>
    <row r="2" spans="2:16" ht="26.25" customHeight="1" x14ac:dyDescent="0.3">
      <c r="B2" s="271"/>
      <c r="C2" s="272"/>
      <c r="D2" s="278" t="s">
        <v>190</v>
      </c>
      <c r="E2" s="332" t="s">
        <v>567</v>
      </c>
      <c r="F2" s="332"/>
      <c r="G2" s="331" t="s">
        <v>561</v>
      </c>
      <c r="H2" s="331"/>
      <c r="I2" s="331"/>
      <c r="J2" s="331"/>
      <c r="K2" s="331"/>
      <c r="L2" s="331"/>
      <c r="M2" s="331"/>
    </row>
    <row r="3" spans="2:16" ht="6.75" customHeight="1" x14ac:dyDescent="0.25">
      <c r="B3" s="2" t="s">
        <v>0</v>
      </c>
      <c r="C3" s="443">
        <f>CALCULATION!$D$9</f>
        <v>365</v>
      </c>
      <c r="D3" s="3" t="s">
        <v>1</v>
      </c>
      <c r="E3" s="445" t="str">
        <f>IF(AND(CALCULATION!$K$18=1,CALCULATION!$K$19=1,CALCULATION!$K$20=1,CALCULATION!$K$21=1,CALCULATION!$K$18=0,CALCULATION!$K$19=0,CALCULATION!$K$20=0,CALCULATION!$K$21=0),"",IF(AND(CALCULATION!$K$18=1,CALCULATION!$K$19=1,CALCULATION!$K$20=1,CALCULATION!$K$21=1),"",MIN(CALCULATION!$K$18:$K$21)*100&amp;"%")&amp;" "&amp;IF(AND(CALCULATION!$L$18=0,CALCULATION!$L$19=0,CALCULATION!$L$20=0,CALCULATION!$L$21=0),"","+"&amp;MAX(CALCULATION!$L$18:$L$21)*100&amp;"%"))</f>
        <v xml:space="preserve">5% </v>
      </c>
      <c r="F3" s="3" t="s">
        <v>2</v>
      </c>
      <c r="G3" s="446" t="str">
        <f>IF(CALCULATION!$E$10="USD",CONCATENATE(CALCULATION!$D$11," USD"),CONCATENATE(CALCULATION!$D$11," EUR"))</f>
        <v>0 EUR</v>
      </c>
      <c r="H3" s="3" t="s">
        <v>3</v>
      </c>
      <c r="I3" s="444" t="str">
        <f>CALCULATION!$D$4</f>
        <v>EUROPE</v>
      </c>
      <c r="J3" s="362" t="s">
        <v>4</v>
      </c>
      <c r="K3" s="372"/>
      <c r="L3" s="447" t="str">
        <f>CALCULATION!D3</f>
        <v>А (Standart)</v>
      </c>
      <c r="M3" s="448"/>
    </row>
    <row r="4" spans="2:16" ht="6.75" customHeight="1" x14ac:dyDescent="0.25">
      <c r="B4" s="4" t="s">
        <v>5</v>
      </c>
      <c r="C4" s="444"/>
      <c r="D4" s="5" t="s">
        <v>6</v>
      </c>
      <c r="E4" s="445"/>
      <c r="F4" s="5" t="s">
        <v>7</v>
      </c>
      <c r="G4" s="444"/>
      <c r="H4" s="5" t="s">
        <v>8</v>
      </c>
      <c r="I4" s="457"/>
      <c r="J4" s="413" t="s">
        <v>9</v>
      </c>
      <c r="K4" s="415"/>
      <c r="L4" s="458"/>
      <c r="M4" s="459"/>
    </row>
    <row r="5" spans="2:16" ht="6.75" customHeight="1" x14ac:dyDescent="0.25">
      <c r="B5" s="32" t="s">
        <v>68</v>
      </c>
      <c r="C5" s="431">
        <f>CALCULATION!C7</f>
        <v>365</v>
      </c>
      <c r="D5" s="7" t="s">
        <v>10</v>
      </c>
      <c r="E5" s="460">
        <f>CALCULATION!D7</f>
        <v>42976</v>
      </c>
      <c r="F5" s="7" t="s">
        <v>11</v>
      </c>
      <c r="G5" s="460">
        <f>CALCULATION!E7</f>
        <v>43340</v>
      </c>
      <c r="H5" s="461" t="s">
        <v>12</v>
      </c>
      <c r="I5" s="462"/>
      <c r="J5" s="404" t="s">
        <v>13</v>
      </c>
      <c r="K5" s="406"/>
      <c r="L5" s="404" t="s">
        <v>14</v>
      </c>
      <c r="M5" s="406"/>
      <c r="O5" s="8"/>
    </row>
    <row r="6" spans="2:16" ht="6.75" customHeight="1" x14ac:dyDescent="0.25">
      <c r="B6" s="33" t="s">
        <v>69</v>
      </c>
      <c r="C6" s="432"/>
      <c r="D6" s="9" t="s">
        <v>15</v>
      </c>
      <c r="E6" s="434"/>
      <c r="F6" s="9" t="s">
        <v>16</v>
      </c>
      <c r="G6" s="434"/>
      <c r="H6" s="439" t="s">
        <v>300</v>
      </c>
      <c r="I6" s="440"/>
      <c r="J6" s="441" t="s">
        <v>17</v>
      </c>
      <c r="K6" s="442"/>
      <c r="L6" s="441" t="s">
        <v>18</v>
      </c>
      <c r="M6" s="442"/>
    </row>
    <row r="7" spans="2:16" ht="7.5" customHeight="1" x14ac:dyDescent="0.25">
      <c r="B7" s="10" t="s">
        <v>19</v>
      </c>
      <c r="C7" s="364" t="s">
        <v>562</v>
      </c>
      <c r="D7" s="422"/>
      <c r="E7" s="365"/>
      <c r="F7" s="422"/>
      <c r="G7" s="365"/>
      <c r="H7" s="423" t="s">
        <v>20</v>
      </c>
      <c r="I7" s="424"/>
      <c r="J7" s="425">
        <f>CALCULATION!D10</f>
        <v>30000</v>
      </c>
      <c r="K7" s="427" t="str">
        <f>CALCULATION!E10</f>
        <v>EUR</v>
      </c>
      <c r="L7" s="429" t="str">
        <f>IF(CALCULATION!D12="","-------",CALCULATION!D12)</f>
        <v>-------</v>
      </c>
      <c r="M7" s="427" t="str">
        <f>IF(CALCULATION!D12="","",CALCULATION!E12)</f>
        <v/>
      </c>
    </row>
    <row r="8" spans="2:16" ht="7.5" customHeight="1" x14ac:dyDescent="0.25">
      <c r="B8" s="11" t="s">
        <v>21</v>
      </c>
      <c r="C8" s="369" t="s">
        <v>563</v>
      </c>
      <c r="D8" s="370"/>
      <c r="E8" s="370"/>
      <c r="F8" s="370"/>
      <c r="G8" s="370"/>
      <c r="H8" s="369" t="s">
        <v>22</v>
      </c>
      <c r="I8" s="371"/>
      <c r="J8" s="426"/>
      <c r="K8" s="428"/>
      <c r="L8" s="430"/>
      <c r="M8" s="428"/>
    </row>
    <row r="9" spans="2:16" ht="7.5" customHeight="1" x14ac:dyDescent="0.25">
      <c r="B9" s="12" t="s">
        <v>23</v>
      </c>
      <c r="C9" s="413" t="s">
        <v>70</v>
      </c>
      <c r="D9" s="414"/>
      <c r="E9" s="414"/>
      <c r="F9" s="414"/>
      <c r="G9" s="414"/>
      <c r="H9" s="413" t="s">
        <v>24</v>
      </c>
      <c r="I9" s="415"/>
      <c r="J9" s="416">
        <f ca="1">AVERAGE(CALCULATION!K10,CALCULATION!L10,CALCULATION!M10,CALCULATION!N10)</f>
        <v>2.9579999999999997E-3</v>
      </c>
      <c r="K9" s="417"/>
      <c r="L9" s="417" t="str">
        <f>IF(CALCULATION!D12="","-------",AVERAGE(CALCULATION!K12,CALCULATION!L12,CALCULATION!M12,CALCULATION!N12))</f>
        <v>-------</v>
      </c>
      <c r="M9" s="417"/>
    </row>
    <row r="10" spans="2:16" ht="7.5" customHeight="1" x14ac:dyDescent="0.25">
      <c r="B10" s="13" t="s">
        <v>25</v>
      </c>
      <c r="C10" s="413" t="s">
        <v>71</v>
      </c>
      <c r="D10" s="414"/>
      <c r="E10" s="386"/>
      <c r="F10" s="386"/>
      <c r="G10" s="414"/>
      <c r="H10" s="385" t="s">
        <v>26</v>
      </c>
      <c r="I10" s="387"/>
      <c r="J10" s="418"/>
      <c r="K10" s="419"/>
      <c r="L10" s="419"/>
      <c r="M10" s="419"/>
    </row>
    <row r="11" spans="2:16" ht="6.75" customHeight="1" x14ac:dyDescent="0.25">
      <c r="B11" s="3" t="s">
        <v>27</v>
      </c>
      <c r="C11" s="382" t="s">
        <v>28</v>
      </c>
      <c r="D11" s="401"/>
      <c r="E11" s="402" t="s">
        <v>29</v>
      </c>
      <c r="F11" s="403"/>
      <c r="G11" s="14" t="s">
        <v>30</v>
      </c>
      <c r="H11" s="15" t="s">
        <v>31</v>
      </c>
      <c r="I11" s="16" t="s">
        <v>32</v>
      </c>
      <c r="J11" s="404" t="s">
        <v>33</v>
      </c>
      <c r="K11" s="405"/>
      <c r="L11" s="405"/>
      <c r="M11" s="406"/>
      <c r="P11" s="17"/>
    </row>
    <row r="12" spans="2:16" ht="6.75" customHeight="1" x14ac:dyDescent="0.25">
      <c r="B12" s="18" t="s">
        <v>34</v>
      </c>
      <c r="C12" s="407" t="s">
        <v>35</v>
      </c>
      <c r="D12" s="408"/>
      <c r="E12" s="409" t="s">
        <v>36</v>
      </c>
      <c r="F12" s="410"/>
      <c r="G12" s="19" t="s">
        <v>37</v>
      </c>
      <c r="H12" s="19" t="s">
        <v>38</v>
      </c>
      <c r="I12" s="20" t="s">
        <v>39</v>
      </c>
      <c r="J12" s="411" t="s">
        <v>40</v>
      </c>
      <c r="K12" s="412"/>
      <c r="L12" s="411" t="s">
        <v>41</v>
      </c>
      <c r="M12" s="412"/>
      <c r="P12" s="17"/>
    </row>
    <row r="13" spans="2:16" ht="6.75" customHeight="1" x14ac:dyDescent="0.25">
      <c r="B13" s="21" t="s">
        <v>42</v>
      </c>
      <c r="C13" s="380" t="str">
        <f>IF(CALCULATION!D17="","-----------------",CALCULATION!D17)</f>
        <v>Мосіященко Вікторія</v>
      </c>
      <c r="D13" s="397"/>
      <c r="E13" s="398" t="str">
        <f>IF(CALCULATION!F17="","-----------------",CALCULATION!F17)</f>
        <v>м. Сватове, вул. Крупської б. 37</v>
      </c>
      <c r="F13" s="399"/>
      <c r="G13" s="392" t="str">
        <f>IF(CALCULATION!G17="","-------",CALCULATION!G17)</f>
        <v>2824911301</v>
      </c>
      <c r="H13" s="400" t="str">
        <f>IF(CALCULATION!H17="","-------",CALCULATION!H17)</f>
        <v>ЕЛ009941</v>
      </c>
      <c r="I13" s="394">
        <f>IF(CALCULATION!I17="","-------",CALCULATION!I17)</f>
        <v>28250</v>
      </c>
      <c r="J13" s="395" t="s">
        <v>322</v>
      </c>
      <c r="K13" s="395"/>
      <c r="L13" s="395" t="s">
        <v>322</v>
      </c>
      <c r="M13" s="395"/>
    </row>
    <row r="14" spans="2:16" ht="6.75" customHeight="1" x14ac:dyDescent="0.25">
      <c r="B14" s="22" t="s">
        <v>43</v>
      </c>
      <c r="C14" s="388"/>
      <c r="D14" s="389"/>
      <c r="E14" s="390"/>
      <c r="F14" s="391"/>
      <c r="G14" s="393"/>
      <c r="H14" s="400"/>
      <c r="I14" s="394"/>
      <c r="J14" s="396"/>
      <c r="K14" s="396"/>
      <c r="L14" s="396"/>
      <c r="M14" s="396"/>
    </row>
    <row r="15" spans="2:16" ht="6.75" customHeight="1" x14ac:dyDescent="0.25">
      <c r="B15" s="3" t="s">
        <v>44</v>
      </c>
      <c r="C15" s="388" t="str">
        <f>IF(CALCULATION!D17="","-----------------",IF(CALCULATION!D18="","-----------------",CALCULATION!D18))</f>
        <v>Shumakov Denys</v>
      </c>
      <c r="D15" s="389"/>
      <c r="E15" s="390" t="str">
        <f>IF(C15="-----------------","-----------------",IF(CALCULATION!F18="","-----------------",CALCULATION!F18))</f>
        <v>м. Сватове, вул. Крупської б. 37</v>
      </c>
      <c r="F15" s="391"/>
      <c r="G15" s="392" t="str">
        <f>IF(C15="-----------------","-------",IF(CALCULATION!G18="","-------",CALCULATION!G18))</f>
        <v>-------</v>
      </c>
      <c r="H15" s="392" t="str">
        <f>IF(C15="-----------------","-------",IF(CALCULATION!H18="","-------",CALCULATION!H18))</f>
        <v>FC767848</v>
      </c>
      <c r="I15" s="394">
        <f>IF(CALCULATION!I18="","-------",CALCULATION!I18)</f>
        <v>36503</v>
      </c>
      <c r="J15" s="373">
        <f ca="1">IF(CALCULATION!M18=0,"--------",CALCULATION!M18)</f>
        <v>2674.69</v>
      </c>
      <c r="K15" s="373"/>
      <c r="L15" s="373" t="str">
        <f>IF(CALCULATION!N18=0,"--------",CALCULATION!N18)</f>
        <v>--------</v>
      </c>
      <c r="M15" s="373"/>
    </row>
    <row r="16" spans="2:16" ht="6.75" customHeight="1" x14ac:dyDescent="0.25">
      <c r="B16" s="18" t="s">
        <v>45</v>
      </c>
      <c r="C16" s="388"/>
      <c r="D16" s="389"/>
      <c r="E16" s="390"/>
      <c r="F16" s="391"/>
      <c r="G16" s="393"/>
      <c r="H16" s="393"/>
      <c r="I16" s="394"/>
      <c r="J16" s="374"/>
      <c r="K16" s="374"/>
      <c r="L16" s="374"/>
      <c r="M16" s="374"/>
    </row>
    <row r="17" spans="2:13" ht="6.75" customHeight="1" x14ac:dyDescent="0.25">
      <c r="B17" s="3" t="s">
        <v>46</v>
      </c>
      <c r="C17" s="388" t="str">
        <f>IF(CALCULATION!D17="","-----------------",IF(CALCULATION!D19="","-----------------",CALCULATION!D19))</f>
        <v>-----------------</v>
      </c>
      <c r="D17" s="389"/>
      <c r="E17" s="390" t="str">
        <f>IF(C17="-----------------","-----------------",IF(CALCULATION!F19="","-----------------",CALCULATION!F19))</f>
        <v>-----------------</v>
      </c>
      <c r="F17" s="391"/>
      <c r="G17" s="392" t="str">
        <f>IF(C15="-----------------","-------",IF(CALCULATION!G19="","-------",CALCULATION!G19))</f>
        <v>-------</v>
      </c>
      <c r="H17" s="392" t="str">
        <f>IF(C17="-----------------","-------",IF(CALCULATION!H19="","-------",CALCULATION!H19))</f>
        <v>-------</v>
      </c>
      <c r="I17" s="394" t="str">
        <f>IF(CALCULATION!I19="","-------",CALCULATION!I19)</f>
        <v>-------</v>
      </c>
      <c r="J17" s="373" t="str">
        <f ca="1">IF(CALCULATION!M19=0,"--------",CALCULATION!M19)</f>
        <v>--------</v>
      </c>
      <c r="K17" s="373"/>
      <c r="L17" s="373" t="str">
        <f>IF(CALCULATION!N19=0,"--------",CALCULATION!N19)</f>
        <v>--------</v>
      </c>
      <c r="M17" s="373"/>
    </row>
    <row r="18" spans="2:13" ht="6.75" customHeight="1" x14ac:dyDescent="0.25">
      <c r="B18" s="18" t="s">
        <v>47</v>
      </c>
      <c r="C18" s="388"/>
      <c r="D18" s="389"/>
      <c r="E18" s="390"/>
      <c r="F18" s="391"/>
      <c r="G18" s="393"/>
      <c r="H18" s="393"/>
      <c r="I18" s="394"/>
      <c r="J18" s="374"/>
      <c r="K18" s="374"/>
      <c r="L18" s="374"/>
      <c r="M18" s="374"/>
    </row>
    <row r="19" spans="2:13" ht="6.75" customHeight="1" x14ac:dyDescent="0.25">
      <c r="B19" s="3" t="s">
        <v>48</v>
      </c>
      <c r="C19" s="388" t="str">
        <f>IF(CALCULATION!D17="","-----------------",IF(CALCULATION!D20="","-----------------",CALCULATION!D20))</f>
        <v>-----------------</v>
      </c>
      <c r="D19" s="389"/>
      <c r="E19" s="390" t="str">
        <f>IF(C19="-----------------","-----------------",IF(CALCULATION!F20="","-----------------",CALCULATION!F20))</f>
        <v>-----------------</v>
      </c>
      <c r="F19" s="391"/>
      <c r="G19" s="392" t="str">
        <f>IF(C15="-----------------","-------",IF(CALCULATION!G20="","-------",CALCULATION!G20))</f>
        <v>-------</v>
      </c>
      <c r="H19" s="392" t="str">
        <f>IF(C19="-----------------","-------",IF(CALCULATION!H20="","-------",CALCULATION!H20))</f>
        <v>-------</v>
      </c>
      <c r="I19" s="394" t="str">
        <f>IF(CALCULATION!I20="","-------",CALCULATION!I20)</f>
        <v>-------</v>
      </c>
      <c r="J19" s="373" t="str">
        <f ca="1">IF(CALCULATION!M20=0,"--------",CALCULATION!M20)</f>
        <v>--------</v>
      </c>
      <c r="K19" s="373"/>
      <c r="L19" s="373" t="str">
        <f>IF(CALCULATION!N20=0,"--------",CALCULATION!N20)</f>
        <v>--------</v>
      </c>
      <c r="M19" s="373"/>
    </row>
    <row r="20" spans="2:13" ht="6.75" customHeight="1" x14ac:dyDescent="0.25">
      <c r="B20" s="18" t="s">
        <v>49</v>
      </c>
      <c r="C20" s="388"/>
      <c r="D20" s="389"/>
      <c r="E20" s="390"/>
      <c r="F20" s="391"/>
      <c r="G20" s="393"/>
      <c r="H20" s="393"/>
      <c r="I20" s="394"/>
      <c r="J20" s="374"/>
      <c r="K20" s="374"/>
      <c r="L20" s="374"/>
      <c r="M20" s="374"/>
    </row>
    <row r="21" spans="2:13" ht="6.75" customHeight="1" x14ac:dyDescent="0.25">
      <c r="B21" s="3" t="s">
        <v>50</v>
      </c>
      <c r="C21" s="388" t="str">
        <f>IF(CALCULATION!D17="","-----------------",IF(CALCULATION!D21="","-----------------",CALCULATION!D21))</f>
        <v>-----------------</v>
      </c>
      <c r="D21" s="389"/>
      <c r="E21" s="390" t="str">
        <f>IF(C21="-----------------","-----------------",IF(CALCULATION!F21="","-----------------",CALCULATION!F21))</f>
        <v>-----------------</v>
      </c>
      <c r="F21" s="391"/>
      <c r="G21" s="392" t="str">
        <f>IF(C15="-----------------","-------",IF(CALCULATION!G21="","-------",CALCULATION!G21))</f>
        <v>-------</v>
      </c>
      <c r="H21" s="392" t="str">
        <f>IF(C21="-----------------","-------",IF(CALCULATION!H21="","-------",CALCULATION!H21))</f>
        <v>-------</v>
      </c>
      <c r="I21" s="394" t="str">
        <f>IF(CALCULATION!I21="","-------",CALCULATION!I21)</f>
        <v>-------</v>
      </c>
      <c r="J21" s="373" t="str">
        <f ca="1">IF(CALCULATION!M21=0,"--------",CALCULATION!M21)</f>
        <v>--------</v>
      </c>
      <c r="K21" s="373"/>
      <c r="L21" s="373" t="str">
        <f>IF(CALCULATION!N21=0,"--------",CALCULATION!N21)</f>
        <v>--------</v>
      </c>
      <c r="M21" s="373"/>
    </row>
    <row r="22" spans="2:13" ht="6.75" customHeight="1" x14ac:dyDescent="0.25">
      <c r="B22" s="18" t="s">
        <v>51</v>
      </c>
      <c r="C22" s="388"/>
      <c r="D22" s="389"/>
      <c r="E22" s="390"/>
      <c r="F22" s="391"/>
      <c r="G22" s="393"/>
      <c r="H22" s="393"/>
      <c r="I22" s="394"/>
      <c r="J22" s="374"/>
      <c r="K22" s="374"/>
      <c r="L22" s="374"/>
      <c r="M22" s="374"/>
    </row>
    <row r="23" spans="2:13" ht="6.75" customHeight="1" x14ac:dyDescent="0.25">
      <c r="B23" s="6" t="s">
        <v>52</v>
      </c>
      <c r="C23" s="375" t="str">
        <f>IF(CALCULATION!D22="","-------------",CALCULATION!D22)</f>
        <v>-------------</v>
      </c>
      <c r="D23" s="376"/>
      <c r="E23" s="376"/>
      <c r="F23" s="377"/>
      <c r="G23" s="381" t="s">
        <v>53</v>
      </c>
      <c r="H23" s="382"/>
      <c r="I23" s="383"/>
      <c r="J23" s="384">
        <f ca="1">CALCULATION!M22</f>
        <v>2674.69</v>
      </c>
      <c r="K23" s="384"/>
      <c r="L23" s="384" t="str">
        <f>IF(CALCULATION!N22=0,"-------",CALCULATION!N22)</f>
        <v>-------</v>
      </c>
      <c r="M23" s="384"/>
    </row>
    <row r="24" spans="2:13" ht="6.75" customHeight="1" x14ac:dyDescent="0.25">
      <c r="B24" s="23" t="s">
        <v>54</v>
      </c>
      <c r="C24" s="378"/>
      <c r="D24" s="379"/>
      <c r="E24" s="379"/>
      <c r="F24" s="380"/>
      <c r="G24" s="385" t="s">
        <v>55</v>
      </c>
      <c r="H24" s="386"/>
      <c r="I24" s="387"/>
      <c r="J24" s="384"/>
      <c r="K24" s="384"/>
      <c r="L24" s="384"/>
      <c r="M24" s="384"/>
    </row>
    <row r="25" spans="2:13" ht="6.75" customHeight="1" x14ac:dyDescent="0.25">
      <c r="B25" s="362" t="s">
        <v>56</v>
      </c>
      <c r="C25" s="363"/>
      <c r="D25" s="363"/>
      <c r="E25" s="363"/>
      <c r="F25" s="363"/>
      <c r="G25" s="364" t="s">
        <v>57</v>
      </c>
      <c r="H25" s="365"/>
      <c r="I25" s="366"/>
      <c r="J25" s="367">
        <f ca="1">CALCULATION!M24</f>
        <v>2674.69</v>
      </c>
      <c r="K25" s="368"/>
      <c r="L25" s="368"/>
      <c r="M25" s="368"/>
    </row>
    <row r="26" spans="2:13" ht="6.75" customHeight="1" x14ac:dyDescent="0.25">
      <c r="B26" s="343" t="s">
        <v>321</v>
      </c>
      <c r="C26" s="344"/>
      <c r="D26" s="344"/>
      <c r="E26" s="344"/>
      <c r="F26" s="344"/>
      <c r="G26" s="369" t="s">
        <v>301</v>
      </c>
      <c r="H26" s="370"/>
      <c r="I26" s="371"/>
      <c r="J26" s="367"/>
      <c r="K26" s="368"/>
      <c r="L26" s="368"/>
      <c r="M26" s="368"/>
    </row>
    <row r="27" spans="2:13" ht="6.75" customHeight="1" x14ac:dyDescent="0.25">
      <c r="B27" s="362" t="s">
        <v>58</v>
      </c>
      <c r="C27" s="363"/>
      <c r="D27" s="363"/>
      <c r="E27" s="363"/>
      <c r="F27" s="363"/>
      <c r="G27" s="363"/>
      <c r="H27" s="363"/>
      <c r="I27" s="363"/>
      <c r="J27" s="363"/>
      <c r="K27" s="363"/>
      <c r="L27" s="363"/>
      <c r="M27" s="372"/>
    </row>
    <row r="28" spans="2:13" ht="6.75" customHeight="1" x14ac:dyDescent="0.25">
      <c r="B28" s="343" t="s">
        <v>302</v>
      </c>
      <c r="C28" s="344"/>
      <c r="D28" s="344"/>
      <c r="E28" s="344"/>
      <c r="F28" s="344"/>
      <c r="G28" s="345"/>
      <c r="H28" s="345"/>
      <c r="I28" s="345"/>
      <c r="J28" s="345"/>
      <c r="K28" s="345"/>
      <c r="L28" s="345"/>
      <c r="M28" s="346"/>
    </row>
    <row r="29" spans="2:13" ht="6.75" customHeight="1" x14ac:dyDescent="0.25">
      <c r="B29" s="347" t="s">
        <v>59</v>
      </c>
      <c r="C29" s="348"/>
      <c r="D29" s="348"/>
      <c r="E29" s="348"/>
      <c r="F29" s="348"/>
      <c r="G29" s="349" t="s">
        <v>60</v>
      </c>
      <c r="H29" s="350"/>
      <c r="I29" s="350"/>
      <c r="J29" s="351" t="s">
        <v>61</v>
      </c>
      <c r="K29" s="352"/>
      <c r="L29" s="351" t="s">
        <v>62</v>
      </c>
      <c r="M29" s="353"/>
    </row>
    <row r="30" spans="2:13" ht="6.75" customHeight="1" x14ac:dyDescent="0.25">
      <c r="B30" s="354" t="s">
        <v>63</v>
      </c>
      <c r="C30" s="355"/>
      <c r="D30" s="355"/>
      <c r="E30" s="355"/>
      <c r="F30" s="355"/>
      <c r="G30" s="356"/>
      <c r="H30" s="357"/>
      <c r="I30" s="357"/>
      <c r="J30" s="358" t="s">
        <v>303</v>
      </c>
      <c r="K30" s="359"/>
      <c r="L30" s="358" t="s">
        <v>64</v>
      </c>
      <c r="M30" s="359"/>
    </row>
    <row r="31" spans="2:13" ht="6.75" customHeight="1" x14ac:dyDescent="0.25">
      <c r="B31" s="360" t="s">
        <v>65</v>
      </c>
      <c r="C31" s="361"/>
      <c r="D31" s="361"/>
      <c r="E31" s="361"/>
      <c r="F31" s="361"/>
      <c r="G31" s="356"/>
      <c r="H31" s="357"/>
      <c r="I31" s="357"/>
      <c r="J31" s="449">
        <f ca="1">CALCULATION!I22</f>
        <v>42939</v>
      </c>
      <c r="K31" s="450"/>
      <c r="L31" s="449">
        <f ca="1">CALCULATION!M26</f>
        <v>42939</v>
      </c>
      <c r="M31" s="453"/>
    </row>
    <row r="32" spans="2:13" ht="6" customHeight="1" x14ac:dyDescent="0.25">
      <c r="B32" s="24"/>
      <c r="C32" s="25"/>
      <c r="D32" s="25"/>
      <c r="E32" s="25"/>
      <c r="F32" s="25"/>
      <c r="G32" s="356"/>
      <c r="H32" s="357"/>
      <c r="I32" s="357"/>
      <c r="J32" s="449"/>
      <c r="K32" s="450"/>
      <c r="L32" s="449"/>
      <c r="M32" s="453"/>
    </row>
    <row r="33" spans="2:19" ht="6" customHeight="1" x14ac:dyDescent="0.25">
      <c r="B33" s="26"/>
      <c r="C33" s="27"/>
      <c r="D33" s="27"/>
      <c r="E33" s="28"/>
      <c r="F33" s="29" t="s">
        <v>66</v>
      </c>
      <c r="G33" s="339"/>
      <c r="H33" s="340"/>
      <c r="I33" s="29" t="s">
        <v>66</v>
      </c>
      <c r="J33" s="451"/>
      <c r="K33" s="452"/>
      <c r="L33" s="451"/>
      <c r="M33" s="454"/>
    </row>
    <row r="34" spans="2:19" ht="30" customHeight="1" x14ac:dyDescent="0.25">
      <c r="B34" s="341" t="s">
        <v>67</v>
      </c>
      <c r="C34" s="341"/>
      <c r="D34" s="341"/>
      <c r="E34" s="341"/>
      <c r="F34" s="341"/>
      <c r="G34" s="342"/>
      <c r="H34" s="342"/>
      <c r="I34" s="342"/>
      <c r="J34" s="342"/>
      <c r="K34" s="342"/>
      <c r="L34" s="342"/>
      <c r="M34" s="342"/>
    </row>
    <row r="35" spans="2:19" ht="55.15" customHeight="1" x14ac:dyDescent="0.25">
      <c r="B35" s="221"/>
      <c r="C35" s="221"/>
      <c r="D35" s="222" t="s">
        <v>310</v>
      </c>
      <c r="E35" s="221"/>
      <c r="F35" s="223"/>
      <c r="G35" s="224"/>
      <c r="H35" s="224"/>
      <c r="I35" s="224"/>
      <c r="J35" s="224"/>
      <c r="K35" s="224"/>
      <c r="L35" s="224"/>
      <c r="M35" s="224"/>
    </row>
    <row r="36" spans="2:19" ht="22.5" customHeight="1" x14ac:dyDescent="0.3">
      <c r="B36" s="271"/>
      <c r="C36" s="272"/>
      <c r="D36" s="278" t="s">
        <v>190</v>
      </c>
      <c r="E36" s="279" t="str">
        <f>E2</f>
        <v>111011-4401-0000127</v>
      </c>
      <c r="F36" s="272"/>
      <c r="G36" s="331" t="s">
        <v>561</v>
      </c>
      <c r="H36" s="331"/>
      <c r="I36" s="331"/>
      <c r="J36" s="331"/>
      <c r="K36" s="331"/>
      <c r="L36" s="331"/>
      <c r="M36" s="331"/>
      <c r="N36" s="280"/>
      <c r="O36" s="280"/>
      <c r="P36" s="280"/>
      <c r="Q36" s="280"/>
      <c r="R36" s="280"/>
      <c r="S36" s="280"/>
    </row>
    <row r="37" spans="2:19" ht="6.75" customHeight="1" x14ac:dyDescent="0.25">
      <c r="B37" s="2" t="s">
        <v>0</v>
      </c>
      <c r="C37" s="443">
        <f>C3</f>
        <v>365</v>
      </c>
      <c r="D37" s="3" t="s">
        <v>1</v>
      </c>
      <c r="E37" s="445" t="str">
        <f>E3</f>
        <v xml:space="preserve">5% </v>
      </c>
      <c r="F37" s="3" t="s">
        <v>2</v>
      </c>
      <c r="G37" s="446" t="str">
        <f>G3</f>
        <v>0 EUR</v>
      </c>
      <c r="H37" s="3" t="s">
        <v>3</v>
      </c>
      <c r="I37" s="444" t="str">
        <f>I3</f>
        <v>EUROPE</v>
      </c>
      <c r="J37" s="362" t="s">
        <v>4</v>
      </c>
      <c r="K37" s="372"/>
      <c r="L37" s="447" t="str">
        <f>L3</f>
        <v>А (Standart)</v>
      </c>
      <c r="M37" s="448"/>
    </row>
    <row r="38" spans="2:19" ht="6.75" customHeight="1" x14ac:dyDescent="0.25">
      <c r="B38" s="30" t="s">
        <v>5</v>
      </c>
      <c r="C38" s="444"/>
      <c r="D38" s="18" t="s">
        <v>6</v>
      </c>
      <c r="E38" s="445"/>
      <c r="F38" s="18" t="s">
        <v>7</v>
      </c>
      <c r="G38" s="444"/>
      <c r="H38" s="18" t="s">
        <v>8</v>
      </c>
      <c r="I38" s="444"/>
      <c r="J38" s="385" t="s">
        <v>9</v>
      </c>
      <c r="K38" s="387"/>
      <c r="L38" s="447"/>
      <c r="M38" s="448"/>
    </row>
    <row r="39" spans="2:19" ht="6.75" customHeight="1" x14ac:dyDescent="0.25">
      <c r="B39" s="32" t="s">
        <v>68</v>
      </c>
      <c r="C39" s="431">
        <f>C5</f>
        <v>365</v>
      </c>
      <c r="D39" s="31" t="s">
        <v>10</v>
      </c>
      <c r="E39" s="433">
        <f>E5</f>
        <v>42976</v>
      </c>
      <c r="F39" s="31" t="s">
        <v>11</v>
      </c>
      <c r="G39" s="433">
        <f>G5</f>
        <v>43340</v>
      </c>
      <c r="H39" s="435" t="s">
        <v>12</v>
      </c>
      <c r="I39" s="436"/>
      <c r="J39" s="437" t="s">
        <v>13</v>
      </c>
      <c r="K39" s="438"/>
      <c r="L39" s="437" t="s">
        <v>14</v>
      </c>
      <c r="M39" s="438"/>
      <c r="O39" s="8"/>
    </row>
    <row r="40" spans="2:19" ht="6.75" customHeight="1" x14ac:dyDescent="0.25">
      <c r="B40" s="33" t="s">
        <v>69</v>
      </c>
      <c r="C40" s="432"/>
      <c r="D40" s="9" t="s">
        <v>15</v>
      </c>
      <c r="E40" s="434"/>
      <c r="F40" s="9" t="s">
        <v>16</v>
      </c>
      <c r="G40" s="434"/>
      <c r="H40" s="439" t="s">
        <v>304</v>
      </c>
      <c r="I40" s="440"/>
      <c r="J40" s="441" t="s">
        <v>17</v>
      </c>
      <c r="K40" s="442"/>
      <c r="L40" s="441" t="s">
        <v>18</v>
      </c>
      <c r="M40" s="442"/>
    </row>
    <row r="41" spans="2:19" ht="7.5" customHeight="1" x14ac:dyDescent="0.25">
      <c r="B41" s="10" t="s">
        <v>19</v>
      </c>
      <c r="C41" s="364" t="s">
        <v>562</v>
      </c>
      <c r="D41" s="422"/>
      <c r="E41" s="365"/>
      <c r="F41" s="422"/>
      <c r="G41" s="365"/>
      <c r="H41" s="423" t="s">
        <v>20</v>
      </c>
      <c r="I41" s="424"/>
      <c r="J41" s="425">
        <f>J7</f>
        <v>30000</v>
      </c>
      <c r="K41" s="427" t="str">
        <f>K7</f>
        <v>EUR</v>
      </c>
      <c r="L41" s="429" t="str">
        <f>L7</f>
        <v>-------</v>
      </c>
      <c r="M41" s="427" t="str">
        <f>M7</f>
        <v/>
      </c>
    </row>
    <row r="42" spans="2:19" ht="7.5" customHeight="1" x14ac:dyDescent="0.25">
      <c r="B42" s="11" t="s">
        <v>21</v>
      </c>
      <c r="C42" s="369" t="s">
        <v>563</v>
      </c>
      <c r="D42" s="370"/>
      <c r="E42" s="370"/>
      <c r="F42" s="370"/>
      <c r="G42" s="370"/>
      <c r="H42" s="369" t="s">
        <v>22</v>
      </c>
      <c r="I42" s="371"/>
      <c r="J42" s="426"/>
      <c r="K42" s="428"/>
      <c r="L42" s="430"/>
      <c r="M42" s="428"/>
    </row>
    <row r="43" spans="2:19" ht="7.5" customHeight="1" x14ac:dyDescent="0.25">
      <c r="B43" s="12" t="s">
        <v>23</v>
      </c>
      <c r="C43" s="413" t="s">
        <v>70</v>
      </c>
      <c r="D43" s="414"/>
      <c r="E43" s="414"/>
      <c r="F43" s="414"/>
      <c r="G43" s="414"/>
      <c r="H43" s="413" t="s">
        <v>24</v>
      </c>
      <c r="I43" s="415"/>
      <c r="J43" s="416">
        <f ca="1">J9</f>
        <v>2.9579999999999997E-3</v>
      </c>
      <c r="K43" s="417"/>
      <c r="L43" s="420" t="str">
        <f>L9</f>
        <v>-------</v>
      </c>
      <c r="M43" s="420"/>
    </row>
    <row r="44" spans="2:19" ht="7.5" customHeight="1" x14ac:dyDescent="0.25">
      <c r="B44" s="13" t="s">
        <v>25</v>
      </c>
      <c r="C44" s="413" t="s">
        <v>71</v>
      </c>
      <c r="D44" s="414"/>
      <c r="E44" s="386"/>
      <c r="F44" s="386"/>
      <c r="G44" s="414"/>
      <c r="H44" s="385" t="s">
        <v>26</v>
      </c>
      <c r="I44" s="387"/>
      <c r="J44" s="418"/>
      <c r="K44" s="419"/>
      <c r="L44" s="421"/>
      <c r="M44" s="421"/>
    </row>
    <row r="45" spans="2:19" ht="6.75" customHeight="1" x14ac:dyDescent="0.25">
      <c r="B45" s="3" t="s">
        <v>27</v>
      </c>
      <c r="C45" s="382" t="s">
        <v>28</v>
      </c>
      <c r="D45" s="401"/>
      <c r="E45" s="402" t="s">
        <v>29</v>
      </c>
      <c r="F45" s="403"/>
      <c r="G45" s="14" t="s">
        <v>30</v>
      </c>
      <c r="H45" s="15" t="s">
        <v>31</v>
      </c>
      <c r="I45" s="16" t="s">
        <v>32</v>
      </c>
      <c r="J45" s="404" t="s">
        <v>33</v>
      </c>
      <c r="K45" s="405"/>
      <c r="L45" s="405"/>
      <c r="M45" s="406"/>
      <c r="P45" s="17"/>
    </row>
    <row r="46" spans="2:19" ht="6.75" customHeight="1" x14ac:dyDescent="0.25">
      <c r="B46" s="18" t="s">
        <v>34</v>
      </c>
      <c r="C46" s="407" t="s">
        <v>35</v>
      </c>
      <c r="D46" s="408"/>
      <c r="E46" s="409" t="s">
        <v>36</v>
      </c>
      <c r="F46" s="410"/>
      <c r="G46" s="19" t="s">
        <v>37</v>
      </c>
      <c r="H46" s="19" t="s">
        <v>38</v>
      </c>
      <c r="I46" s="20" t="s">
        <v>39</v>
      </c>
      <c r="J46" s="411" t="s">
        <v>40</v>
      </c>
      <c r="K46" s="412"/>
      <c r="L46" s="411" t="s">
        <v>41</v>
      </c>
      <c r="M46" s="412"/>
      <c r="P46" s="17"/>
    </row>
    <row r="47" spans="2:19" ht="6.75" customHeight="1" x14ac:dyDescent="0.25">
      <c r="B47" s="21" t="s">
        <v>42</v>
      </c>
      <c r="C47" s="380" t="str">
        <f>C13</f>
        <v>Мосіященко Вікторія</v>
      </c>
      <c r="D47" s="397"/>
      <c r="E47" s="398" t="str">
        <f>E13</f>
        <v>м. Сватове, вул. Крупської б. 37</v>
      </c>
      <c r="F47" s="399"/>
      <c r="G47" s="392" t="str">
        <f>G13</f>
        <v>2824911301</v>
      </c>
      <c r="H47" s="400" t="str">
        <f>H13</f>
        <v>ЕЛ009941</v>
      </c>
      <c r="I47" s="394">
        <f>I13</f>
        <v>28250</v>
      </c>
      <c r="J47" s="395" t="s">
        <v>322</v>
      </c>
      <c r="K47" s="395"/>
      <c r="L47" s="395" t="s">
        <v>322</v>
      </c>
      <c r="M47" s="395"/>
    </row>
    <row r="48" spans="2:19" ht="6.75" customHeight="1" x14ac:dyDescent="0.25">
      <c r="B48" s="22" t="s">
        <v>43</v>
      </c>
      <c r="C48" s="388"/>
      <c r="D48" s="389"/>
      <c r="E48" s="390"/>
      <c r="F48" s="391"/>
      <c r="G48" s="393"/>
      <c r="H48" s="400"/>
      <c r="I48" s="394"/>
      <c r="J48" s="396"/>
      <c r="K48" s="396"/>
      <c r="L48" s="396"/>
      <c r="M48" s="396"/>
    </row>
    <row r="49" spans="2:13" ht="6.75" customHeight="1" x14ac:dyDescent="0.25">
      <c r="B49" s="3" t="s">
        <v>44</v>
      </c>
      <c r="C49" s="388" t="str">
        <f>C15</f>
        <v>Shumakov Denys</v>
      </c>
      <c r="D49" s="389"/>
      <c r="E49" s="390" t="str">
        <f>E15</f>
        <v>м. Сватове, вул. Крупської б. 37</v>
      </c>
      <c r="F49" s="391"/>
      <c r="G49" s="392" t="str">
        <f>G15</f>
        <v>-------</v>
      </c>
      <c r="H49" s="392" t="str">
        <f>H15</f>
        <v>FC767848</v>
      </c>
      <c r="I49" s="394">
        <f>I15</f>
        <v>36503</v>
      </c>
      <c r="J49" s="373">
        <f ca="1">J15</f>
        <v>2674.69</v>
      </c>
      <c r="K49" s="373"/>
      <c r="L49" s="373" t="str">
        <f>L15</f>
        <v>--------</v>
      </c>
      <c r="M49" s="373"/>
    </row>
    <row r="50" spans="2:13" ht="6.75" customHeight="1" x14ac:dyDescent="0.25">
      <c r="B50" s="18" t="s">
        <v>45</v>
      </c>
      <c r="C50" s="388"/>
      <c r="D50" s="389"/>
      <c r="E50" s="390"/>
      <c r="F50" s="391"/>
      <c r="G50" s="393"/>
      <c r="H50" s="393"/>
      <c r="I50" s="394"/>
      <c r="J50" s="374"/>
      <c r="K50" s="374"/>
      <c r="L50" s="374"/>
      <c r="M50" s="374"/>
    </row>
    <row r="51" spans="2:13" ht="6.75" customHeight="1" x14ac:dyDescent="0.25">
      <c r="B51" s="3" t="s">
        <v>46</v>
      </c>
      <c r="C51" s="388" t="str">
        <f>C17</f>
        <v>-----------------</v>
      </c>
      <c r="D51" s="389"/>
      <c r="E51" s="390" t="str">
        <f>E17</f>
        <v>-----------------</v>
      </c>
      <c r="F51" s="391"/>
      <c r="G51" s="392" t="str">
        <f>G17</f>
        <v>-------</v>
      </c>
      <c r="H51" s="392" t="str">
        <f>H17</f>
        <v>-------</v>
      </c>
      <c r="I51" s="394" t="str">
        <f>I17</f>
        <v>-------</v>
      </c>
      <c r="J51" s="373" t="str">
        <f ca="1">J17</f>
        <v>--------</v>
      </c>
      <c r="K51" s="373"/>
      <c r="L51" s="373" t="str">
        <f>L17</f>
        <v>--------</v>
      </c>
      <c r="M51" s="373"/>
    </row>
    <row r="52" spans="2:13" ht="6.75" customHeight="1" x14ac:dyDescent="0.25">
      <c r="B52" s="18" t="s">
        <v>47</v>
      </c>
      <c r="C52" s="388"/>
      <c r="D52" s="389"/>
      <c r="E52" s="390"/>
      <c r="F52" s="391"/>
      <c r="G52" s="393"/>
      <c r="H52" s="393"/>
      <c r="I52" s="394"/>
      <c r="J52" s="374"/>
      <c r="K52" s="374"/>
      <c r="L52" s="374"/>
      <c r="M52" s="374"/>
    </row>
    <row r="53" spans="2:13" ht="6.75" customHeight="1" x14ac:dyDescent="0.25">
      <c r="B53" s="3" t="s">
        <v>48</v>
      </c>
      <c r="C53" s="388" t="str">
        <f>C19</f>
        <v>-----------------</v>
      </c>
      <c r="D53" s="389"/>
      <c r="E53" s="390" t="str">
        <f>E19</f>
        <v>-----------------</v>
      </c>
      <c r="F53" s="391"/>
      <c r="G53" s="392" t="str">
        <f>G19</f>
        <v>-------</v>
      </c>
      <c r="H53" s="392" t="str">
        <f>H19</f>
        <v>-------</v>
      </c>
      <c r="I53" s="394" t="str">
        <f>I19</f>
        <v>-------</v>
      </c>
      <c r="J53" s="373" t="str">
        <f ca="1">J19</f>
        <v>--------</v>
      </c>
      <c r="K53" s="373"/>
      <c r="L53" s="373" t="str">
        <f>L19</f>
        <v>--------</v>
      </c>
      <c r="M53" s="373"/>
    </row>
    <row r="54" spans="2:13" ht="6.75" customHeight="1" x14ac:dyDescent="0.25">
      <c r="B54" s="18" t="s">
        <v>49</v>
      </c>
      <c r="C54" s="388"/>
      <c r="D54" s="389"/>
      <c r="E54" s="390"/>
      <c r="F54" s="391"/>
      <c r="G54" s="393"/>
      <c r="H54" s="393"/>
      <c r="I54" s="394"/>
      <c r="J54" s="374"/>
      <c r="K54" s="374"/>
      <c r="L54" s="374"/>
      <c r="M54" s="374"/>
    </row>
    <row r="55" spans="2:13" ht="6.75" customHeight="1" x14ac:dyDescent="0.25">
      <c r="B55" s="3" t="s">
        <v>50</v>
      </c>
      <c r="C55" s="388" t="str">
        <f>C21</f>
        <v>-----------------</v>
      </c>
      <c r="D55" s="389"/>
      <c r="E55" s="390" t="str">
        <f>E21</f>
        <v>-----------------</v>
      </c>
      <c r="F55" s="391"/>
      <c r="G55" s="392" t="str">
        <f>G21</f>
        <v>-------</v>
      </c>
      <c r="H55" s="392" t="str">
        <f>H21</f>
        <v>-------</v>
      </c>
      <c r="I55" s="394" t="str">
        <f>I21</f>
        <v>-------</v>
      </c>
      <c r="J55" s="373" t="str">
        <f ca="1">J21</f>
        <v>--------</v>
      </c>
      <c r="K55" s="373"/>
      <c r="L55" s="373" t="str">
        <f>L21</f>
        <v>--------</v>
      </c>
      <c r="M55" s="373"/>
    </row>
    <row r="56" spans="2:13" ht="6.75" customHeight="1" x14ac:dyDescent="0.25">
      <c r="B56" s="18" t="s">
        <v>51</v>
      </c>
      <c r="C56" s="388"/>
      <c r="D56" s="389"/>
      <c r="E56" s="390"/>
      <c r="F56" s="391"/>
      <c r="G56" s="393"/>
      <c r="H56" s="393"/>
      <c r="I56" s="394"/>
      <c r="J56" s="374"/>
      <c r="K56" s="374"/>
      <c r="L56" s="374"/>
      <c r="M56" s="374"/>
    </row>
    <row r="57" spans="2:13" ht="6.75" customHeight="1" x14ac:dyDescent="0.25">
      <c r="B57" s="6" t="s">
        <v>52</v>
      </c>
      <c r="C57" s="375" t="str">
        <f>C23</f>
        <v>-------------</v>
      </c>
      <c r="D57" s="376"/>
      <c r="E57" s="376"/>
      <c r="F57" s="377"/>
      <c r="G57" s="381" t="s">
        <v>53</v>
      </c>
      <c r="H57" s="382"/>
      <c r="I57" s="383"/>
      <c r="J57" s="384">
        <f ca="1">J23</f>
        <v>2674.69</v>
      </c>
      <c r="K57" s="384"/>
      <c r="L57" s="384" t="str">
        <f>L23</f>
        <v>-------</v>
      </c>
      <c r="M57" s="384"/>
    </row>
    <row r="58" spans="2:13" ht="6.75" customHeight="1" x14ac:dyDescent="0.25">
      <c r="B58" s="23" t="s">
        <v>54</v>
      </c>
      <c r="C58" s="378"/>
      <c r="D58" s="379"/>
      <c r="E58" s="379"/>
      <c r="F58" s="380"/>
      <c r="G58" s="385" t="s">
        <v>55</v>
      </c>
      <c r="H58" s="386"/>
      <c r="I58" s="387"/>
      <c r="J58" s="384"/>
      <c r="K58" s="384"/>
      <c r="L58" s="384"/>
      <c r="M58" s="384"/>
    </row>
    <row r="59" spans="2:13" ht="6.75" customHeight="1" x14ac:dyDescent="0.25">
      <c r="B59" s="362" t="s">
        <v>56</v>
      </c>
      <c r="C59" s="363"/>
      <c r="D59" s="363"/>
      <c r="E59" s="363"/>
      <c r="F59" s="363"/>
      <c r="G59" s="364" t="s">
        <v>57</v>
      </c>
      <c r="H59" s="365"/>
      <c r="I59" s="366"/>
      <c r="J59" s="367">
        <f ca="1">J25</f>
        <v>2674.69</v>
      </c>
      <c r="K59" s="368"/>
      <c r="L59" s="368"/>
      <c r="M59" s="368"/>
    </row>
    <row r="60" spans="2:13" ht="6.75" customHeight="1" x14ac:dyDescent="0.25">
      <c r="B60" s="343" t="s">
        <v>305</v>
      </c>
      <c r="C60" s="344"/>
      <c r="D60" s="344"/>
      <c r="E60" s="344"/>
      <c r="F60" s="344"/>
      <c r="G60" s="369" t="s">
        <v>301</v>
      </c>
      <c r="H60" s="370"/>
      <c r="I60" s="371"/>
      <c r="J60" s="367"/>
      <c r="K60" s="368"/>
      <c r="L60" s="368"/>
      <c r="M60" s="368"/>
    </row>
    <row r="61" spans="2:13" ht="6.75" customHeight="1" x14ac:dyDescent="0.25">
      <c r="B61" s="362" t="s">
        <v>58</v>
      </c>
      <c r="C61" s="363"/>
      <c r="D61" s="363"/>
      <c r="E61" s="363"/>
      <c r="F61" s="363"/>
      <c r="G61" s="363"/>
      <c r="H61" s="363"/>
      <c r="I61" s="363"/>
      <c r="J61" s="363"/>
      <c r="K61" s="363"/>
      <c r="L61" s="363"/>
      <c r="M61" s="372"/>
    </row>
    <row r="62" spans="2:13" ht="6.75" customHeight="1" x14ac:dyDescent="0.25">
      <c r="B62" s="343" t="s">
        <v>306</v>
      </c>
      <c r="C62" s="344"/>
      <c r="D62" s="344"/>
      <c r="E62" s="344"/>
      <c r="F62" s="344"/>
      <c r="G62" s="345"/>
      <c r="H62" s="345"/>
      <c r="I62" s="345"/>
      <c r="J62" s="345"/>
      <c r="K62" s="345"/>
      <c r="L62" s="345"/>
      <c r="M62" s="346"/>
    </row>
    <row r="63" spans="2:13" ht="6.75" customHeight="1" x14ac:dyDescent="0.25">
      <c r="B63" s="347" t="s">
        <v>59</v>
      </c>
      <c r="C63" s="348"/>
      <c r="D63" s="348"/>
      <c r="E63" s="348"/>
      <c r="F63" s="348"/>
      <c r="G63" s="349" t="s">
        <v>60</v>
      </c>
      <c r="H63" s="350"/>
      <c r="I63" s="350"/>
      <c r="J63" s="351" t="s">
        <v>61</v>
      </c>
      <c r="K63" s="352"/>
      <c r="L63" s="351" t="s">
        <v>62</v>
      </c>
      <c r="M63" s="353"/>
    </row>
    <row r="64" spans="2:13" ht="6.75" customHeight="1" x14ac:dyDescent="0.25">
      <c r="B64" s="354" t="s">
        <v>63</v>
      </c>
      <c r="C64" s="355"/>
      <c r="D64" s="355"/>
      <c r="E64" s="355"/>
      <c r="F64" s="355"/>
      <c r="G64" s="356"/>
      <c r="H64" s="357"/>
      <c r="I64" s="357"/>
      <c r="J64" s="358" t="s">
        <v>303</v>
      </c>
      <c r="K64" s="359"/>
      <c r="L64" s="358" t="s">
        <v>64</v>
      </c>
      <c r="M64" s="359"/>
    </row>
    <row r="65" spans="2:19" ht="6.75" customHeight="1" x14ac:dyDescent="0.25">
      <c r="B65" s="360" t="s">
        <v>65</v>
      </c>
      <c r="C65" s="361"/>
      <c r="D65" s="361"/>
      <c r="E65" s="361"/>
      <c r="F65" s="361"/>
      <c r="G65" s="356"/>
      <c r="H65" s="357"/>
      <c r="I65" s="357"/>
      <c r="J65" s="333">
        <f ca="1">J31</f>
        <v>42939</v>
      </c>
      <c r="K65" s="334"/>
      <c r="L65" s="333">
        <f ca="1">L31</f>
        <v>42939</v>
      </c>
      <c r="M65" s="337"/>
    </row>
    <row r="66" spans="2:19" ht="6" customHeight="1" x14ac:dyDescent="0.25">
      <c r="B66" s="24"/>
      <c r="C66" s="25"/>
      <c r="D66" s="25"/>
      <c r="E66" s="25"/>
      <c r="F66" s="25"/>
      <c r="G66" s="356"/>
      <c r="H66" s="357"/>
      <c r="I66" s="357"/>
      <c r="J66" s="333"/>
      <c r="K66" s="334"/>
      <c r="L66" s="333"/>
      <c r="M66" s="337"/>
    </row>
    <row r="67" spans="2:19" ht="6" customHeight="1" x14ac:dyDescent="0.25">
      <c r="B67" s="26"/>
      <c r="C67" s="27"/>
      <c r="D67" s="27"/>
      <c r="E67" s="28"/>
      <c r="F67" s="29" t="s">
        <v>66</v>
      </c>
      <c r="G67" s="339"/>
      <c r="H67" s="340"/>
      <c r="I67" s="29" t="s">
        <v>66</v>
      </c>
      <c r="J67" s="335"/>
      <c r="K67" s="336"/>
      <c r="L67" s="335"/>
      <c r="M67" s="338"/>
      <c r="O67" s="273"/>
    </row>
    <row r="68" spans="2:19" ht="30" customHeight="1" x14ac:dyDescent="0.25">
      <c r="B68" s="341" t="s">
        <v>67</v>
      </c>
      <c r="C68" s="341"/>
      <c r="D68" s="341"/>
      <c r="E68" s="341"/>
      <c r="F68" s="341"/>
      <c r="G68" s="342"/>
      <c r="H68" s="342"/>
      <c r="I68" s="342"/>
      <c r="J68" s="342"/>
      <c r="K68" s="342"/>
      <c r="L68" s="342"/>
      <c r="M68" s="342"/>
    </row>
    <row r="69" spans="2:19" ht="52.9" customHeight="1" x14ac:dyDescent="0.25">
      <c r="B69" s="221"/>
      <c r="C69" s="221"/>
      <c r="D69" s="222" t="s">
        <v>310</v>
      </c>
      <c r="E69" s="221"/>
      <c r="F69" s="223"/>
      <c r="G69" s="224"/>
      <c r="H69" s="224"/>
      <c r="I69" s="224"/>
      <c r="J69" s="224"/>
      <c r="K69" s="224"/>
      <c r="L69" s="224"/>
      <c r="M69" s="224"/>
    </row>
    <row r="70" spans="2:19" ht="24.75" customHeight="1" x14ac:dyDescent="0.3">
      <c r="B70" s="271"/>
      <c r="C70" s="272"/>
      <c r="D70" s="278" t="s">
        <v>190</v>
      </c>
      <c r="E70" s="279" t="str">
        <f>E2</f>
        <v>111011-4401-0000127</v>
      </c>
      <c r="F70" s="272"/>
      <c r="G70" s="331" t="s">
        <v>561</v>
      </c>
      <c r="H70" s="331"/>
      <c r="I70" s="331"/>
      <c r="J70" s="331"/>
      <c r="K70" s="331"/>
      <c r="L70" s="331"/>
      <c r="M70" s="331"/>
      <c r="N70" s="280"/>
      <c r="O70" s="280"/>
      <c r="P70" s="280"/>
      <c r="Q70" s="280"/>
      <c r="R70" s="280"/>
      <c r="S70" s="280"/>
    </row>
    <row r="71" spans="2:19" ht="6.75" customHeight="1" x14ac:dyDescent="0.25">
      <c r="B71" s="2" t="s">
        <v>0</v>
      </c>
      <c r="C71" s="443">
        <f>C37</f>
        <v>365</v>
      </c>
      <c r="D71" s="3" t="s">
        <v>1</v>
      </c>
      <c r="E71" s="445" t="str">
        <f>E37</f>
        <v xml:space="preserve">5% </v>
      </c>
      <c r="F71" s="3" t="s">
        <v>2</v>
      </c>
      <c r="G71" s="446" t="str">
        <f>G37</f>
        <v>0 EUR</v>
      </c>
      <c r="H71" s="3" t="s">
        <v>3</v>
      </c>
      <c r="I71" s="444" t="str">
        <f>I37</f>
        <v>EUROPE</v>
      </c>
      <c r="J71" s="362" t="s">
        <v>4</v>
      </c>
      <c r="K71" s="372"/>
      <c r="L71" s="447" t="str">
        <f>L37</f>
        <v>А (Standart)</v>
      </c>
      <c r="M71" s="448"/>
    </row>
    <row r="72" spans="2:19" ht="6.75" customHeight="1" x14ac:dyDescent="0.25">
      <c r="B72" s="30" t="s">
        <v>5</v>
      </c>
      <c r="C72" s="444"/>
      <c r="D72" s="18" t="s">
        <v>6</v>
      </c>
      <c r="E72" s="445"/>
      <c r="F72" s="18" t="s">
        <v>7</v>
      </c>
      <c r="G72" s="444"/>
      <c r="H72" s="18" t="s">
        <v>8</v>
      </c>
      <c r="I72" s="444"/>
      <c r="J72" s="385" t="s">
        <v>9</v>
      </c>
      <c r="K72" s="387"/>
      <c r="L72" s="447"/>
      <c r="M72" s="448"/>
    </row>
    <row r="73" spans="2:19" ht="6.75" customHeight="1" x14ac:dyDescent="0.25">
      <c r="B73" s="32" t="s">
        <v>68</v>
      </c>
      <c r="C73" s="431">
        <f>C39</f>
        <v>365</v>
      </c>
      <c r="D73" s="31" t="s">
        <v>10</v>
      </c>
      <c r="E73" s="433">
        <f>E39</f>
        <v>42976</v>
      </c>
      <c r="F73" s="31" t="s">
        <v>11</v>
      </c>
      <c r="G73" s="433">
        <f>G39</f>
        <v>43340</v>
      </c>
      <c r="H73" s="435" t="s">
        <v>12</v>
      </c>
      <c r="I73" s="436"/>
      <c r="J73" s="437" t="s">
        <v>13</v>
      </c>
      <c r="K73" s="438"/>
      <c r="L73" s="437" t="s">
        <v>14</v>
      </c>
      <c r="M73" s="438"/>
      <c r="O73" s="8"/>
    </row>
    <row r="74" spans="2:19" ht="6.75" customHeight="1" x14ac:dyDescent="0.25">
      <c r="B74" s="33" t="s">
        <v>69</v>
      </c>
      <c r="C74" s="432"/>
      <c r="D74" s="9" t="s">
        <v>15</v>
      </c>
      <c r="E74" s="434"/>
      <c r="F74" s="9" t="s">
        <v>16</v>
      </c>
      <c r="G74" s="434"/>
      <c r="H74" s="439" t="s">
        <v>304</v>
      </c>
      <c r="I74" s="440"/>
      <c r="J74" s="441" t="s">
        <v>17</v>
      </c>
      <c r="K74" s="442"/>
      <c r="L74" s="441" t="s">
        <v>18</v>
      </c>
      <c r="M74" s="442"/>
    </row>
    <row r="75" spans="2:19" ht="7.5" customHeight="1" x14ac:dyDescent="0.25">
      <c r="B75" s="10" t="s">
        <v>19</v>
      </c>
      <c r="C75" s="364" t="s">
        <v>562</v>
      </c>
      <c r="D75" s="422"/>
      <c r="E75" s="365"/>
      <c r="F75" s="422"/>
      <c r="G75" s="365"/>
      <c r="H75" s="423" t="s">
        <v>20</v>
      </c>
      <c r="I75" s="424"/>
      <c r="J75" s="425">
        <f>J41</f>
        <v>30000</v>
      </c>
      <c r="K75" s="427" t="str">
        <f>K41</f>
        <v>EUR</v>
      </c>
      <c r="L75" s="429" t="str">
        <f>L41</f>
        <v>-------</v>
      </c>
      <c r="M75" s="427" t="str">
        <f>M41</f>
        <v/>
      </c>
    </row>
    <row r="76" spans="2:19" ht="7.5" customHeight="1" x14ac:dyDescent="0.25">
      <c r="B76" s="11" t="s">
        <v>21</v>
      </c>
      <c r="C76" s="369" t="s">
        <v>563</v>
      </c>
      <c r="D76" s="370"/>
      <c r="E76" s="370"/>
      <c r="F76" s="370"/>
      <c r="G76" s="370"/>
      <c r="H76" s="369" t="s">
        <v>22</v>
      </c>
      <c r="I76" s="371"/>
      <c r="J76" s="426"/>
      <c r="K76" s="428"/>
      <c r="L76" s="430"/>
      <c r="M76" s="428"/>
    </row>
    <row r="77" spans="2:19" ht="7.5" customHeight="1" x14ac:dyDescent="0.25">
      <c r="B77" s="12" t="s">
        <v>23</v>
      </c>
      <c r="C77" s="413" t="s">
        <v>70</v>
      </c>
      <c r="D77" s="414"/>
      <c r="E77" s="414"/>
      <c r="F77" s="414"/>
      <c r="G77" s="414"/>
      <c r="H77" s="413" t="s">
        <v>24</v>
      </c>
      <c r="I77" s="415"/>
      <c r="J77" s="416">
        <f ca="1">J43</f>
        <v>2.9579999999999997E-3</v>
      </c>
      <c r="K77" s="417"/>
      <c r="L77" s="420" t="str">
        <f>L43</f>
        <v>-------</v>
      </c>
      <c r="M77" s="420"/>
    </row>
    <row r="78" spans="2:19" ht="7.5" customHeight="1" x14ac:dyDescent="0.25">
      <c r="B78" s="13" t="s">
        <v>25</v>
      </c>
      <c r="C78" s="413" t="s">
        <v>71</v>
      </c>
      <c r="D78" s="414"/>
      <c r="E78" s="386"/>
      <c r="F78" s="386"/>
      <c r="G78" s="414"/>
      <c r="H78" s="385" t="s">
        <v>26</v>
      </c>
      <c r="I78" s="387"/>
      <c r="J78" s="418"/>
      <c r="K78" s="419"/>
      <c r="L78" s="421"/>
      <c r="M78" s="421"/>
    </row>
    <row r="79" spans="2:19" ht="6.75" customHeight="1" x14ac:dyDescent="0.25">
      <c r="B79" s="3" t="s">
        <v>27</v>
      </c>
      <c r="C79" s="382" t="s">
        <v>28</v>
      </c>
      <c r="D79" s="401"/>
      <c r="E79" s="402" t="s">
        <v>29</v>
      </c>
      <c r="F79" s="403"/>
      <c r="G79" s="14" t="s">
        <v>30</v>
      </c>
      <c r="H79" s="15" t="s">
        <v>31</v>
      </c>
      <c r="I79" s="234" t="s">
        <v>32</v>
      </c>
      <c r="J79" s="404" t="s">
        <v>33</v>
      </c>
      <c r="K79" s="405"/>
      <c r="L79" s="405"/>
      <c r="M79" s="406"/>
      <c r="P79" s="17"/>
    </row>
    <row r="80" spans="2:19" ht="6.75" customHeight="1" x14ac:dyDescent="0.25">
      <c r="B80" s="18" t="s">
        <v>34</v>
      </c>
      <c r="C80" s="407" t="s">
        <v>35</v>
      </c>
      <c r="D80" s="408"/>
      <c r="E80" s="409" t="s">
        <v>36</v>
      </c>
      <c r="F80" s="410"/>
      <c r="G80" s="19" t="s">
        <v>37</v>
      </c>
      <c r="H80" s="19" t="s">
        <v>38</v>
      </c>
      <c r="I80" s="235" t="s">
        <v>39</v>
      </c>
      <c r="J80" s="411" t="s">
        <v>40</v>
      </c>
      <c r="K80" s="412"/>
      <c r="L80" s="411" t="s">
        <v>41</v>
      </c>
      <c r="M80" s="412"/>
      <c r="P80" s="17"/>
    </row>
    <row r="81" spans="2:13" ht="6.75" customHeight="1" x14ac:dyDescent="0.25">
      <c r="B81" s="21" t="s">
        <v>42</v>
      </c>
      <c r="C81" s="380" t="str">
        <f>C47</f>
        <v>Мосіященко Вікторія</v>
      </c>
      <c r="D81" s="397"/>
      <c r="E81" s="398" t="str">
        <f>E47</f>
        <v>м. Сватове, вул. Крупської б. 37</v>
      </c>
      <c r="F81" s="399"/>
      <c r="G81" s="392" t="str">
        <f>G47</f>
        <v>2824911301</v>
      </c>
      <c r="H81" s="400" t="str">
        <f>H47</f>
        <v>ЕЛ009941</v>
      </c>
      <c r="I81" s="394">
        <f>I47</f>
        <v>28250</v>
      </c>
      <c r="J81" s="395" t="s">
        <v>322</v>
      </c>
      <c r="K81" s="395"/>
      <c r="L81" s="395" t="s">
        <v>322</v>
      </c>
      <c r="M81" s="395"/>
    </row>
    <row r="82" spans="2:13" ht="6.75" customHeight="1" x14ac:dyDescent="0.25">
      <c r="B82" s="22" t="s">
        <v>43</v>
      </c>
      <c r="C82" s="388"/>
      <c r="D82" s="389"/>
      <c r="E82" s="390"/>
      <c r="F82" s="391"/>
      <c r="G82" s="393"/>
      <c r="H82" s="400"/>
      <c r="I82" s="394"/>
      <c r="J82" s="396"/>
      <c r="K82" s="396"/>
      <c r="L82" s="396"/>
      <c r="M82" s="396"/>
    </row>
    <row r="83" spans="2:13" ht="6.75" customHeight="1" x14ac:dyDescent="0.25">
      <c r="B83" s="3" t="s">
        <v>44</v>
      </c>
      <c r="C83" s="388" t="str">
        <f>C49</f>
        <v>Shumakov Denys</v>
      </c>
      <c r="D83" s="389"/>
      <c r="E83" s="390" t="str">
        <f>E49</f>
        <v>м. Сватове, вул. Крупської б. 37</v>
      </c>
      <c r="F83" s="391"/>
      <c r="G83" s="392" t="str">
        <f>G49</f>
        <v>-------</v>
      </c>
      <c r="H83" s="392" t="str">
        <f>H49</f>
        <v>FC767848</v>
      </c>
      <c r="I83" s="394">
        <f>I49</f>
        <v>36503</v>
      </c>
      <c r="J83" s="373">
        <f ca="1">J49</f>
        <v>2674.69</v>
      </c>
      <c r="K83" s="373"/>
      <c r="L83" s="373" t="str">
        <f>L49</f>
        <v>--------</v>
      </c>
      <c r="M83" s="373"/>
    </row>
    <row r="84" spans="2:13" ht="6.75" customHeight="1" x14ac:dyDescent="0.25">
      <c r="B84" s="18" t="s">
        <v>45</v>
      </c>
      <c r="C84" s="388"/>
      <c r="D84" s="389"/>
      <c r="E84" s="390"/>
      <c r="F84" s="391"/>
      <c r="G84" s="393"/>
      <c r="H84" s="393"/>
      <c r="I84" s="394"/>
      <c r="J84" s="374"/>
      <c r="K84" s="374"/>
      <c r="L84" s="374"/>
      <c r="M84" s="374"/>
    </row>
    <row r="85" spans="2:13" ht="6.75" customHeight="1" x14ac:dyDescent="0.25">
      <c r="B85" s="3" t="s">
        <v>46</v>
      </c>
      <c r="C85" s="388" t="str">
        <f>C51</f>
        <v>-----------------</v>
      </c>
      <c r="D85" s="389"/>
      <c r="E85" s="390" t="str">
        <f>E51</f>
        <v>-----------------</v>
      </c>
      <c r="F85" s="391"/>
      <c r="G85" s="392" t="str">
        <f>G51</f>
        <v>-------</v>
      </c>
      <c r="H85" s="392" t="str">
        <f>H51</f>
        <v>-------</v>
      </c>
      <c r="I85" s="394" t="str">
        <f>I51</f>
        <v>-------</v>
      </c>
      <c r="J85" s="373" t="str">
        <f ca="1">J51</f>
        <v>--------</v>
      </c>
      <c r="K85" s="373"/>
      <c r="L85" s="373" t="str">
        <f>L51</f>
        <v>--------</v>
      </c>
      <c r="M85" s="373"/>
    </row>
    <row r="86" spans="2:13" ht="6.75" customHeight="1" x14ac:dyDescent="0.25">
      <c r="B86" s="18" t="s">
        <v>47</v>
      </c>
      <c r="C86" s="388"/>
      <c r="D86" s="389"/>
      <c r="E86" s="390"/>
      <c r="F86" s="391"/>
      <c r="G86" s="393"/>
      <c r="H86" s="393"/>
      <c r="I86" s="394"/>
      <c r="J86" s="374"/>
      <c r="K86" s="374"/>
      <c r="L86" s="374"/>
      <c r="M86" s="374"/>
    </row>
    <row r="87" spans="2:13" ht="6.75" customHeight="1" x14ac:dyDescent="0.25">
      <c r="B87" s="3" t="s">
        <v>48</v>
      </c>
      <c r="C87" s="388" t="str">
        <f>C53</f>
        <v>-----------------</v>
      </c>
      <c r="D87" s="389"/>
      <c r="E87" s="390" t="str">
        <f>E53</f>
        <v>-----------------</v>
      </c>
      <c r="F87" s="391"/>
      <c r="G87" s="392" t="str">
        <f>G53</f>
        <v>-------</v>
      </c>
      <c r="H87" s="392" t="str">
        <f>H53</f>
        <v>-------</v>
      </c>
      <c r="I87" s="394" t="str">
        <f>I53</f>
        <v>-------</v>
      </c>
      <c r="J87" s="373" t="str">
        <f ca="1">J53</f>
        <v>--------</v>
      </c>
      <c r="K87" s="373"/>
      <c r="L87" s="373" t="str">
        <f>L53</f>
        <v>--------</v>
      </c>
      <c r="M87" s="373"/>
    </row>
    <row r="88" spans="2:13" ht="6.75" customHeight="1" x14ac:dyDescent="0.25">
      <c r="B88" s="18" t="s">
        <v>49</v>
      </c>
      <c r="C88" s="388"/>
      <c r="D88" s="389"/>
      <c r="E88" s="390"/>
      <c r="F88" s="391"/>
      <c r="G88" s="393"/>
      <c r="H88" s="393"/>
      <c r="I88" s="394"/>
      <c r="J88" s="374"/>
      <c r="K88" s="374"/>
      <c r="L88" s="374"/>
      <c r="M88" s="374"/>
    </row>
    <row r="89" spans="2:13" ht="6.75" customHeight="1" x14ac:dyDescent="0.25">
      <c r="B89" s="3" t="s">
        <v>50</v>
      </c>
      <c r="C89" s="388" t="str">
        <f>C55</f>
        <v>-----------------</v>
      </c>
      <c r="D89" s="389"/>
      <c r="E89" s="390" t="str">
        <f>E55</f>
        <v>-----------------</v>
      </c>
      <c r="F89" s="391"/>
      <c r="G89" s="392" t="str">
        <f>G55</f>
        <v>-------</v>
      </c>
      <c r="H89" s="392" t="str">
        <f>H55</f>
        <v>-------</v>
      </c>
      <c r="I89" s="394" t="str">
        <f>I55</f>
        <v>-------</v>
      </c>
      <c r="J89" s="373" t="str">
        <f ca="1">J55</f>
        <v>--------</v>
      </c>
      <c r="K89" s="373"/>
      <c r="L89" s="373" t="str">
        <f>L55</f>
        <v>--------</v>
      </c>
      <c r="M89" s="373"/>
    </row>
    <row r="90" spans="2:13" ht="6.75" customHeight="1" x14ac:dyDescent="0.25">
      <c r="B90" s="18" t="s">
        <v>51</v>
      </c>
      <c r="C90" s="388"/>
      <c r="D90" s="389"/>
      <c r="E90" s="390"/>
      <c r="F90" s="391"/>
      <c r="G90" s="393"/>
      <c r="H90" s="393"/>
      <c r="I90" s="394"/>
      <c r="J90" s="374"/>
      <c r="K90" s="374"/>
      <c r="L90" s="374"/>
      <c r="M90" s="374"/>
    </row>
    <row r="91" spans="2:13" ht="6.75" customHeight="1" x14ac:dyDescent="0.25">
      <c r="B91" s="6" t="s">
        <v>52</v>
      </c>
      <c r="C91" s="375" t="str">
        <f>C57</f>
        <v>-------------</v>
      </c>
      <c r="D91" s="376"/>
      <c r="E91" s="376"/>
      <c r="F91" s="377"/>
      <c r="G91" s="381" t="s">
        <v>53</v>
      </c>
      <c r="H91" s="382"/>
      <c r="I91" s="383"/>
      <c r="J91" s="384">
        <f ca="1">J57</f>
        <v>2674.69</v>
      </c>
      <c r="K91" s="384"/>
      <c r="L91" s="384" t="str">
        <f>L57</f>
        <v>-------</v>
      </c>
      <c r="M91" s="384"/>
    </row>
    <row r="92" spans="2:13" ht="6.75" customHeight="1" x14ac:dyDescent="0.25">
      <c r="B92" s="23" t="s">
        <v>54</v>
      </c>
      <c r="C92" s="378"/>
      <c r="D92" s="379"/>
      <c r="E92" s="379"/>
      <c r="F92" s="380"/>
      <c r="G92" s="385" t="s">
        <v>55</v>
      </c>
      <c r="H92" s="386"/>
      <c r="I92" s="387"/>
      <c r="J92" s="384"/>
      <c r="K92" s="384"/>
      <c r="L92" s="384"/>
      <c r="M92" s="384"/>
    </row>
    <row r="93" spans="2:13" ht="6.75" customHeight="1" x14ac:dyDescent="0.25">
      <c r="B93" s="362" t="s">
        <v>56</v>
      </c>
      <c r="C93" s="363"/>
      <c r="D93" s="363"/>
      <c r="E93" s="363"/>
      <c r="F93" s="363"/>
      <c r="G93" s="364" t="s">
        <v>57</v>
      </c>
      <c r="H93" s="365"/>
      <c r="I93" s="366"/>
      <c r="J93" s="367">
        <f ca="1">J59</f>
        <v>2674.69</v>
      </c>
      <c r="K93" s="368"/>
      <c r="L93" s="368"/>
      <c r="M93" s="368"/>
    </row>
    <row r="94" spans="2:13" ht="6.75" customHeight="1" x14ac:dyDescent="0.25">
      <c r="B94" s="343" t="s">
        <v>305</v>
      </c>
      <c r="C94" s="344"/>
      <c r="D94" s="344"/>
      <c r="E94" s="344"/>
      <c r="F94" s="344"/>
      <c r="G94" s="369" t="s">
        <v>301</v>
      </c>
      <c r="H94" s="370"/>
      <c r="I94" s="371"/>
      <c r="J94" s="367"/>
      <c r="K94" s="368"/>
      <c r="L94" s="368"/>
      <c r="M94" s="368"/>
    </row>
    <row r="95" spans="2:13" ht="6.75" customHeight="1" x14ac:dyDescent="0.25">
      <c r="B95" s="362" t="s">
        <v>58</v>
      </c>
      <c r="C95" s="363"/>
      <c r="D95" s="363"/>
      <c r="E95" s="363"/>
      <c r="F95" s="363"/>
      <c r="G95" s="363"/>
      <c r="H95" s="363"/>
      <c r="I95" s="363"/>
      <c r="J95" s="363"/>
      <c r="K95" s="363"/>
      <c r="L95" s="363"/>
      <c r="M95" s="372"/>
    </row>
    <row r="96" spans="2:13" ht="6.75" customHeight="1" x14ac:dyDescent="0.25">
      <c r="B96" s="343" t="s">
        <v>306</v>
      </c>
      <c r="C96" s="344"/>
      <c r="D96" s="344"/>
      <c r="E96" s="344"/>
      <c r="F96" s="344"/>
      <c r="G96" s="345"/>
      <c r="H96" s="345"/>
      <c r="I96" s="345"/>
      <c r="J96" s="345"/>
      <c r="K96" s="345"/>
      <c r="L96" s="345"/>
      <c r="M96" s="346"/>
    </row>
    <row r="97" spans="2:13" ht="6" customHeight="1" x14ac:dyDescent="0.25">
      <c r="B97" s="347" t="s">
        <v>59</v>
      </c>
      <c r="C97" s="348"/>
      <c r="D97" s="348"/>
      <c r="E97" s="348"/>
      <c r="F97" s="348"/>
      <c r="G97" s="349" t="s">
        <v>60</v>
      </c>
      <c r="H97" s="350"/>
      <c r="I97" s="350"/>
      <c r="J97" s="351" t="s">
        <v>61</v>
      </c>
      <c r="K97" s="352"/>
      <c r="L97" s="351" t="s">
        <v>62</v>
      </c>
      <c r="M97" s="353"/>
    </row>
    <row r="98" spans="2:13" ht="6" customHeight="1" x14ac:dyDescent="0.25">
      <c r="B98" s="354" t="s">
        <v>63</v>
      </c>
      <c r="C98" s="355"/>
      <c r="D98" s="355"/>
      <c r="E98" s="355"/>
      <c r="F98" s="355"/>
      <c r="G98" s="356"/>
      <c r="H98" s="357"/>
      <c r="I98" s="357"/>
      <c r="J98" s="358" t="s">
        <v>303</v>
      </c>
      <c r="K98" s="359"/>
      <c r="L98" s="358" t="s">
        <v>64</v>
      </c>
      <c r="M98" s="359"/>
    </row>
    <row r="99" spans="2:13" ht="6" customHeight="1" x14ac:dyDescent="0.25">
      <c r="B99" s="360" t="s">
        <v>65</v>
      </c>
      <c r="C99" s="361"/>
      <c r="D99" s="361"/>
      <c r="E99" s="361"/>
      <c r="F99" s="361"/>
      <c r="G99" s="356"/>
      <c r="H99" s="357"/>
      <c r="I99" s="357"/>
      <c r="J99" s="333">
        <f ca="1">J65</f>
        <v>42939</v>
      </c>
      <c r="K99" s="334"/>
      <c r="L99" s="333">
        <f ca="1">L65</f>
        <v>42939</v>
      </c>
      <c r="M99" s="337"/>
    </row>
    <row r="100" spans="2:13" ht="6" customHeight="1" x14ac:dyDescent="0.25">
      <c r="B100" s="24"/>
      <c r="C100" s="25"/>
      <c r="D100" s="25"/>
      <c r="E100" s="25"/>
      <c r="F100" s="25"/>
      <c r="G100" s="356"/>
      <c r="H100" s="357"/>
      <c r="I100" s="357"/>
      <c r="J100" s="333"/>
      <c r="K100" s="334"/>
      <c r="L100" s="333"/>
      <c r="M100" s="337"/>
    </row>
    <row r="101" spans="2:13" ht="6" customHeight="1" x14ac:dyDescent="0.25">
      <c r="B101" s="26"/>
      <c r="C101" s="27"/>
      <c r="D101" s="27"/>
      <c r="E101" s="28"/>
      <c r="F101" s="29" t="s">
        <v>66</v>
      </c>
      <c r="G101" s="339"/>
      <c r="H101" s="340"/>
      <c r="I101" s="29" t="s">
        <v>66</v>
      </c>
      <c r="J101" s="335"/>
      <c r="K101" s="336"/>
      <c r="L101" s="335"/>
      <c r="M101" s="338"/>
    </row>
    <row r="102" spans="2:13" ht="25.15" customHeight="1" x14ac:dyDescent="0.25">
      <c r="B102" s="341" t="s">
        <v>67</v>
      </c>
      <c r="C102" s="341"/>
      <c r="D102" s="341"/>
      <c r="E102" s="341"/>
      <c r="F102" s="341"/>
      <c r="G102" s="342"/>
      <c r="H102" s="342"/>
      <c r="I102" s="342"/>
      <c r="J102" s="342"/>
      <c r="K102" s="342"/>
      <c r="L102" s="342"/>
      <c r="M102" s="342"/>
    </row>
    <row r="103" spans="2:13" ht="10.15" customHeight="1" x14ac:dyDescent="0.25">
      <c r="B103" s="221"/>
      <c r="C103" s="221"/>
      <c r="D103" s="222" t="s">
        <v>310</v>
      </c>
      <c r="E103" s="221"/>
      <c r="F103" s="223"/>
      <c r="G103" s="224"/>
      <c r="H103" s="224"/>
      <c r="I103" s="224"/>
      <c r="J103" s="224"/>
      <c r="K103" s="224"/>
      <c r="L103" s="224"/>
      <c r="M103" s="224"/>
    </row>
  </sheetData>
  <mergeCells count="296">
    <mergeCell ref="B1:M1"/>
    <mergeCell ref="C3:C4"/>
    <mergeCell ref="E3:E4"/>
    <mergeCell ref="G3:G4"/>
    <mergeCell ref="I3:I4"/>
    <mergeCell ref="J3:K3"/>
    <mergeCell ref="L3:M4"/>
    <mergeCell ref="J4:K4"/>
    <mergeCell ref="C7:G7"/>
    <mergeCell ref="H7:I7"/>
    <mergeCell ref="J7:J8"/>
    <mergeCell ref="K7:K8"/>
    <mergeCell ref="L7:L8"/>
    <mergeCell ref="M7:M8"/>
    <mergeCell ref="C8:G8"/>
    <mergeCell ref="H8:I8"/>
    <mergeCell ref="C5:C6"/>
    <mergeCell ref="E5:E6"/>
    <mergeCell ref="G5:G6"/>
    <mergeCell ref="H5:I5"/>
    <mergeCell ref="J5:K5"/>
    <mergeCell ref="L5:M5"/>
    <mergeCell ref="H6:I6"/>
    <mergeCell ref="J6:K6"/>
    <mergeCell ref="L6:M6"/>
    <mergeCell ref="C11:D11"/>
    <mergeCell ref="E11:F11"/>
    <mergeCell ref="J11:M11"/>
    <mergeCell ref="C12:D12"/>
    <mergeCell ref="E12:F12"/>
    <mergeCell ref="J12:K12"/>
    <mergeCell ref="L12:M12"/>
    <mergeCell ref="C9:G9"/>
    <mergeCell ref="H9:I9"/>
    <mergeCell ref="J9:K10"/>
    <mergeCell ref="L9:M10"/>
    <mergeCell ref="C10:G10"/>
    <mergeCell ref="H10:I10"/>
    <mergeCell ref="L13:M14"/>
    <mergeCell ref="C15:D16"/>
    <mergeCell ref="E15:F16"/>
    <mergeCell ref="G15:G16"/>
    <mergeCell ref="H15:H16"/>
    <mergeCell ref="I15:I16"/>
    <mergeCell ref="J15:K16"/>
    <mergeCell ref="L15:M16"/>
    <mergeCell ref="C13:D14"/>
    <mergeCell ref="E13:F14"/>
    <mergeCell ref="G13:G14"/>
    <mergeCell ref="H13:H14"/>
    <mergeCell ref="I13:I14"/>
    <mergeCell ref="J13:K14"/>
    <mergeCell ref="L17:M18"/>
    <mergeCell ref="C19:D20"/>
    <mergeCell ref="E19:F20"/>
    <mergeCell ref="G19:G20"/>
    <mergeCell ref="H19:H20"/>
    <mergeCell ref="I19:I20"/>
    <mergeCell ref="J19:K20"/>
    <mergeCell ref="L19:M20"/>
    <mergeCell ref="C17:D18"/>
    <mergeCell ref="E17:F18"/>
    <mergeCell ref="G17:G18"/>
    <mergeCell ref="H17:H18"/>
    <mergeCell ref="I17:I18"/>
    <mergeCell ref="J17:K18"/>
    <mergeCell ref="B25:F25"/>
    <mergeCell ref="G25:I25"/>
    <mergeCell ref="J25:M26"/>
    <mergeCell ref="B26:F26"/>
    <mergeCell ref="G26:I26"/>
    <mergeCell ref="B27:M27"/>
    <mergeCell ref="L21:M22"/>
    <mergeCell ref="C23:F24"/>
    <mergeCell ref="G23:I23"/>
    <mergeCell ref="J23:K24"/>
    <mergeCell ref="L23:M24"/>
    <mergeCell ref="G24:I24"/>
    <mergeCell ref="C21:D22"/>
    <mergeCell ref="E21:F22"/>
    <mergeCell ref="G21:G22"/>
    <mergeCell ref="H21:H22"/>
    <mergeCell ref="I21:I22"/>
    <mergeCell ref="J21:K22"/>
    <mergeCell ref="B28:M28"/>
    <mergeCell ref="B29:F29"/>
    <mergeCell ref="G29:I29"/>
    <mergeCell ref="J29:K29"/>
    <mergeCell ref="L29:M29"/>
    <mergeCell ref="B30:F30"/>
    <mergeCell ref="G30:I32"/>
    <mergeCell ref="J30:K30"/>
    <mergeCell ref="L30:M30"/>
    <mergeCell ref="B31:F31"/>
    <mergeCell ref="C37:C38"/>
    <mergeCell ref="E37:E38"/>
    <mergeCell ref="G37:G38"/>
    <mergeCell ref="I37:I38"/>
    <mergeCell ref="J37:K37"/>
    <mergeCell ref="L37:M38"/>
    <mergeCell ref="J38:K38"/>
    <mergeCell ref="J31:K33"/>
    <mergeCell ref="L31:M33"/>
    <mergeCell ref="G33:H33"/>
    <mergeCell ref="B34:M34"/>
    <mergeCell ref="C41:G41"/>
    <mergeCell ref="H41:I41"/>
    <mergeCell ref="J41:J42"/>
    <mergeCell ref="K41:K42"/>
    <mergeCell ref="L41:L42"/>
    <mergeCell ref="M41:M42"/>
    <mergeCell ref="C42:G42"/>
    <mergeCell ref="H42:I42"/>
    <mergeCell ref="C39:C40"/>
    <mergeCell ref="E39:E40"/>
    <mergeCell ref="G39:G40"/>
    <mergeCell ref="H39:I39"/>
    <mergeCell ref="J39:K39"/>
    <mergeCell ref="L39:M39"/>
    <mergeCell ref="H40:I40"/>
    <mergeCell ref="J40:K40"/>
    <mergeCell ref="L40:M40"/>
    <mergeCell ref="C45:D45"/>
    <mergeCell ref="E45:F45"/>
    <mergeCell ref="J45:M45"/>
    <mergeCell ref="C46:D46"/>
    <mergeCell ref="E46:F46"/>
    <mergeCell ref="J46:K46"/>
    <mergeCell ref="L46:M46"/>
    <mergeCell ref="C43:G43"/>
    <mergeCell ref="H43:I43"/>
    <mergeCell ref="J43:K44"/>
    <mergeCell ref="L43:M44"/>
    <mergeCell ref="C44:G44"/>
    <mergeCell ref="H44:I44"/>
    <mergeCell ref="L47:M48"/>
    <mergeCell ref="C49:D50"/>
    <mergeCell ref="E49:F50"/>
    <mergeCell ref="G49:G50"/>
    <mergeCell ref="H49:H50"/>
    <mergeCell ref="I49:I50"/>
    <mergeCell ref="J49:K50"/>
    <mergeCell ref="L49:M50"/>
    <mergeCell ref="C47:D48"/>
    <mergeCell ref="E47:F48"/>
    <mergeCell ref="G47:G48"/>
    <mergeCell ref="H47:H48"/>
    <mergeCell ref="I47:I48"/>
    <mergeCell ref="J47:K48"/>
    <mergeCell ref="L51:M52"/>
    <mergeCell ref="C53:D54"/>
    <mergeCell ref="E53:F54"/>
    <mergeCell ref="G53:G54"/>
    <mergeCell ref="H53:H54"/>
    <mergeCell ref="I53:I54"/>
    <mergeCell ref="J53:K54"/>
    <mergeCell ref="L53:M54"/>
    <mergeCell ref="C51:D52"/>
    <mergeCell ref="E51:F52"/>
    <mergeCell ref="G51:G52"/>
    <mergeCell ref="H51:H52"/>
    <mergeCell ref="I51:I52"/>
    <mergeCell ref="J51:K52"/>
    <mergeCell ref="B59:F59"/>
    <mergeCell ref="G59:I59"/>
    <mergeCell ref="J59:M60"/>
    <mergeCell ref="B60:F60"/>
    <mergeCell ref="G60:I60"/>
    <mergeCell ref="B61:M61"/>
    <mergeCell ref="L55:M56"/>
    <mergeCell ref="C57:F58"/>
    <mergeCell ref="G57:I57"/>
    <mergeCell ref="J57:K58"/>
    <mergeCell ref="L57:M58"/>
    <mergeCell ref="G58:I58"/>
    <mergeCell ref="C55:D56"/>
    <mergeCell ref="E55:F56"/>
    <mergeCell ref="G55:G56"/>
    <mergeCell ref="H55:H56"/>
    <mergeCell ref="I55:I56"/>
    <mergeCell ref="J55:K56"/>
    <mergeCell ref="B62:M62"/>
    <mergeCell ref="B63:F63"/>
    <mergeCell ref="G63:I63"/>
    <mergeCell ref="J63:K63"/>
    <mergeCell ref="L63:M63"/>
    <mergeCell ref="B64:F64"/>
    <mergeCell ref="G64:I66"/>
    <mergeCell ref="J64:K64"/>
    <mergeCell ref="L64:M64"/>
    <mergeCell ref="B65:F65"/>
    <mergeCell ref="C71:C72"/>
    <mergeCell ref="E71:E72"/>
    <mergeCell ref="G71:G72"/>
    <mergeCell ref="I71:I72"/>
    <mergeCell ref="J71:K71"/>
    <mergeCell ref="L71:M72"/>
    <mergeCell ref="J72:K72"/>
    <mergeCell ref="J65:K67"/>
    <mergeCell ref="L65:M67"/>
    <mergeCell ref="G67:H67"/>
    <mergeCell ref="B68:M68"/>
    <mergeCell ref="C75:G75"/>
    <mergeCell ref="H75:I75"/>
    <mergeCell ref="J75:J76"/>
    <mergeCell ref="K75:K76"/>
    <mergeCell ref="L75:L76"/>
    <mergeCell ref="M75:M76"/>
    <mergeCell ref="C76:G76"/>
    <mergeCell ref="H76:I76"/>
    <mergeCell ref="C73:C74"/>
    <mergeCell ref="E73:E74"/>
    <mergeCell ref="G73:G74"/>
    <mergeCell ref="H73:I73"/>
    <mergeCell ref="J73:K73"/>
    <mergeCell ref="L73:M73"/>
    <mergeCell ref="H74:I74"/>
    <mergeCell ref="J74:K74"/>
    <mergeCell ref="L74:M74"/>
    <mergeCell ref="C79:D79"/>
    <mergeCell ref="E79:F79"/>
    <mergeCell ref="J79:M79"/>
    <mergeCell ref="C80:D80"/>
    <mergeCell ref="E80:F80"/>
    <mergeCell ref="J80:K80"/>
    <mergeCell ref="L80:M80"/>
    <mergeCell ref="C77:G77"/>
    <mergeCell ref="H77:I77"/>
    <mergeCell ref="J77:K78"/>
    <mergeCell ref="L77:M78"/>
    <mergeCell ref="C78:G78"/>
    <mergeCell ref="H78:I78"/>
    <mergeCell ref="L81:M82"/>
    <mergeCell ref="C83:D84"/>
    <mergeCell ref="E83:F84"/>
    <mergeCell ref="G83:G84"/>
    <mergeCell ref="H83:H84"/>
    <mergeCell ref="I83:I84"/>
    <mergeCell ref="J83:K84"/>
    <mergeCell ref="L83:M84"/>
    <mergeCell ref="C81:D82"/>
    <mergeCell ref="E81:F82"/>
    <mergeCell ref="G81:G82"/>
    <mergeCell ref="H81:H82"/>
    <mergeCell ref="I81:I82"/>
    <mergeCell ref="J81:K82"/>
    <mergeCell ref="L85:M86"/>
    <mergeCell ref="C87:D88"/>
    <mergeCell ref="E87:F88"/>
    <mergeCell ref="G87:G88"/>
    <mergeCell ref="H87:H88"/>
    <mergeCell ref="I87:I88"/>
    <mergeCell ref="J87:K88"/>
    <mergeCell ref="L87:M88"/>
    <mergeCell ref="C85:D86"/>
    <mergeCell ref="E85:F86"/>
    <mergeCell ref="G85:G86"/>
    <mergeCell ref="H85:H86"/>
    <mergeCell ref="I85:I86"/>
    <mergeCell ref="J85:K86"/>
    <mergeCell ref="L89:M90"/>
    <mergeCell ref="C91:F92"/>
    <mergeCell ref="G91:I91"/>
    <mergeCell ref="J91:K92"/>
    <mergeCell ref="L91:M92"/>
    <mergeCell ref="G92:I92"/>
    <mergeCell ref="C89:D90"/>
    <mergeCell ref="E89:F90"/>
    <mergeCell ref="G89:G90"/>
    <mergeCell ref="H89:H90"/>
    <mergeCell ref="I89:I90"/>
    <mergeCell ref="J89:K90"/>
    <mergeCell ref="G2:M2"/>
    <mergeCell ref="E2:F2"/>
    <mergeCell ref="G36:M36"/>
    <mergeCell ref="G70:M70"/>
    <mergeCell ref="J99:K101"/>
    <mergeCell ref="L99:M101"/>
    <mergeCell ref="G101:H101"/>
    <mergeCell ref="B102:M102"/>
    <mergeCell ref="B96:M96"/>
    <mergeCell ref="B97:F97"/>
    <mergeCell ref="G97:I97"/>
    <mergeCell ref="J97:K97"/>
    <mergeCell ref="L97:M97"/>
    <mergeCell ref="B98:F98"/>
    <mergeCell ref="G98:I100"/>
    <mergeCell ref="J98:K98"/>
    <mergeCell ref="L98:M98"/>
    <mergeCell ref="B99:F99"/>
    <mergeCell ref="B93:F93"/>
    <mergeCell ref="G93:I93"/>
    <mergeCell ref="J93:M94"/>
    <mergeCell ref="B94:F94"/>
    <mergeCell ref="G94:I94"/>
    <mergeCell ref="B95:M95"/>
  </mergeCells>
  <pageMargins left="0.19685039370078741" right="0.19685039370078741" top="0.19685039370078741" bottom="0.19685039370078741" header="0.31496062992125984" footer="0.31496062992125984"/>
  <pageSetup paperSize="9" scale="88" orientation="portrait" r:id="rId1"/>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C56"/>
  <sheetViews>
    <sheetView view="pageBreakPreview" zoomScale="85" zoomScaleNormal="100" zoomScaleSheetLayoutView="85" workbookViewId="0">
      <selection activeCell="B8" sqref="B8"/>
    </sheetView>
  </sheetViews>
  <sheetFormatPr defaultColWidth="9.140625" defaultRowHeight="16.5" x14ac:dyDescent="0.25"/>
  <cols>
    <col min="1" max="1" width="11.42578125" style="34" customWidth="1"/>
    <col min="2" max="3" width="71.42578125" style="34" customWidth="1"/>
    <col min="4" max="16384" width="9.140625" style="34"/>
  </cols>
  <sheetData>
    <row r="1" spans="1:3" ht="20.25" x14ac:dyDescent="0.25">
      <c r="A1" s="463" t="s">
        <v>307</v>
      </c>
      <c r="B1" s="463"/>
      <c r="C1" s="463"/>
    </row>
    <row r="2" spans="1:3" x14ac:dyDescent="0.25">
      <c r="A2" s="35"/>
      <c r="B2" s="35"/>
      <c r="C2" s="35"/>
    </row>
    <row r="3" spans="1:3" s="41" customFormat="1" ht="19.5" customHeight="1" x14ac:dyDescent="0.25">
      <c r="A3" s="52" t="s">
        <v>190</v>
      </c>
      <c r="B3" s="52" t="s">
        <v>191</v>
      </c>
      <c r="C3" s="52" t="s">
        <v>192</v>
      </c>
    </row>
    <row r="4" spans="1:3" s="41" customFormat="1" ht="31.5" x14ac:dyDescent="0.25">
      <c r="A4" s="45">
        <v>1</v>
      </c>
      <c r="B4" s="42" t="s">
        <v>202</v>
      </c>
      <c r="C4" s="40" t="s">
        <v>193</v>
      </c>
    </row>
    <row r="5" spans="1:3" s="41" customFormat="1" ht="15.75" x14ac:dyDescent="0.25">
      <c r="A5" s="44" t="s">
        <v>131</v>
      </c>
      <c r="B5" s="43" t="s">
        <v>194</v>
      </c>
      <c r="C5" s="46">
        <v>2.5</v>
      </c>
    </row>
    <row r="6" spans="1:3" s="41" customFormat="1" ht="15.75" x14ac:dyDescent="0.25">
      <c r="A6" s="44" t="s">
        <v>134</v>
      </c>
      <c r="B6" s="43" t="s">
        <v>195</v>
      </c>
      <c r="C6" s="46">
        <v>1.5</v>
      </c>
    </row>
    <row r="7" spans="1:3" s="41" customFormat="1" ht="15.75" x14ac:dyDescent="0.25">
      <c r="A7" s="44" t="s">
        <v>136</v>
      </c>
      <c r="B7" s="43" t="s">
        <v>196</v>
      </c>
      <c r="C7" s="46">
        <v>1</v>
      </c>
    </row>
    <row r="8" spans="1:3" s="41" customFormat="1" ht="47.25" x14ac:dyDescent="0.25">
      <c r="A8" s="45">
        <v>2</v>
      </c>
      <c r="B8" s="42" t="s">
        <v>203</v>
      </c>
      <c r="C8" s="40" t="s">
        <v>197</v>
      </c>
    </row>
    <row r="9" spans="1:3" s="41" customFormat="1" ht="15.75" x14ac:dyDescent="0.25">
      <c r="A9" s="44" t="s">
        <v>182</v>
      </c>
      <c r="B9" s="43" t="s">
        <v>194</v>
      </c>
      <c r="C9" s="46">
        <v>1</v>
      </c>
    </row>
    <row r="10" spans="1:3" s="41" customFormat="1" ht="15.75" x14ac:dyDescent="0.25">
      <c r="A10" s="44" t="s">
        <v>183</v>
      </c>
      <c r="B10" s="43" t="s">
        <v>195</v>
      </c>
      <c r="C10" s="46">
        <v>1.1000000000000001</v>
      </c>
    </row>
    <row r="11" spans="1:3" s="41" customFormat="1" ht="15.75" x14ac:dyDescent="0.25">
      <c r="A11" s="275" t="s">
        <v>184</v>
      </c>
      <c r="B11" s="276" t="s">
        <v>196</v>
      </c>
      <c r="C11" s="277">
        <v>1.3</v>
      </c>
    </row>
    <row r="12" spans="1:3" s="41" customFormat="1" ht="15.75" x14ac:dyDescent="0.25">
      <c r="A12" s="275" t="s">
        <v>185</v>
      </c>
      <c r="B12" s="276" t="s">
        <v>560</v>
      </c>
      <c r="C12" s="277">
        <v>2</v>
      </c>
    </row>
    <row r="13" spans="1:3" s="41" customFormat="1" ht="15.75" x14ac:dyDescent="0.25">
      <c r="A13" s="44" t="s">
        <v>198</v>
      </c>
      <c r="B13" s="43" t="s">
        <v>199</v>
      </c>
      <c r="C13" s="46">
        <v>1.1499999999999999</v>
      </c>
    </row>
    <row r="14" spans="1:3" s="41" customFormat="1" ht="47.25" x14ac:dyDescent="0.25">
      <c r="A14" s="45">
        <v>3</v>
      </c>
      <c r="B14" s="42" t="s">
        <v>204</v>
      </c>
      <c r="C14" s="40" t="s">
        <v>200</v>
      </c>
    </row>
    <row r="15" spans="1:3" s="41" customFormat="1" ht="15.75" x14ac:dyDescent="0.25">
      <c r="A15" s="44" t="s">
        <v>182</v>
      </c>
      <c r="B15" s="43" t="s">
        <v>194</v>
      </c>
      <c r="C15" s="46">
        <v>1</v>
      </c>
    </row>
    <row r="16" spans="1:3" s="41" customFormat="1" ht="15.75" x14ac:dyDescent="0.25">
      <c r="A16" s="44" t="s">
        <v>183</v>
      </c>
      <c r="B16" s="43" t="s">
        <v>195</v>
      </c>
      <c r="C16" s="46">
        <v>2</v>
      </c>
    </row>
    <row r="17" spans="1:3" s="41" customFormat="1" ht="15.75" x14ac:dyDescent="0.25">
      <c r="A17" s="231" t="s">
        <v>201</v>
      </c>
      <c r="B17" s="232" t="s">
        <v>320</v>
      </c>
      <c r="C17" s="233">
        <v>3</v>
      </c>
    </row>
    <row r="18" spans="1:3" ht="27" customHeight="1" x14ac:dyDescent="0.25">
      <c r="A18" s="35"/>
      <c r="B18" s="35"/>
      <c r="C18" s="35"/>
    </row>
    <row r="19" spans="1:3" ht="18" x14ac:dyDescent="0.25">
      <c r="A19" s="465" t="s">
        <v>139</v>
      </c>
      <c r="B19" s="465"/>
      <c r="C19" s="465"/>
    </row>
    <row r="20" spans="1:3" x14ac:dyDescent="0.25">
      <c r="A20" s="50" t="s">
        <v>128</v>
      </c>
      <c r="B20" s="467" t="s">
        <v>130</v>
      </c>
      <c r="C20" s="468"/>
    </row>
    <row r="21" spans="1:3" x14ac:dyDescent="0.25">
      <c r="A21" s="51" t="s">
        <v>129</v>
      </c>
      <c r="B21" s="469"/>
      <c r="C21" s="470"/>
    </row>
    <row r="22" spans="1:3" x14ac:dyDescent="0.25">
      <c r="A22" s="471" t="s">
        <v>131</v>
      </c>
      <c r="B22" s="473" t="s">
        <v>132</v>
      </c>
      <c r="C22" s="474"/>
    </row>
    <row r="23" spans="1:3" ht="47.25" x14ac:dyDescent="0.25">
      <c r="A23" s="472"/>
      <c r="B23" s="39" t="s">
        <v>140</v>
      </c>
      <c r="C23" s="226" t="s">
        <v>312</v>
      </c>
    </row>
    <row r="24" spans="1:3" x14ac:dyDescent="0.25">
      <c r="A24" s="472"/>
      <c r="B24" s="39" t="s">
        <v>141</v>
      </c>
      <c r="C24" s="37" t="s">
        <v>142</v>
      </c>
    </row>
    <row r="25" spans="1:3" ht="31.5" x14ac:dyDescent="0.25">
      <c r="A25" s="472"/>
      <c r="B25" s="225" t="s">
        <v>313</v>
      </c>
      <c r="C25" s="37" t="s">
        <v>143</v>
      </c>
    </row>
    <row r="26" spans="1:3" ht="31.5" x14ac:dyDescent="0.25">
      <c r="A26" s="472"/>
      <c r="B26" s="225" t="s">
        <v>311</v>
      </c>
      <c r="C26" s="37" t="s">
        <v>144</v>
      </c>
    </row>
    <row r="27" spans="1:3" ht="31.5" x14ac:dyDescent="0.25">
      <c r="A27" s="472"/>
      <c r="B27" s="39" t="s">
        <v>145</v>
      </c>
      <c r="C27" s="37" t="s">
        <v>146</v>
      </c>
    </row>
    <row r="28" spans="1:3" x14ac:dyDescent="0.25">
      <c r="A28" s="472"/>
      <c r="B28" s="39" t="s">
        <v>147</v>
      </c>
      <c r="C28" s="37" t="s">
        <v>148</v>
      </c>
    </row>
    <row r="29" spans="1:3" x14ac:dyDescent="0.25">
      <c r="A29" s="472"/>
      <c r="B29" s="39" t="s">
        <v>149</v>
      </c>
      <c r="C29" s="37" t="s">
        <v>150</v>
      </c>
    </row>
    <row r="30" spans="1:3" ht="31.5" x14ac:dyDescent="0.25">
      <c r="A30" s="472"/>
      <c r="B30" s="39" t="s">
        <v>151</v>
      </c>
      <c r="C30" s="37" t="s">
        <v>133</v>
      </c>
    </row>
    <row r="31" spans="1:3" x14ac:dyDescent="0.25">
      <c r="A31" s="475" t="s">
        <v>134</v>
      </c>
      <c r="B31" s="476" t="s">
        <v>135</v>
      </c>
      <c r="C31" s="477"/>
    </row>
    <row r="32" spans="1:3" ht="31.5" x14ac:dyDescent="0.25">
      <c r="A32" s="475"/>
      <c r="B32" s="228" t="s">
        <v>314</v>
      </c>
      <c r="C32" s="36" t="s">
        <v>152</v>
      </c>
    </row>
    <row r="33" spans="1:3" x14ac:dyDescent="0.25">
      <c r="A33" s="475"/>
      <c r="B33" s="229" t="s">
        <v>154</v>
      </c>
      <c r="C33" s="227" t="s">
        <v>315</v>
      </c>
    </row>
    <row r="34" spans="1:3" x14ac:dyDescent="0.25">
      <c r="A34" s="475"/>
      <c r="B34" s="229" t="s">
        <v>156</v>
      </c>
      <c r="C34" s="37" t="s">
        <v>153</v>
      </c>
    </row>
    <row r="35" spans="1:3" x14ac:dyDescent="0.25">
      <c r="A35" s="475"/>
      <c r="B35" s="229" t="s">
        <v>158</v>
      </c>
      <c r="C35" s="37" t="s">
        <v>155</v>
      </c>
    </row>
    <row r="36" spans="1:3" ht="16.5" customHeight="1" x14ac:dyDescent="0.25">
      <c r="A36" s="475"/>
      <c r="B36" s="230" t="s">
        <v>160</v>
      </c>
      <c r="C36" s="37" t="s">
        <v>157</v>
      </c>
    </row>
    <row r="37" spans="1:3" ht="16.5" customHeight="1" x14ac:dyDescent="0.25">
      <c r="A37" s="475"/>
      <c r="B37" s="229" t="s">
        <v>162</v>
      </c>
      <c r="C37" s="227" t="s">
        <v>159</v>
      </c>
    </row>
    <row r="38" spans="1:3" x14ac:dyDescent="0.25">
      <c r="A38" s="475"/>
      <c r="B38" s="229" t="s">
        <v>164</v>
      </c>
      <c r="C38" s="37" t="s">
        <v>161</v>
      </c>
    </row>
    <row r="39" spans="1:3" x14ac:dyDescent="0.25">
      <c r="A39" s="475"/>
      <c r="B39" s="229" t="s">
        <v>166</v>
      </c>
      <c r="C39" s="37" t="s">
        <v>163</v>
      </c>
    </row>
    <row r="40" spans="1:3" ht="31.5" x14ac:dyDescent="0.25">
      <c r="A40" s="475"/>
      <c r="B40" s="229" t="s">
        <v>167</v>
      </c>
      <c r="C40" s="37" t="s">
        <v>165</v>
      </c>
    </row>
    <row r="41" spans="1:3" ht="31.5" x14ac:dyDescent="0.25">
      <c r="A41" s="475"/>
      <c r="B41" s="229" t="s">
        <v>168</v>
      </c>
      <c r="C41" s="38" t="s">
        <v>133</v>
      </c>
    </row>
    <row r="42" spans="1:3" x14ac:dyDescent="0.25">
      <c r="A42" s="471" t="s">
        <v>136</v>
      </c>
      <c r="B42" s="473" t="s">
        <v>137</v>
      </c>
      <c r="C42" s="474"/>
    </row>
    <row r="43" spans="1:3" x14ac:dyDescent="0.25">
      <c r="A43" s="472"/>
      <c r="B43" s="36" t="s">
        <v>169</v>
      </c>
      <c r="C43" s="36" t="s">
        <v>170</v>
      </c>
    </row>
    <row r="44" spans="1:3" x14ac:dyDescent="0.25">
      <c r="A44" s="472"/>
      <c r="B44" s="37" t="s">
        <v>171</v>
      </c>
      <c r="C44" s="37" t="s">
        <v>172</v>
      </c>
    </row>
    <row r="45" spans="1:3" ht="31.5" x14ac:dyDescent="0.25">
      <c r="A45" s="472"/>
      <c r="B45" s="37" t="s">
        <v>173</v>
      </c>
      <c r="C45" s="227" t="s">
        <v>316</v>
      </c>
    </row>
    <row r="46" spans="1:3" ht="31.5" x14ac:dyDescent="0.25">
      <c r="A46" s="472"/>
      <c r="B46" s="37" t="s">
        <v>174</v>
      </c>
      <c r="C46" s="227" t="s">
        <v>317</v>
      </c>
    </row>
    <row r="47" spans="1:3" x14ac:dyDescent="0.25">
      <c r="A47" s="472"/>
      <c r="B47" s="37" t="s">
        <v>175</v>
      </c>
      <c r="C47" s="37" t="s">
        <v>178</v>
      </c>
    </row>
    <row r="48" spans="1:3" ht="33" customHeight="1" x14ac:dyDescent="0.25">
      <c r="A48" s="472"/>
      <c r="B48" s="37" t="s">
        <v>176</v>
      </c>
      <c r="C48" s="37" t="s">
        <v>179</v>
      </c>
    </row>
    <row r="49" spans="1:3" ht="47.25" x14ac:dyDescent="0.25">
      <c r="A49" s="478"/>
      <c r="B49" s="38" t="s">
        <v>177</v>
      </c>
      <c r="C49" s="38" t="s">
        <v>138</v>
      </c>
    </row>
    <row r="50" spans="1:3" x14ac:dyDescent="0.25">
      <c r="A50" s="35"/>
      <c r="B50" s="35"/>
      <c r="C50" s="35"/>
    </row>
    <row r="51" spans="1:3" ht="18" x14ac:dyDescent="0.25">
      <c r="A51" s="465" t="s">
        <v>186</v>
      </c>
      <c r="B51" s="465"/>
      <c r="C51" s="465"/>
    </row>
    <row r="52" spans="1:3" ht="31.5" x14ac:dyDescent="0.25">
      <c r="A52" s="49" t="s">
        <v>180</v>
      </c>
      <c r="B52" s="466" t="s">
        <v>181</v>
      </c>
      <c r="C52" s="466"/>
    </row>
    <row r="53" spans="1:3" ht="35.25" customHeight="1" x14ac:dyDescent="0.25">
      <c r="A53" s="49" t="s">
        <v>182</v>
      </c>
      <c r="B53" s="464" t="s">
        <v>189</v>
      </c>
      <c r="C53" s="464"/>
    </row>
    <row r="54" spans="1:3" ht="49.5" customHeight="1" x14ac:dyDescent="0.25">
      <c r="A54" s="49" t="s">
        <v>183</v>
      </c>
      <c r="B54" s="464" t="s">
        <v>187</v>
      </c>
      <c r="C54" s="464"/>
    </row>
    <row r="55" spans="1:3" ht="66" customHeight="1" x14ac:dyDescent="0.25">
      <c r="A55" s="49" t="s">
        <v>184</v>
      </c>
      <c r="B55" s="464" t="s">
        <v>188</v>
      </c>
      <c r="C55" s="464"/>
    </row>
    <row r="56" spans="1:3" ht="66.75" customHeight="1" x14ac:dyDescent="0.25">
      <c r="A56" s="49" t="s">
        <v>185</v>
      </c>
      <c r="B56" s="464" t="s">
        <v>559</v>
      </c>
      <c r="C56" s="464"/>
    </row>
  </sheetData>
  <mergeCells count="15">
    <mergeCell ref="A1:C1"/>
    <mergeCell ref="B56:C56"/>
    <mergeCell ref="A51:C51"/>
    <mergeCell ref="A19:C19"/>
    <mergeCell ref="B53:C53"/>
    <mergeCell ref="B54:C54"/>
    <mergeCell ref="B52:C52"/>
    <mergeCell ref="B55:C55"/>
    <mergeCell ref="B20:C21"/>
    <mergeCell ref="A22:A30"/>
    <mergeCell ref="B22:C22"/>
    <mergeCell ref="A31:A41"/>
    <mergeCell ref="B31:C31"/>
    <mergeCell ref="A42:A49"/>
    <mergeCell ref="B42:C42"/>
  </mergeCells>
  <printOptions horizontalCentered="1"/>
  <pageMargins left="0.23622047244094491" right="0.23622047244094491" top="0.74803149606299213" bottom="0.74803149606299213" header="0.31496062992125984" footer="0.31496062992125984"/>
  <pageSetup paperSize="9" scale="50" orientation="portrait" r:id="rId1"/>
  <rowBreaks count="1" manualBreakCount="1">
    <brk id="56" max="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view="pageBreakPreview" zoomScaleNormal="100" zoomScaleSheetLayoutView="100" workbookViewId="0">
      <pane ySplit="3" topLeftCell="A4" activePane="bottomLeft" state="frozen"/>
      <selection pane="bottomLeft" activeCell="A68" sqref="A68"/>
    </sheetView>
  </sheetViews>
  <sheetFormatPr defaultColWidth="9.140625" defaultRowHeight="15" x14ac:dyDescent="0.25"/>
  <cols>
    <col min="1" max="1" width="33.28515625" style="41" customWidth="1"/>
    <col min="2" max="2" width="23.5703125" style="41" customWidth="1"/>
    <col min="3" max="3" width="59.42578125" style="41" customWidth="1"/>
    <col min="4" max="16384" width="9.140625" style="41"/>
  </cols>
  <sheetData>
    <row r="1" spans="1:3" ht="35.25" customHeight="1" x14ac:dyDescent="0.25">
      <c r="A1" s="482" t="s">
        <v>564</v>
      </c>
      <c r="B1" s="482"/>
      <c r="C1" s="482"/>
    </row>
    <row r="2" spans="1:3" ht="23.25" customHeight="1" x14ac:dyDescent="0.25">
      <c r="A2" s="486" t="s">
        <v>323</v>
      </c>
      <c r="B2" s="486" t="s">
        <v>324</v>
      </c>
      <c r="C2" s="486" t="s">
        <v>325</v>
      </c>
    </row>
    <row r="3" spans="1:3" x14ac:dyDescent="0.25">
      <c r="A3" s="486"/>
      <c r="B3" s="486"/>
      <c r="C3" s="486"/>
    </row>
    <row r="4" spans="1:3" x14ac:dyDescent="0.25">
      <c r="A4" s="483"/>
      <c r="B4" s="484"/>
      <c r="C4" s="485"/>
    </row>
    <row r="5" spans="1:3" x14ac:dyDescent="0.25">
      <c r="A5" s="250"/>
      <c r="B5" s="250" t="s">
        <v>326</v>
      </c>
      <c r="C5" s="250"/>
    </row>
    <row r="6" spans="1:3" x14ac:dyDescent="0.25">
      <c r="A6" s="251" t="s">
        <v>327</v>
      </c>
      <c r="B6" s="252" t="s">
        <v>328</v>
      </c>
      <c r="C6" s="253"/>
    </row>
    <row r="7" spans="1:3" x14ac:dyDescent="0.25">
      <c r="A7" s="251" t="s">
        <v>329</v>
      </c>
      <c r="B7" s="252" t="s">
        <v>328</v>
      </c>
      <c r="C7" s="253"/>
    </row>
    <row r="8" spans="1:3" x14ac:dyDescent="0.25">
      <c r="A8" s="251" t="s">
        <v>330</v>
      </c>
      <c r="B8" s="254">
        <v>30000</v>
      </c>
      <c r="C8" s="253"/>
    </row>
    <row r="9" spans="1:3" x14ac:dyDescent="0.25">
      <c r="A9" s="251" t="s">
        <v>331</v>
      </c>
      <c r="B9" s="254">
        <v>15000</v>
      </c>
      <c r="C9" s="253"/>
    </row>
    <row r="10" spans="1:3" x14ac:dyDescent="0.25">
      <c r="A10" s="251" t="s">
        <v>332</v>
      </c>
      <c r="B10" s="254">
        <v>30000</v>
      </c>
      <c r="C10" s="253"/>
    </row>
    <row r="11" spans="1:3" x14ac:dyDescent="0.25">
      <c r="A11" s="251" t="s">
        <v>333</v>
      </c>
      <c r="B11" s="254">
        <v>30000</v>
      </c>
      <c r="C11" s="253"/>
    </row>
    <row r="12" spans="1:3" x14ac:dyDescent="0.25">
      <c r="A12" s="251" t="s">
        <v>334</v>
      </c>
      <c r="B12" s="254">
        <v>30000</v>
      </c>
      <c r="C12" s="253"/>
    </row>
    <row r="13" spans="1:3" x14ac:dyDescent="0.25">
      <c r="A13" s="251" t="s">
        <v>335</v>
      </c>
      <c r="B13" s="252" t="s">
        <v>336</v>
      </c>
      <c r="C13" s="253"/>
    </row>
    <row r="14" spans="1:3" x14ac:dyDescent="0.25">
      <c r="A14" s="251" t="s">
        <v>338</v>
      </c>
      <c r="B14" s="252" t="s">
        <v>328</v>
      </c>
      <c r="C14" s="253"/>
    </row>
    <row r="15" spans="1:3" x14ac:dyDescent="0.25">
      <c r="A15" s="251" t="s">
        <v>339</v>
      </c>
      <c r="B15" s="254">
        <v>30000</v>
      </c>
      <c r="C15" s="253"/>
    </row>
    <row r="16" spans="1:3" x14ac:dyDescent="0.25">
      <c r="A16" s="251" t="s">
        <v>340</v>
      </c>
      <c r="B16" s="252" t="s">
        <v>341</v>
      </c>
      <c r="C16" s="255"/>
    </row>
    <row r="17" spans="1:3" x14ac:dyDescent="0.25">
      <c r="A17" s="251" t="s">
        <v>342</v>
      </c>
      <c r="B17" s="254">
        <v>30000</v>
      </c>
      <c r="C17" s="255"/>
    </row>
    <row r="18" spans="1:3" x14ac:dyDescent="0.25">
      <c r="A18" s="251" t="s">
        <v>343</v>
      </c>
      <c r="B18" s="254">
        <v>30000</v>
      </c>
      <c r="C18" s="253"/>
    </row>
    <row r="19" spans="1:3" x14ac:dyDescent="0.25">
      <c r="A19" s="251" t="s">
        <v>344</v>
      </c>
      <c r="B19" s="254">
        <v>30000</v>
      </c>
      <c r="C19" s="253"/>
    </row>
    <row r="20" spans="1:3" x14ac:dyDescent="0.25">
      <c r="A20" s="251" t="s">
        <v>345</v>
      </c>
      <c r="B20" s="254">
        <v>30000</v>
      </c>
      <c r="C20" s="253"/>
    </row>
    <row r="21" spans="1:3" x14ac:dyDescent="0.25">
      <c r="A21" s="251" t="s">
        <v>346</v>
      </c>
      <c r="B21" s="252" t="s">
        <v>328</v>
      </c>
      <c r="C21" s="253"/>
    </row>
    <row r="22" spans="1:3" x14ac:dyDescent="0.25">
      <c r="A22" s="251" t="s">
        <v>347</v>
      </c>
      <c r="B22" s="254">
        <v>30000</v>
      </c>
      <c r="C22" s="253"/>
    </row>
    <row r="23" spans="1:3" x14ac:dyDescent="0.25">
      <c r="A23" s="251" t="s">
        <v>348</v>
      </c>
      <c r="B23" s="254">
        <v>30000</v>
      </c>
      <c r="C23" s="253"/>
    </row>
    <row r="24" spans="1:3" x14ac:dyDescent="0.25">
      <c r="A24" s="251" t="s">
        <v>349</v>
      </c>
      <c r="B24" s="254">
        <v>30000</v>
      </c>
      <c r="C24" s="253"/>
    </row>
    <row r="25" spans="1:3" x14ac:dyDescent="0.25">
      <c r="A25" s="251" t="s">
        <v>350</v>
      </c>
      <c r="B25" s="254">
        <v>30000</v>
      </c>
      <c r="C25" s="253"/>
    </row>
    <row r="26" spans="1:3" x14ac:dyDescent="0.25">
      <c r="A26" s="251" t="s">
        <v>351</v>
      </c>
      <c r="B26" s="254">
        <v>30000</v>
      </c>
      <c r="C26" s="253"/>
    </row>
    <row r="27" spans="1:3" x14ac:dyDescent="0.25">
      <c r="A27" s="251" t="s">
        <v>352</v>
      </c>
      <c r="B27" s="254">
        <v>30000</v>
      </c>
      <c r="C27" s="253"/>
    </row>
    <row r="28" spans="1:3" x14ac:dyDescent="0.25">
      <c r="A28" s="256" t="s">
        <v>353</v>
      </c>
      <c r="B28" s="256"/>
      <c r="C28" s="256"/>
    </row>
    <row r="29" spans="1:3" x14ac:dyDescent="0.25">
      <c r="A29" s="251" t="s">
        <v>354</v>
      </c>
      <c r="B29" s="274">
        <v>50000</v>
      </c>
      <c r="C29" s="257" t="s">
        <v>565</v>
      </c>
    </row>
    <row r="30" spans="1:3" x14ac:dyDescent="0.25">
      <c r="A30" s="251" t="s">
        <v>355</v>
      </c>
      <c r="B30" s="254">
        <v>30000</v>
      </c>
      <c r="C30" s="253"/>
    </row>
    <row r="31" spans="1:3" ht="22.5" x14ac:dyDescent="0.25">
      <c r="A31" s="251" t="s">
        <v>356</v>
      </c>
      <c r="B31" s="254">
        <v>30000</v>
      </c>
      <c r="C31" s="257" t="s">
        <v>357</v>
      </c>
    </row>
    <row r="32" spans="1:3" ht="22.5" x14ac:dyDescent="0.25">
      <c r="A32" s="479" t="s">
        <v>358</v>
      </c>
      <c r="B32" s="480">
        <v>30000</v>
      </c>
      <c r="C32" s="257" t="s">
        <v>359</v>
      </c>
    </row>
    <row r="33" spans="1:3" ht="22.5" x14ac:dyDescent="0.25">
      <c r="A33" s="479"/>
      <c r="B33" s="480"/>
      <c r="C33" s="257" t="s">
        <v>360</v>
      </c>
    </row>
    <row r="34" spans="1:3" x14ac:dyDescent="0.25">
      <c r="A34" s="251" t="s">
        <v>361</v>
      </c>
      <c r="B34" s="254">
        <v>30000</v>
      </c>
      <c r="C34" s="253"/>
    </row>
    <row r="35" spans="1:3" x14ac:dyDescent="0.25">
      <c r="A35" s="251" t="s">
        <v>362</v>
      </c>
      <c r="B35" s="252" t="s">
        <v>328</v>
      </c>
      <c r="C35" s="253"/>
    </row>
    <row r="36" spans="1:3" ht="22.5" x14ac:dyDescent="0.25">
      <c r="A36" s="251" t="s">
        <v>363</v>
      </c>
      <c r="B36" s="254">
        <v>30000</v>
      </c>
      <c r="C36" s="257" t="s">
        <v>364</v>
      </c>
    </row>
    <row r="37" spans="1:3" x14ac:dyDescent="0.25">
      <c r="A37" s="479" t="s">
        <v>365</v>
      </c>
      <c r="B37" s="481" t="s">
        <v>366</v>
      </c>
      <c r="C37" s="257" t="s">
        <v>565</v>
      </c>
    </row>
    <row r="38" spans="1:3" x14ac:dyDescent="0.25">
      <c r="A38" s="479"/>
      <c r="B38" s="481"/>
      <c r="C38" s="257" t="s">
        <v>367</v>
      </c>
    </row>
    <row r="39" spans="1:3" x14ac:dyDescent="0.25">
      <c r="A39" s="251" t="s">
        <v>368</v>
      </c>
      <c r="B39" s="254">
        <v>30000</v>
      </c>
      <c r="C39" s="255"/>
    </row>
    <row r="40" spans="1:3" x14ac:dyDescent="0.25">
      <c r="A40" s="251" t="s">
        <v>369</v>
      </c>
      <c r="B40" s="254">
        <v>30000</v>
      </c>
      <c r="C40" s="255"/>
    </row>
    <row r="41" spans="1:3" x14ac:dyDescent="0.25">
      <c r="A41" s="251" t="s">
        <v>370</v>
      </c>
      <c r="B41" s="254">
        <v>30000</v>
      </c>
      <c r="C41" s="255"/>
    </row>
    <row r="42" spans="1:3" x14ac:dyDescent="0.25">
      <c r="A42" s="251" t="s">
        <v>371</v>
      </c>
      <c r="B42" s="254">
        <v>30000</v>
      </c>
      <c r="C42" s="255"/>
    </row>
    <row r="43" spans="1:3" x14ac:dyDescent="0.25">
      <c r="A43" s="251" t="s">
        <v>372</v>
      </c>
      <c r="B43" s="254">
        <v>30000</v>
      </c>
      <c r="C43" s="255"/>
    </row>
    <row r="44" spans="1:3" ht="26.25" x14ac:dyDescent="0.25">
      <c r="A44" s="251" t="s">
        <v>373</v>
      </c>
      <c r="B44" s="254">
        <v>30000</v>
      </c>
      <c r="C44" s="258" t="s">
        <v>374</v>
      </c>
    </row>
    <row r="45" spans="1:3" x14ac:dyDescent="0.25">
      <c r="A45" s="251" t="s">
        <v>375</v>
      </c>
      <c r="B45" s="480">
        <v>30000</v>
      </c>
      <c r="C45" s="487" t="s">
        <v>377</v>
      </c>
    </row>
    <row r="46" spans="1:3" x14ac:dyDescent="0.25">
      <c r="A46" s="259" t="s">
        <v>376</v>
      </c>
      <c r="B46" s="480"/>
      <c r="C46" s="487"/>
    </row>
    <row r="47" spans="1:3" x14ac:dyDescent="0.25">
      <c r="A47" s="251" t="s">
        <v>378</v>
      </c>
      <c r="B47" s="254">
        <v>30000</v>
      </c>
      <c r="C47" s="255"/>
    </row>
    <row r="48" spans="1:3" x14ac:dyDescent="0.25">
      <c r="A48" s="251" t="s">
        <v>379</v>
      </c>
      <c r="B48" s="254">
        <v>30000</v>
      </c>
      <c r="C48" s="255"/>
    </row>
    <row r="49" spans="1:3" x14ac:dyDescent="0.25">
      <c r="A49" s="251" t="s">
        <v>380</v>
      </c>
      <c r="B49" s="254">
        <v>30000</v>
      </c>
      <c r="C49" s="255"/>
    </row>
    <row r="50" spans="1:3" x14ac:dyDescent="0.25">
      <c r="A50" s="251" t="s">
        <v>381</v>
      </c>
      <c r="B50" s="254">
        <v>30000</v>
      </c>
      <c r="C50" s="255"/>
    </row>
    <row r="51" spans="1:3" x14ac:dyDescent="0.25">
      <c r="A51" s="251" t="s">
        <v>382</v>
      </c>
      <c r="B51" s="254">
        <v>30000</v>
      </c>
      <c r="C51" s="255"/>
    </row>
    <row r="52" spans="1:3" x14ac:dyDescent="0.25">
      <c r="A52" s="251" t="s">
        <v>383</v>
      </c>
      <c r="B52" s="254">
        <v>30000</v>
      </c>
      <c r="C52" s="253"/>
    </row>
    <row r="53" spans="1:3" ht="22.5" x14ac:dyDescent="0.25">
      <c r="A53" s="251" t="s">
        <v>384</v>
      </c>
      <c r="B53" s="254">
        <v>50000</v>
      </c>
      <c r="C53" s="257" t="s">
        <v>364</v>
      </c>
    </row>
    <row r="54" spans="1:3" ht="22.5" x14ac:dyDescent="0.25">
      <c r="A54" s="251" t="s">
        <v>385</v>
      </c>
      <c r="B54" s="254">
        <v>30000</v>
      </c>
      <c r="C54" s="257" t="s">
        <v>364</v>
      </c>
    </row>
    <row r="55" spans="1:3" x14ac:dyDescent="0.25">
      <c r="A55" s="251" t="s">
        <v>386</v>
      </c>
      <c r="B55" s="254">
        <v>30000</v>
      </c>
      <c r="C55" s="253"/>
    </row>
    <row r="56" spans="1:3" x14ac:dyDescent="0.25">
      <c r="A56" s="251" t="s">
        <v>387</v>
      </c>
      <c r="B56" s="254">
        <v>30000</v>
      </c>
      <c r="C56" s="253"/>
    </row>
    <row r="57" spans="1:3" x14ac:dyDescent="0.25">
      <c r="A57" s="251" t="s">
        <v>388</v>
      </c>
      <c r="B57" s="254">
        <v>30000</v>
      </c>
      <c r="C57" s="255"/>
    </row>
    <row r="58" spans="1:3" x14ac:dyDescent="0.25">
      <c r="A58" s="250"/>
      <c r="B58" s="250" t="s">
        <v>389</v>
      </c>
      <c r="C58" s="250"/>
    </row>
    <row r="59" spans="1:3" x14ac:dyDescent="0.25">
      <c r="A59" t="s">
        <v>390</v>
      </c>
      <c r="B59" s="252" t="s">
        <v>328</v>
      </c>
      <c r="C59" s="253"/>
    </row>
    <row r="60" spans="1:3" x14ac:dyDescent="0.25">
      <c r="A60" t="s">
        <v>391</v>
      </c>
      <c r="B60" s="252" t="s">
        <v>328</v>
      </c>
      <c r="C60" s="253"/>
    </row>
    <row r="61" spans="1:3" x14ac:dyDescent="0.25">
      <c r="A61" t="s">
        <v>392</v>
      </c>
      <c r="B61" s="252" t="s">
        <v>328</v>
      </c>
      <c r="C61" s="253"/>
    </row>
    <row r="62" spans="1:3" x14ac:dyDescent="0.25">
      <c r="A62" s="251" t="s">
        <v>393</v>
      </c>
      <c r="B62" s="252" t="s">
        <v>328</v>
      </c>
      <c r="C62" s="253"/>
    </row>
    <row r="63" spans="1:3" x14ac:dyDescent="0.25">
      <c r="A63" s="251" t="s">
        <v>394</v>
      </c>
      <c r="B63" s="252" t="s">
        <v>328</v>
      </c>
      <c r="C63" s="253"/>
    </row>
    <row r="64" spans="1:3" x14ac:dyDescent="0.25">
      <c r="A64" s="251" t="s">
        <v>395</v>
      </c>
      <c r="B64" s="252" t="s">
        <v>328</v>
      </c>
      <c r="C64" s="253"/>
    </row>
    <row r="65" spans="1:3" x14ac:dyDescent="0.25">
      <c r="A65" s="251" t="s">
        <v>396</v>
      </c>
      <c r="B65" s="252" t="s">
        <v>328</v>
      </c>
      <c r="C65" s="253"/>
    </row>
    <row r="66" spans="1:3" x14ac:dyDescent="0.25">
      <c r="A66" s="251" t="s">
        <v>397</v>
      </c>
      <c r="B66" s="252" t="s">
        <v>328</v>
      </c>
      <c r="C66" s="253"/>
    </row>
    <row r="67" spans="1:3" x14ac:dyDescent="0.25">
      <c r="A67" s="251" t="s">
        <v>398</v>
      </c>
      <c r="B67" s="252" t="s">
        <v>328</v>
      </c>
      <c r="C67" s="257"/>
    </row>
    <row r="68" spans="1:3" x14ac:dyDescent="0.25">
      <c r="A68" s="251" t="s">
        <v>337</v>
      </c>
      <c r="B68" s="252" t="s">
        <v>328</v>
      </c>
      <c r="C68" s="253"/>
    </row>
    <row r="69" spans="1:3" x14ac:dyDescent="0.25">
      <c r="A69" s="251" t="s">
        <v>399</v>
      </c>
      <c r="B69" s="252" t="s">
        <v>328</v>
      </c>
      <c r="C69" s="253"/>
    </row>
    <row r="70" spans="1:3" x14ac:dyDescent="0.25">
      <c r="A70" s="251" t="s">
        <v>400</v>
      </c>
      <c r="B70" s="252" t="s">
        <v>328</v>
      </c>
      <c r="C70" s="253"/>
    </row>
    <row r="71" spans="1:3" x14ac:dyDescent="0.25">
      <c r="A71" s="251" t="s">
        <v>401</v>
      </c>
      <c r="B71" s="252" t="s">
        <v>341</v>
      </c>
      <c r="C71" s="253"/>
    </row>
    <row r="72" spans="1:3" x14ac:dyDescent="0.25">
      <c r="A72" s="251" t="s">
        <v>402</v>
      </c>
      <c r="B72" s="252" t="s">
        <v>341</v>
      </c>
      <c r="C72" s="253"/>
    </row>
    <row r="73" spans="1:3" x14ac:dyDescent="0.25">
      <c r="A73" s="251" t="s">
        <v>403</v>
      </c>
      <c r="B73" s="252" t="s">
        <v>328</v>
      </c>
      <c r="C73" s="253"/>
    </row>
    <row r="74" spans="1:3" x14ac:dyDescent="0.25">
      <c r="A74" s="251" t="s">
        <v>404</v>
      </c>
      <c r="B74" s="252" t="s">
        <v>328</v>
      </c>
      <c r="C74" s="253"/>
    </row>
    <row r="75" spans="1:3" x14ac:dyDescent="0.25">
      <c r="A75" s="251" t="s">
        <v>405</v>
      </c>
      <c r="B75" s="252" t="s">
        <v>406</v>
      </c>
      <c r="C75" s="257" t="s">
        <v>566</v>
      </c>
    </row>
    <row r="76" spans="1:3" x14ac:dyDescent="0.25">
      <c r="A76" s="251" t="s">
        <v>407</v>
      </c>
      <c r="B76" s="252" t="s">
        <v>328</v>
      </c>
      <c r="C76" s="253"/>
    </row>
    <row r="77" spans="1:3" x14ac:dyDescent="0.25">
      <c r="A77" t="s">
        <v>408</v>
      </c>
      <c r="B77" s="252" t="s">
        <v>328</v>
      </c>
      <c r="C77" s="253"/>
    </row>
    <row r="78" spans="1:3" x14ac:dyDescent="0.25">
      <c r="A78" s="251" t="s">
        <v>409</v>
      </c>
      <c r="B78" s="252" t="s">
        <v>328</v>
      </c>
      <c r="C78" s="253"/>
    </row>
    <row r="79" spans="1:3" x14ac:dyDescent="0.25">
      <c r="A79" s="251" t="s">
        <v>410</v>
      </c>
      <c r="B79" s="252" t="s">
        <v>406</v>
      </c>
      <c r="C79" s="257" t="s">
        <v>566</v>
      </c>
    </row>
    <row r="80" spans="1:3" x14ac:dyDescent="0.25">
      <c r="A80" s="251" t="s">
        <v>411</v>
      </c>
      <c r="B80" s="252" t="s">
        <v>328</v>
      </c>
      <c r="C80" s="253"/>
    </row>
    <row r="81" spans="1:3" x14ac:dyDescent="0.25">
      <c r="A81" s="251" t="s">
        <v>412</v>
      </c>
      <c r="B81" s="252" t="s">
        <v>328</v>
      </c>
      <c r="C81" s="257"/>
    </row>
    <row r="82" spans="1:3" x14ac:dyDescent="0.25">
      <c r="A82" s="251" t="s">
        <v>413</v>
      </c>
      <c r="B82" s="252" t="s">
        <v>406</v>
      </c>
      <c r="C82" s="257" t="s">
        <v>566</v>
      </c>
    </row>
    <row r="83" spans="1:3" x14ac:dyDescent="0.25">
      <c r="A83" s="251" t="s">
        <v>414</v>
      </c>
      <c r="B83" s="252" t="s">
        <v>341</v>
      </c>
      <c r="C83" s="253"/>
    </row>
    <row r="84" spans="1:3" x14ac:dyDescent="0.25">
      <c r="A84" s="251" t="s">
        <v>415</v>
      </c>
      <c r="B84" s="252" t="s">
        <v>406</v>
      </c>
      <c r="C84" s="257" t="s">
        <v>566</v>
      </c>
    </row>
    <row r="85" spans="1:3" x14ac:dyDescent="0.25">
      <c r="A85" t="s">
        <v>416</v>
      </c>
      <c r="B85" s="252" t="s">
        <v>341</v>
      </c>
      <c r="C85" s="253"/>
    </row>
    <row r="86" spans="1:3" x14ac:dyDescent="0.25">
      <c r="A86" s="251" t="s">
        <v>417</v>
      </c>
      <c r="B86" s="252" t="s">
        <v>341</v>
      </c>
      <c r="C86" s="253"/>
    </row>
    <row r="87" spans="1:3" x14ac:dyDescent="0.25">
      <c r="A87" s="251" t="s">
        <v>418</v>
      </c>
      <c r="B87" s="252" t="s">
        <v>328</v>
      </c>
      <c r="C87" s="253"/>
    </row>
    <row r="88" spans="1:3" x14ac:dyDescent="0.25">
      <c r="A88" s="251" t="s">
        <v>419</v>
      </c>
      <c r="B88" s="252" t="s">
        <v>406</v>
      </c>
      <c r="C88" s="257" t="s">
        <v>566</v>
      </c>
    </row>
    <row r="89" spans="1:3" x14ac:dyDescent="0.25">
      <c r="A89" t="s">
        <v>420</v>
      </c>
      <c r="B89" s="252" t="s">
        <v>328</v>
      </c>
      <c r="C89" s="253"/>
    </row>
    <row r="90" spans="1:3" x14ac:dyDescent="0.25">
      <c r="A90" s="251" t="s">
        <v>421</v>
      </c>
      <c r="B90" s="252" t="s">
        <v>328</v>
      </c>
      <c r="C90" s="253"/>
    </row>
    <row r="91" spans="1:3" x14ac:dyDescent="0.25">
      <c r="A91" s="251" t="s">
        <v>422</v>
      </c>
      <c r="B91" s="252" t="s">
        <v>328</v>
      </c>
      <c r="C91" s="253"/>
    </row>
    <row r="92" spans="1:3" x14ac:dyDescent="0.25">
      <c r="A92" s="260"/>
      <c r="B92" s="269" t="s">
        <v>423</v>
      </c>
      <c r="C92" s="260"/>
    </row>
    <row r="93" spans="1:3" x14ac:dyDescent="0.25">
      <c r="A93" s="251" t="s">
        <v>424</v>
      </c>
      <c r="B93" s="252" t="s">
        <v>328</v>
      </c>
      <c r="C93" s="253"/>
    </row>
    <row r="94" spans="1:3" x14ac:dyDescent="0.25">
      <c r="A94" s="251" t="s">
        <v>425</v>
      </c>
      <c r="B94" s="252" t="s">
        <v>328</v>
      </c>
      <c r="C94" s="253"/>
    </row>
    <row r="95" spans="1:3" x14ac:dyDescent="0.25">
      <c r="A95" s="251" t="s">
        <v>426</v>
      </c>
      <c r="B95" s="252" t="s">
        <v>328</v>
      </c>
      <c r="C95" s="253"/>
    </row>
    <row r="96" spans="1:3" x14ac:dyDescent="0.25">
      <c r="A96" s="251" t="s">
        <v>427</v>
      </c>
      <c r="B96" s="252" t="s">
        <v>328</v>
      </c>
      <c r="C96" s="253"/>
    </row>
    <row r="97" spans="1:3" x14ac:dyDescent="0.25">
      <c r="A97" s="251" t="s">
        <v>428</v>
      </c>
      <c r="B97" s="252" t="s">
        <v>328</v>
      </c>
      <c r="C97" s="253"/>
    </row>
    <row r="98" spans="1:3" x14ac:dyDescent="0.25">
      <c r="A98" s="251" t="s">
        <v>429</v>
      </c>
      <c r="B98" s="252" t="s">
        <v>328</v>
      </c>
      <c r="C98" s="253"/>
    </row>
    <row r="99" spans="1:3" x14ac:dyDescent="0.25">
      <c r="A99" s="251" t="s">
        <v>430</v>
      </c>
      <c r="B99" s="252" t="s">
        <v>328</v>
      </c>
      <c r="C99" s="253"/>
    </row>
    <row r="100" spans="1:3" x14ac:dyDescent="0.25">
      <c r="A100" s="251" t="s">
        <v>431</v>
      </c>
      <c r="B100" s="252" t="s">
        <v>328</v>
      </c>
      <c r="C100" s="253"/>
    </row>
    <row r="101" spans="1:3" x14ac:dyDescent="0.25">
      <c r="A101" s="251" t="s">
        <v>432</v>
      </c>
      <c r="B101" s="252" t="s">
        <v>328</v>
      </c>
      <c r="C101" s="253"/>
    </row>
    <row r="102" spans="1:3" x14ac:dyDescent="0.25">
      <c r="A102" s="251" t="s">
        <v>433</v>
      </c>
      <c r="B102" s="252" t="s">
        <v>328</v>
      </c>
      <c r="C102" s="253"/>
    </row>
    <row r="103" spans="1:3" x14ac:dyDescent="0.25">
      <c r="A103" s="251" t="s">
        <v>434</v>
      </c>
      <c r="B103" s="252" t="s">
        <v>328</v>
      </c>
      <c r="C103" s="253"/>
    </row>
    <row r="104" spans="1:3" x14ac:dyDescent="0.25">
      <c r="A104" s="251" t="s">
        <v>435</v>
      </c>
      <c r="B104" s="252" t="s">
        <v>328</v>
      </c>
      <c r="C104" s="253"/>
    </row>
    <row r="105" spans="1:3" x14ac:dyDescent="0.25">
      <c r="A105" s="251" t="s">
        <v>436</v>
      </c>
      <c r="B105" s="252" t="s">
        <v>328</v>
      </c>
      <c r="C105" s="253"/>
    </row>
    <row r="106" spans="1:3" x14ac:dyDescent="0.25">
      <c r="A106" s="251" t="s">
        <v>437</v>
      </c>
      <c r="B106" s="252" t="s">
        <v>328</v>
      </c>
      <c r="C106" s="253"/>
    </row>
    <row r="107" spans="1:3" x14ac:dyDescent="0.25">
      <c r="A107" s="251" t="s">
        <v>438</v>
      </c>
      <c r="B107" s="252" t="s">
        <v>328</v>
      </c>
      <c r="C107" s="253"/>
    </row>
    <row r="108" spans="1:3" x14ac:dyDescent="0.25">
      <c r="A108" s="251" t="s">
        <v>439</v>
      </c>
      <c r="B108" s="252" t="s">
        <v>328</v>
      </c>
      <c r="C108" s="253"/>
    </row>
    <row r="109" spans="1:3" x14ac:dyDescent="0.25">
      <c r="A109" t="s">
        <v>440</v>
      </c>
      <c r="B109" s="252" t="s">
        <v>328</v>
      </c>
      <c r="C109" s="253"/>
    </row>
    <row r="110" spans="1:3" x14ac:dyDescent="0.25">
      <c r="A110" s="251" t="s">
        <v>441</v>
      </c>
      <c r="B110" s="252" t="s">
        <v>328</v>
      </c>
      <c r="C110" s="253"/>
    </row>
    <row r="111" spans="1:3" x14ac:dyDescent="0.25">
      <c r="A111" s="251" t="s">
        <v>442</v>
      </c>
      <c r="B111" s="252" t="s">
        <v>328</v>
      </c>
      <c r="C111" s="253"/>
    </row>
    <row r="112" spans="1:3" x14ac:dyDescent="0.25">
      <c r="A112" s="251" t="s">
        <v>443</v>
      </c>
      <c r="B112" s="252" t="s">
        <v>328</v>
      </c>
      <c r="C112" s="253"/>
    </row>
    <row r="113" spans="1:3" x14ac:dyDescent="0.25">
      <c r="A113" s="251" t="s">
        <v>444</v>
      </c>
      <c r="B113" s="252" t="s">
        <v>328</v>
      </c>
      <c r="C113" s="253"/>
    </row>
    <row r="114" spans="1:3" x14ac:dyDescent="0.25">
      <c r="A114" s="251" t="s">
        <v>445</v>
      </c>
      <c r="B114" s="252" t="s">
        <v>328</v>
      </c>
      <c r="C114" s="253"/>
    </row>
    <row r="115" spans="1:3" x14ac:dyDescent="0.25">
      <c r="A115" s="251" t="s">
        <v>446</v>
      </c>
      <c r="B115" s="252" t="s">
        <v>328</v>
      </c>
      <c r="C115" s="253"/>
    </row>
    <row r="116" spans="1:3" x14ac:dyDescent="0.25">
      <c r="A116" s="251" t="s">
        <v>447</v>
      </c>
      <c r="B116" s="252" t="s">
        <v>328</v>
      </c>
      <c r="C116" s="253"/>
    </row>
    <row r="117" spans="1:3" x14ac:dyDescent="0.25">
      <c r="A117" s="251" t="s">
        <v>448</v>
      </c>
      <c r="B117" s="252" t="s">
        <v>328</v>
      </c>
      <c r="C117" s="253"/>
    </row>
    <row r="118" spans="1:3" x14ac:dyDescent="0.25">
      <c r="A118" s="251" t="s">
        <v>449</v>
      </c>
      <c r="B118" s="252" t="s">
        <v>328</v>
      </c>
      <c r="C118" s="253"/>
    </row>
    <row r="119" spans="1:3" x14ac:dyDescent="0.25">
      <c r="A119" t="s">
        <v>450</v>
      </c>
      <c r="B119" s="252" t="s">
        <v>328</v>
      </c>
      <c r="C119" s="253"/>
    </row>
    <row r="120" spans="1:3" x14ac:dyDescent="0.25">
      <c r="A120" s="251" t="s">
        <v>451</v>
      </c>
      <c r="B120" s="252" t="s">
        <v>328</v>
      </c>
      <c r="C120" s="253"/>
    </row>
    <row r="121" spans="1:3" x14ac:dyDescent="0.25">
      <c r="A121" s="251" t="s">
        <v>452</v>
      </c>
      <c r="B121" s="252" t="s">
        <v>328</v>
      </c>
      <c r="C121" s="253"/>
    </row>
    <row r="122" spans="1:3" x14ac:dyDescent="0.25">
      <c r="A122" s="251" t="s">
        <v>453</v>
      </c>
      <c r="B122" s="252" t="s">
        <v>328</v>
      </c>
      <c r="C122" s="253"/>
    </row>
    <row r="123" spans="1:3" x14ac:dyDescent="0.25">
      <c r="A123" s="251" t="s">
        <v>454</v>
      </c>
      <c r="B123" s="252" t="s">
        <v>328</v>
      </c>
      <c r="C123" s="253"/>
    </row>
    <row r="124" spans="1:3" x14ac:dyDescent="0.25">
      <c r="A124" t="s">
        <v>455</v>
      </c>
      <c r="B124" s="252" t="s">
        <v>328</v>
      </c>
      <c r="C124" s="253"/>
    </row>
    <row r="125" spans="1:3" x14ac:dyDescent="0.25">
      <c r="A125" t="s">
        <v>456</v>
      </c>
      <c r="B125" s="252" t="s">
        <v>328</v>
      </c>
      <c r="C125" s="253"/>
    </row>
    <row r="126" spans="1:3" x14ac:dyDescent="0.25">
      <c r="A126" s="251" t="s">
        <v>457</v>
      </c>
      <c r="B126" s="252" t="s">
        <v>328</v>
      </c>
      <c r="C126" s="253"/>
    </row>
    <row r="127" spans="1:3" x14ac:dyDescent="0.25">
      <c r="A127" s="261"/>
      <c r="B127" s="269" t="s">
        <v>458</v>
      </c>
      <c r="C127" s="262"/>
    </row>
    <row r="128" spans="1:3" x14ac:dyDescent="0.25">
      <c r="A128" s="256" t="s">
        <v>459</v>
      </c>
      <c r="B128" s="263"/>
      <c r="C128" s="264"/>
    </row>
    <row r="129" spans="1:3" x14ac:dyDescent="0.25">
      <c r="A129" s="251" t="s">
        <v>460</v>
      </c>
      <c r="B129" s="252" t="s">
        <v>406</v>
      </c>
      <c r="C129" s="257" t="s">
        <v>566</v>
      </c>
    </row>
    <row r="130" spans="1:3" x14ac:dyDescent="0.25">
      <c r="A130" s="251" t="s">
        <v>461</v>
      </c>
      <c r="B130" s="252" t="s">
        <v>406</v>
      </c>
      <c r="C130" s="257" t="s">
        <v>566</v>
      </c>
    </row>
    <row r="131" spans="1:3" x14ac:dyDescent="0.25">
      <c r="A131" s="251" t="s">
        <v>462</v>
      </c>
      <c r="B131" s="252" t="s">
        <v>406</v>
      </c>
      <c r="C131" s="257" t="s">
        <v>566</v>
      </c>
    </row>
    <row r="132" spans="1:3" x14ac:dyDescent="0.25">
      <c r="A132" s="251" t="s">
        <v>463</v>
      </c>
      <c r="B132" s="252" t="s">
        <v>406</v>
      </c>
      <c r="C132" s="257" t="s">
        <v>566</v>
      </c>
    </row>
    <row r="133" spans="1:3" x14ac:dyDescent="0.25">
      <c r="A133" s="251" t="s">
        <v>464</v>
      </c>
      <c r="B133" s="252" t="s">
        <v>406</v>
      </c>
      <c r="C133" s="257" t="s">
        <v>566</v>
      </c>
    </row>
    <row r="134" spans="1:3" x14ac:dyDescent="0.25">
      <c r="A134" s="251" t="s">
        <v>465</v>
      </c>
      <c r="B134" s="252" t="s">
        <v>406</v>
      </c>
      <c r="C134" s="257" t="s">
        <v>566</v>
      </c>
    </row>
    <row r="135" spans="1:3" x14ac:dyDescent="0.25">
      <c r="A135" s="251" t="s">
        <v>466</v>
      </c>
      <c r="B135" s="252" t="s">
        <v>406</v>
      </c>
      <c r="C135" s="257" t="s">
        <v>566</v>
      </c>
    </row>
    <row r="136" spans="1:3" x14ac:dyDescent="0.25">
      <c r="A136" s="251" t="s">
        <v>467</v>
      </c>
      <c r="B136" s="252" t="s">
        <v>406</v>
      </c>
      <c r="C136" s="257" t="s">
        <v>566</v>
      </c>
    </row>
    <row r="137" spans="1:3" x14ac:dyDescent="0.25">
      <c r="A137" s="251" t="s">
        <v>468</v>
      </c>
      <c r="B137" s="252" t="s">
        <v>469</v>
      </c>
      <c r="C137" s="257" t="s">
        <v>566</v>
      </c>
    </row>
    <row r="138" spans="1:3" x14ac:dyDescent="0.25">
      <c r="A138" s="251" t="s">
        <v>470</v>
      </c>
      <c r="B138" s="252" t="s">
        <v>406</v>
      </c>
      <c r="C138" s="257" t="s">
        <v>566</v>
      </c>
    </row>
    <row r="139" spans="1:3" x14ac:dyDescent="0.25">
      <c r="A139" s="251" t="s">
        <v>471</v>
      </c>
      <c r="B139" s="252" t="s">
        <v>406</v>
      </c>
      <c r="C139" s="257" t="s">
        <v>566</v>
      </c>
    </row>
    <row r="140" spans="1:3" x14ac:dyDescent="0.25">
      <c r="A140" s="251" t="s">
        <v>472</v>
      </c>
      <c r="B140" s="252" t="s">
        <v>406</v>
      </c>
      <c r="C140" s="257" t="s">
        <v>566</v>
      </c>
    </row>
    <row r="141" spans="1:3" x14ac:dyDescent="0.25">
      <c r="A141" s="251" t="s">
        <v>473</v>
      </c>
      <c r="B141" s="252" t="s">
        <v>406</v>
      </c>
      <c r="C141" s="257" t="s">
        <v>566</v>
      </c>
    </row>
    <row r="142" spans="1:3" x14ac:dyDescent="0.25">
      <c r="A142" s="251" t="s">
        <v>474</v>
      </c>
      <c r="B142" s="252" t="s">
        <v>406</v>
      </c>
      <c r="C142" s="257" t="s">
        <v>566</v>
      </c>
    </row>
    <row r="143" spans="1:3" x14ac:dyDescent="0.25">
      <c r="A143" s="251" t="s">
        <v>475</v>
      </c>
      <c r="B143" s="252" t="s">
        <v>469</v>
      </c>
      <c r="C143" s="257" t="s">
        <v>566</v>
      </c>
    </row>
    <row r="144" spans="1:3" x14ac:dyDescent="0.25">
      <c r="A144" s="251" t="s">
        <v>476</v>
      </c>
      <c r="B144" s="252" t="s">
        <v>406</v>
      </c>
      <c r="C144" s="257" t="s">
        <v>566</v>
      </c>
    </row>
    <row r="145" spans="1:3" x14ac:dyDescent="0.25">
      <c r="A145" s="251" t="s">
        <v>477</v>
      </c>
      <c r="B145" s="252" t="s">
        <v>406</v>
      </c>
      <c r="C145" s="257" t="s">
        <v>566</v>
      </c>
    </row>
    <row r="146" spans="1:3" x14ac:dyDescent="0.25">
      <c r="A146" s="251" t="s">
        <v>478</v>
      </c>
      <c r="B146" s="252" t="s">
        <v>406</v>
      </c>
      <c r="C146" s="257" t="s">
        <v>566</v>
      </c>
    </row>
    <row r="147" spans="1:3" x14ac:dyDescent="0.25">
      <c r="A147" s="251" t="s">
        <v>479</v>
      </c>
      <c r="B147" s="252" t="s">
        <v>406</v>
      </c>
      <c r="C147" s="257" t="s">
        <v>566</v>
      </c>
    </row>
    <row r="148" spans="1:3" x14ac:dyDescent="0.25">
      <c r="A148" s="251" t="s">
        <v>480</v>
      </c>
      <c r="B148" s="252" t="s">
        <v>406</v>
      </c>
      <c r="C148" s="257" t="s">
        <v>566</v>
      </c>
    </row>
    <row r="149" spans="1:3" x14ac:dyDescent="0.25">
      <c r="A149" s="251" t="s">
        <v>481</v>
      </c>
      <c r="B149" s="252" t="s">
        <v>406</v>
      </c>
      <c r="C149" s="257" t="s">
        <v>566</v>
      </c>
    </row>
    <row r="150" spans="1:3" x14ac:dyDescent="0.25">
      <c r="A150" s="251" t="s">
        <v>482</v>
      </c>
      <c r="B150" s="252" t="s">
        <v>406</v>
      </c>
      <c r="C150" s="257" t="s">
        <v>566</v>
      </c>
    </row>
    <row r="151" spans="1:3" x14ac:dyDescent="0.25">
      <c r="A151" s="251" t="s">
        <v>483</v>
      </c>
      <c r="B151" s="252" t="s">
        <v>406</v>
      </c>
      <c r="C151" s="257" t="s">
        <v>566</v>
      </c>
    </row>
    <row r="152" spans="1:3" x14ac:dyDescent="0.25">
      <c r="A152" s="251" t="s">
        <v>484</v>
      </c>
      <c r="B152" s="252" t="s">
        <v>406</v>
      </c>
      <c r="C152" s="257" t="s">
        <v>566</v>
      </c>
    </row>
    <row r="153" spans="1:3" x14ac:dyDescent="0.25">
      <c r="A153" s="251" t="s">
        <v>485</v>
      </c>
      <c r="B153" s="252" t="s">
        <v>406</v>
      </c>
      <c r="C153" s="257" t="s">
        <v>566</v>
      </c>
    </row>
    <row r="154" spans="1:3" x14ac:dyDescent="0.25">
      <c r="A154" s="251" t="s">
        <v>486</v>
      </c>
      <c r="B154" s="252" t="s">
        <v>406</v>
      </c>
      <c r="C154" s="257" t="s">
        <v>566</v>
      </c>
    </row>
    <row r="155" spans="1:3" x14ac:dyDescent="0.25">
      <c r="A155" s="251" t="s">
        <v>487</v>
      </c>
      <c r="B155" s="252" t="s">
        <v>406</v>
      </c>
      <c r="C155" s="257" t="s">
        <v>566</v>
      </c>
    </row>
    <row r="156" spans="1:3" x14ac:dyDescent="0.25">
      <c r="A156" s="251" t="s">
        <v>488</v>
      </c>
      <c r="B156" s="252" t="s">
        <v>406</v>
      </c>
      <c r="C156" s="257" t="s">
        <v>566</v>
      </c>
    </row>
    <row r="157" spans="1:3" x14ac:dyDescent="0.25">
      <c r="A157" s="251" t="s">
        <v>489</v>
      </c>
      <c r="B157" s="252" t="s">
        <v>406</v>
      </c>
      <c r="C157" s="257" t="s">
        <v>566</v>
      </c>
    </row>
    <row r="158" spans="1:3" x14ac:dyDescent="0.25">
      <c r="A158" s="251" t="s">
        <v>490</v>
      </c>
      <c r="B158" s="252" t="s">
        <v>406</v>
      </c>
      <c r="C158" s="257" t="s">
        <v>566</v>
      </c>
    </row>
    <row r="159" spans="1:3" x14ac:dyDescent="0.25">
      <c r="A159" s="251" t="s">
        <v>491</v>
      </c>
      <c r="B159" s="252" t="s">
        <v>406</v>
      </c>
      <c r="C159" s="257" t="s">
        <v>566</v>
      </c>
    </row>
    <row r="160" spans="1:3" x14ac:dyDescent="0.25">
      <c r="A160" s="251" t="s">
        <v>492</v>
      </c>
      <c r="B160" s="252" t="s">
        <v>406</v>
      </c>
      <c r="C160" s="257" t="s">
        <v>566</v>
      </c>
    </row>
    <row r="161" spans="1:3" x14ac:dyDescent="0.25">
      <c r="A161" s="251" t="s">
        <v>493</v>
      </c>
      <c r="B161" s="252" t="s">
        <v>406</v>
      </c>
      <c r="C161" s="257" t="s">
        <v>566</v>
      </c>
    </row>
    <row r="162" spans="1:3" x14ac:dyDescent="0.25">
      <c r="A162" s="251" t="s">
        <v>494</v>
      </c>
      <c r="B162" s="252" t="s">
        <v>406</v>
      </c>
      <c r="C162" s="257" t="s">
        <v>566</v>
      </c>
    </row>
    <row r="163" spans="1:3" x14ac:dyDescent="0.25">
      <c r="A163" s="251" t="s">
        <v>495</v>
      </c>
      <c r="B163" s="252" t="s">
        <v>406</v>
      </c>
      <c r="C163" s="257" t="s">
        <v>566</v>
      </c>
    </row>
    <row r="164" spans="1:3" x14ac:dyDescent="0.25">
      <c r="A164" s="251" t="s">
        <v>496</v>
      </c>
      <c r="B164" s="252" t="s">
        <v>406</v>
      </c>
      <c r="C164" s="257" t="s">
        <v>566</v>
      </c>
    </row>
    <row r="165" spans="1:3" x14ac:dyDescent="0.25">
      <c r="A165" s="251" t="s">
        <v>497</v>
      </c>
      <c r="B165" s="252" t="s">
        <v>406</v>
      </c>
      <c r="C165" s="257" t="s">
        <v>566</v>
      </c>
    </row>
    <row r="166" spans="1:3" x14ac:dyDescent="0.25">
      <c r="A166" s="251" t="s">
        <v>498</v>
      </c>
      <c r="B166" s="252" t="s">
        <v>406</v>
      </c>
      <c r="C166" s="257" t="s">
        <v>566</v>
      </c>
    </row>
    <row r="167" spans="1:3" x14ac:dyDescent="0.25">
      <c r="A167" s="251" t="s">
        <v>499</v>
      </c>
      <c r="B167" s="252" t="s">
        <v>406</v>
      </c>
      <c r="C167" s="257" t="s">
        <v>566</v>
      </c>
    </row>
    <row r="168" spans="1:3" x14ac:dyDescent="0.25">
      <c r="A168" s="256" t="s">
        <v>500</v>
      </c>
      <c r="B168" s="488"/>
      <c r="C168" s="488"/>
    </row>
    <row r="169" spans="1:3" x14ac:dyDescent="0.25">
      <c r="A169" s="251" t="s">
        <v>501</v>
      </c>
      <c r="B169" s="252" t="s">
        <v>406</v>
      </c>
      <c r="C169" s="257" t="s">
        <v>566</v>
      </c>
    </row>
    <row r="170" spans="1:3" x14ac:dyDescent="0.25">
      <c r="A170" s="251" t="s">
        <v>502</v>
      </c>
      <c r="B170" s="252" t="s">
        <v>406</v>
      </c>
      <c r="C170" s="257" t="s">
        <v>566</v>
      </c>
    </row>
    <row r="171" spans="1:3" x14ac:dyDescent="0.25">
      <c r="A171" s="251" t="s">
        <v>503</v>
      </c>
      <c r="B171" s="252" t="s">
        <v>406</v>
      </c>
      <c r="C171" s="257" t="s">
        <v>566</v>
      </c>
    </row>
    <row r="172" spans="1:3" x14ac:dyDescent="0.25">
      <c r="A172" s="251" t="s">
        <v>504</v>
      </c>
      <c r="B172" s="252" t="s">
        <v>406</v>
      </c>
      <c r="C172" s="257" t="s">
        <v>566</v>
      </c>
    </row>
    <row r="173" spans="1:3" x14ac:dyDescent="0.25">
      <c r="A173" s="251" t="s">
        <v>505</v>
      </c>
      <c r="B173" s="252" t="s">
        <v>406</v>
      </c>
      <c r="C173" s="257" t="s">
        <v>566</v>
      </c>
    </row>
    <row r="174" spans="1:3" x14ac:dyDescent="0.25">
      <c r="A174" s="251" t="s">
        <v>506</v>
      </c>
      <c r="B174" s="252" t="s">
        <v>406</v>
      </c>
      <c r="C174" s="257" t="s">
        <v>566</v>
      </c>
    </row>
    <row r="175" spans="1:3" x14ac:dyDescent="0.25">
      <c r="A175" s="251" t="s">
        <v>507</v>
      </c>
      <c r="B175" s="252" t="s">
        <v>406</v>
      </c>
      <c r="C175" s="257" t="s">
        <v>566</v>
      </c>
    </row>
    <row r="176" spans="1:3" x14ac:dyDescent="0.25">
      <c r="A176" s="251" t="s">
        <v>508</v>
      </c>
      <c r="B176" s="252" t="s">
        <v>406</v>
      </c>
      <c r="C176" s="257" t="s">
        <v>566</v>
      </c>
    </row>
    <row r="177" spans="1:3" x14ac:dyDescent="0.25">
      <c r="A177" s="251" t="s">
        <v>509</v>
      </c>
      <c r="B177" s="252" t="s">
        <v>406</v>
      </c>
      <c r="C177" s="257" t="s">
        <v>566</v>
      </c>
    </row>
    <row r="178" spans="1:3" ht="24" x14ac:dyDescent="0.25">
      <c r="A178" s="251" t="s">
        <v>510</v>
      </c>
      <c r="B178" s="252" t="s">
        <v>406</v>
      </c>
      <c r="C178" s="257" t="s">
        <v>566</v>
      </c>
    </row>
    <row r="179" spans="1:3" x14ac:dyDescent="0.25">
      <c r="A179" s="251" t="s">
        <v>511</v>
      </c>
      <c r="B179" s="252" t="s">
        <v>406</v>
      </c>
      <c r="C179" s="257" t="s">
        <v>566</v>
      </c>
    </row>
    <row r="180" spans="1:3" x14ac:dyDescent="0.25">
      <c r="A180" s="251" t="s">
        <v>512</v>
      </c>
      <c r="B180" s="252" t="s">
        <v>406</v>
      </c>
      <c r="C180" s="257" t="s">
        <v>566</v>
      </c>
    </row>
    <row r="181" spans="1:3" x14ac:dyDescent="0.25">
      <c r="A181" s="251" t="s">
        <v>513</v>
      </c>
      <c r="B181" s="252" t="s">
        <v>406</v>
      </c>
      <c r="C181" s="257" t="s">
        <v>566</v>
      </c>
    </row>
    <row r="182" spans="1:3" x14ac:dyDescent="0.25">
      <c r="A182" s="251" t="s">
        <v>514</v>
      </c>
      <c r="B182" s="252" t="s">
        <v>406</v>
      </c>
      <c r="C182" s="257" t="s">
        <v>566</v>
      </c>
    </row>
    <row r="183" spans="1:3" x14ac:dyDescent="0.25">
      <c r="A183" s="251" t="s">
        <v>515</v>
      </c>
      <c r="B183" s="252" t="s">
        <v>406</v>
      </c>
      <c r="C183" s="257" t="s">
        <v>566</v>
      </c>
    </row>
    <row r="184" spans="1:3" x14ac:dyDescent="0.25">
      <c r="A184" s="261"/>
      <c r="B184" s="269" t="s">
        <v>516</v>
      </c>
      <c r="C184" s="265"/>
    </row>
    <row r="185" spans="1:3" x14ac:dyDescent="0.25">
      <c r="A185" s="251" t="s">
        <v>517</v>
      </c>
      <c r="B185" s="252" t="s">
        <v>469</v>
      </c>
      <c r="C185" s="257" t="s">
        <v>566</v>
      </c>
    </row>
    <row r="186" spans="1:3" x14ac:dyDescent="0.25">
      <c r="A186" s="251" t="s">
        <v>518</v>
      </c>
      <c r="B186" s="252" t="s">
        <v>469</v>
      </c>
      <c r="C186" s="257" t="s">
        <v>566</v>
      </c>
    </row>
    <row r="187" spans="1:3" x14ac:dyDescent="0.25">
      <c r="A187" s="251" t="s">
        <v>519</v>
      </c>
      <c r="B187" s="252" t="s">
        <v>469</v>
      </c>
      <c r="C187" s="257" t="s">
        <v>566</v>
      </c>
    </row>
    <row r="188" spans="1:3" x14ac:dyDescent="0.25">
      <c r="A188" s="251" t="s">
        <v>520</v>
      </c>
      <c r="B188" s="252" t="s">
        <v>469</v>
      </c>
      <c r="C188" s="257" t="s">
        <v>566</v>
      </c>
    </row>
    <row r="189" spans="1:3" x14ac:dyDescent="0.25">
      <c r="A189" s="251" t="s">
        <v>521</v>
      </c>
      <c r="B189" s="252" t="s">
        <v>469</v>
      </c>
      <c r="C189" s="257" t="s">
        <v>566</v>
      </c>
    </row>
    <row r="190" spans="1:3" x14ac:dyDescent="0.25">
      <c r="A190" s="251" t="s">
        <v>522</v>
      </c>
      <c r="B190" s="252" t="s">
        <v>469</v>
      </c>
      <c r="C190" s="257" t="s">
        <v>566</v>
      </c>
    </row>
    <row r="191" spans="1:3" x14ac:dyDescent="0.25">
      <c r="A191" s="251" t="s">
        <v>523</v>
      </c>
      <c r="B191" s="252" t="s">
        <v>469</v>
      </c>
      <c r="C191" s="257" t="s">
        <v>566</v>
      </c>
    </row>
    <row r="192" spans="1:3" x14ac:dyDescent="0.25">
      <c r="A192" s="251" t="s">
        <v>524</v>
      </c>
      <c r="B192" s="252" t="s">
        <v>469</v>
      </c>
      <c r="C192" s="257" t="s">
        <v>566</v>
      </c>
    </row>
    <row r="193" spans="1:3" x14ac:dyDescent="0.25">
      <c r="A193" s="251" t="s">
        <v>525</v>
      </c>
      <c r="B193" s="252" t="s">
        <v>469</v>
      </c>
      <c r="C193" s="257" t="s">
        <v>566</v>
      </c>
    </row>
    <row r="194" spans="1:3" x14ac:dyDescent="0.25">
      <c r="A194" s="251" t="s">
        <v>526</v>
      </c>
      <c r="B194" s="252" t="s">
        <v>469</v>
      </c>
      <c r="C194" s="257" t="s">
        <v>566</v>
      </c>
    </row>
    <row r="195" spans="1:3" x14ac:dyDescent="0.25">
      <c r="A195" s="251" t="s">
        <v>527</v>
      </c>
      <c r="B195" s="252" t="s">
        <v>469</v>
      </c>
      <c r="C195" s="257" t="s">
        <v>566</v>
      </c>
    </row>
    <row r="196" spans="1:3" x14ac:dyDescent="0.25">
      <c r="A196" s="251" t="s">
        <v>528</v>
      </c>
      <c r="B196" s="252" t="s">
        <v>469</v>
      </c>
      <c r="C196" s="257" t="s">
        <v>566</v>
      </c>
    </row>
    <row r="197" spans="1:3" x14ac:dyDescent="0.25">
      <c r="A197" s="251" t="s">
        <v>529</v>
      </c>
      <c r="B197" s="252" t="s">
        <v>469</v>
      </c>
      <c r="C197" s="257" t="s">
        <v>566</v>
      </c>
    </row>
    <row r="198" spans="1:3" x14ac:dyDescent="0.25">
      <c r="A198" s="251" t="s">
        <v>530</v>
      </c>
      <c r="B198" s="252" t="s">
        <v>469</v>
      </c>
      <c r="C198" s="257" t="s">
        <v>566</v>
      </c>
    </row>
    <row r="199" spans="1:3" x14ac:dyDescent="0.25">
      <c r="A199" s="251" t="s">
        <v>531</v>
      </c>
      <c r="B199" s="252" t="s">
        <v>469</v>
      </c>
      <c r="C199" s="257" t="s">
        <v>566</v>
      </c>
    </row>
    <row r="200" spans="1:3" x14ac:dyDescent="0.25">
      <c r="A200" s="251" t="s">
        <v>532</v>
      </c>
      <c r="B200" s="252" t="s">
        <v>469</v>
      </c>
      <c r="C200" s="257" t="s">
        <v>566</v>
      </c>
    </row>
    <row r="201" spans="1:3" x14ac:dyDescent="0.25">
      <c r="A201" s="251" t="s">
        <v>533</v>
      </c>
      <c r="B201" s="252" t="s">
        <v>469</v>
      </c>
      <c r="C201" s="257" t="s">
        <v>566</v>
      </c>
    </row>
    <row r="202" spans="1:3" x14ac:dyDescent="0.25">
      <c r="A202" s="251" t="s">
        <v>534</v>
      </c>
      <c r="B202" s="252" t="s">
        <v>469</v>
      </c>
      <c r="C202" s="257" t="s">
        <v>566</v>
      </c>
    </row>
    <row r="203" spans="1:3" x14ac:dyDescent="0.25">
      <c r="A203" s="261"/>
      <c r="B203" s="269" t="s">
        <v>535</v>
      </c>
      <c r="C203" s="266"/>
    </row>
    <row r="204" spans="1:3" x14ac:dyDescent="0.25">
      <c r="A204" s="251" t="s">
        <v>536</v>
      </c>
      <c r="B204" s="252" t="s">
        <v>341</v>
      </c>
      <c r="C204" s="253"/>
    </row>
    <row r="205" spans="1:3" x14ac:dyDescent="0.25">
      <c r="A205" s="251" t="s">
        <v>537</v>
      </c>
      <c r="B205" s="252" t="s">
        <v>341</v>
      </c>
      <c r="C205" s="253"/>
    </row>
    <row r="206" spans="1:3" x14ac:dyDescent="0.25">
      <c r="A206" s="251" t="s">
        <v>538</v>
      </c>
      <c r="B206" s="252" t="s">
        <v>341</v>
      </c>
      <c r="C206" s="253"/>
    </row>
    <row r="207" spans="1:3" x14ac:dyDescent="0.25">
      <c r="A207" s="251" t="s">
        <v>539</v>
      </c>
      <c r="B207" s="252" t="s">
        <v>341</v>
      </c>
      <c r="C207" s="253"/>
    </row>
    <row r="208" spans="1:3" x14ac:dyDescent="0.25">
      <c r="A208" s="489" t="s">
        <v>540</v>
      </c>
      <c r="B208" s="489"/>
      <c r="C208" s="489"/>
    </row>
    <row r="209" spans="1:3" x14ac:dyDescent="0.25">
      <c r="A209" s="251" t="s">
        <v>541</v>
      </c>
      <c r="B209" s="254">
        <v>30000</v>
      </c>
      <c r="C209" s="257" t="s">
        <v>542</v>
      </c>
    </row>
    <row r="210" spans="1:3" x14ac:dyDescent="0.25">
      <c r="A210" s="251" t="s">
        <v>543</v>
      </c>
      <c r="B210" s="252" t="s">
        <v>544</v>
      </c>
      <c r="C210" s="257" t="s">
        <v>542</v>
      </c>
    </row>
    <row r="211" spans="1:3" x14ac:dyDescent="0.25">
      <c r="A211" s="251" t="s">
        <v>545</v>
      </c>
      <c r="B211" s="254">
        <v>30000</v>
      </c>
      <c r="C211" s="257" t="s">
        <v>546</v>
      </c>
    </row>
    <row r="212" spans="1:3" x14ac:dyDescent="0.25">
      <c r="A212" s="251" t="s">
        <v>547</v>
      </c>
      <c r="B212" s="252" t="s">
        <v>544</v>
      </c>
      <c r="C212" s="257" t="s">
        <v>548</v>
      </c>
    </row>
    <row r="213" spans="1:3" x14ac:dyDescent="0.25">
      <c r="A213" s="251" t="s">
        <v>549</v>
      </c>
      <c r="B213" s="254">
        <v>30000</v>
      </c>
      <c r="C213" s="257" t="s">
        <v>542</v>
      </c>
    </row>
    <row r="214" spans="1:3" x14ac:dyDescent="0.25">
      <c r="A214" s="490" t="s">
        <v>550</v>
      </c>
      <c r="B214" s="490"/>
      <c r="C214" s="490"/>
    </row>
    <row r="215" spans="1:3" x14ac:dyDescent="0.25">
      <c r="A215" s="267" t="s">
        <v>551</v>
      </c>
      <c r="B215" s="267" t="s">
        <v>553</v>
      </c>
      <c r="C215" s="268" t="s">
        <v>555</v>
      </c>
    </row>
    <row r="216" spans="1:3" x14ac:dyDescent="0.25">
      <c r="A216" s="267" t="s">
        <v>552</v>
      </c>
      <c r="B216" s="267" t="s">
        <v>554</v>
      </c>
      <c r="C216" s="268" t="s">
        <v>556</v>
      </c>
    </row>
    <row r="217" spans="1:3" x14ac:dyDescent="0.25">
      <c r="A217" s="270"/>
      <c r="B217" s="270"/>
      <c r="C217" s="270"/>
    </row>
    <row r="218" spans="1:3" x14ac:dyDescent="0.25">
      <c r="A218" s="270" t="s">
        <v>557</v>
      </c>
      <c r="B218" s="270"/>
      <c r="C218" s="270"/>
    </row>
    <row r="219" spans="1:3" x14ac:dyDescent="0.25">
      <c r="A219" s="270" t="s">
        <v>558</v>
      </c>
      <c r="B219" s="270"/>
      <c r="C219" s="270"/>
    </row>
    <row r="220" spans="1:3" x14ac:dyDescent="0.25">
      <c r="A220" s="270"/>
      <c r="B220" s="270"/>
      <c r="C220" s="270"/>
    </row>
  </sheetData>
  <mergeCells count="14">
    <mergeCell ref="B45:B46"/>
    <mergeCell ref="C45:C46"/>
    <mergeCell ref="B168:C168"/>
    <mergeCell ref="A208:C208"/>
    <mergeCell ref="A214:C214"/>
    <mergeCell ref="A32:A33"/>
    <mergeCell ref="B32:B33"/>
    <mergeCell ref="A37:A38"/>
    <mergeCell ref="B37:B38"/>
    <mergeCell ref="A1:C1"/>
    <mergeCell ref="A4:C4"/>
    <mergeCell ref="A2:A3"/>
    <mergeCell ref="B2:B3"/>
    <mergeCell ref="C2:C3"/>
  </mergeCells>
  <pageMargins left="0.7" right="0.7" top="0.75" bottom="0.75" header="0.3" footer="0.3"/>
  <pageSetup paperSize="9" scale="73" orientation="portrait" r:id="rId1"/>
  <rowBreaks count="3" manualBreakCount="3">
    <brk id="57" max="16383" man="1"/>
    <brk id="126" max="16383" man="1"/>
    <brk id="18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tabSelected="1" view="pageBreakPreview" zoomScale="115" zoomScaleNormal="100" zoomScaleSheetLayoutView="115" workbookViewId="0">
      <selection activeCell="A71" sqref="A71"/>
    </sheetView>
  </sheetViews>
  <sheetFormatPr defaultColWidth="9.140625" defaultRowHeight="16.5" x14ac:dyDescent="0.25"/>
  <cols>
    <col min="1" max="1" width="13.85546875" style="34" customWidth="1"/>
    <col min="2" max="2" width="21.42578125" style="34" customWidth="1"/>
    <col min="3" max="3" width="17" style="34" customWidth="1"/>
    <col min="4" max="5" width="16.28515625" style="34" customWidth="1"/>
    <col min="6" max="6" width="9.85546875" style="34" bestFit="1" customWidth="1"/>
    <col min="7" max="7" width="9.85546875" style="48" bestFit="1" customWidth="1"/>
    <col min="8" max="8" width="13" style="34" customWidth="1"/>
    <col min="9" max="9" width="21.42578125" style="34" customWidth="1"/>
    <col min="10" max="12" width="16.5703125" style="34" customWidth="1"/>
    <col min="13" max="16384" width="9.140625" style="34"/>
  </cols>
  <sheetData>
    <row r="1" spans="1:13" x14ac:dyDescent="0.25">
      <c r="A1" s="126"/>
      <c r="B1" s="47"/>
      <c r="C1" s="47" t="s">
        <v>218</v>
      </c>
      <c r="D1" s="47"/>
      <c r="E1" s="47" t="s">
        <v>219</v>
      </c>
      <c r="F1" s="47"/>
      <c r="G1" s="47"/>
      <c r="H1" s="47" t="s">
        <v>214</v>
      </c>
      <c r="I1" s="47"/>
      <c r="J1" s="47"/>
      <c r="K1" s="126"/>
      <c r="L1" s="126"/>
      <c r="M1" s="126"/>
    </row>
    <row r="2" spans="1:13" ht="18" x14ac:dyDescent="0.25">
      <c r="A2" s="127" t="s">
        <v>220</v>
      </c>
      <c r="B2" s="47"/>
      <c r="C2" s="47" t="s">
        <v>574</v>
      </c>
      <c r="D2" s="47"/>
      <c r="E2" s="47"/>
      <c r="F2" s="47"/>
      <c r="G2" s="47"/>
      <c r="H2" s="47" t="s">
        <v>575</v>
      </c>
      <c r="I2" s="47"/>
      <c r="J2" s="47"/>
      <c r="K2" s="126"/>
      <c r="L2" s="126"/>
      <c r="M2" s="126"/>
    </row>
    <row r="3" spans="1:13" x14ac:dyDescent="0.25">
      <c r="A3" s="126"/>
      <c r="B3" s="47"/>
      <c r="C3" s="47" t="s">
        <v>206</v>
      </c>
      <c r="D3" s="47" t="s">
        <v>207</v>
      </c>
      <c r="E3" s="47" t="s">
        <v>211</v>
      </c>
      <c r="F3" s="47" t="s">
        <v>212</v>
      </c>
      <c r="G3" s="47" t="s">
        <v>213</v>
      </c>
      <c r="H3" s="47" t="s">
        <v>215</v>
      </c>
      <c r="I3" s="47" t="s">
        <v>216</v>
      </c>
      <c r="J3" s="47" t="s">
        <v>217</v>
      </c>
      <c r="K3" s="126"/>
      <c r="L3" s="126"/>
      <c r="M3" s="126"/>
    </row>
    <row r="4" spans="1:13" x14ac:dyDescent="0.25">
      <c r="A4" s="126"/>
      <c r="B4" s="47"/>
      <c r="C4" s="47"/>
      <c r="D4" s="47"/>
      <c r="E4" s="47" t="s">
        <v>576</v>
      </c>
      <c r="F4" s="47" t="s">
        <v>577</v>
      </c>
      <c r="G4" s="47" t="s">
        <v>576</v>
      </c>
      <c r="H4" s="47"/>
      <c r="I4" s="47"/>
      <c r="J4" s="47"/>
      <c r="K4" s="126"/>
      <c r="L4" s="126"/>
      <c r="M4" s="126"/>
    </row>
    <row r="5" spans="1:13" x14ac:dyDescent="0.25">
      <c r="A5" s="126"/>
      <c r="B5" s="47" t="s">
        <v>208</v>
      </c>
      <c r="C5" s="47" t="s">
        <v>578</v>
      </c>
      <c r="D5" s="47" t="s">
        <v>579</v>
      </c>
      <c r="E5" s="47" t="s">
        <v>580</v>
      </c>
      <c r="F5" s="47" t="s">
        <v>581</v>
      </c>
      <c r="G5" s="47" t="s">
        <v>582</v>
      </c>
      <c r="H5" s="47" t="s">
        <v>583</v>
      </c>
      <c r="I5" s="47" t="s">
        <v>583</v>
      </c>
      <c r="J5" s="47" t="s">
        <v>583</v>
      </c>
      <c r="K5" s="126"/>
      <c r="L5" s="126"/>
      <c r="M5" s="126"/>
    </row>
    <row r="6" spans="1:13" x14ac:dyDescent="0.25">
      <c r="A6" s="126"/>
      <c r="B6" s="47" t="s">
        <v>209</v>
      </c>
      <c r="C6" s="47" t="s">
        <v>584</v>
      </c>
      <c r="D6" s="47" t="s">
        <v>585</v>
      </c>
      <c r="E6" s="47" t="s">
        <v>586</v>
      </c>
      <c r="F6" s="47" t="s">
        <v>587</v>
      </c>
      <c r="G6" s="47" t="s">
        <v>588</v>
      </c>
      <c r="H6" s="47" t="s">
        <v>589</v>
      </c>
      <c r="I6" s="47" t="s">
        <v>589</v>
      </c>
      <c r="J6" s="47" t="s">
        <v>589</v>
      </c>
      <c r="K6" s="126"/>
      <c r="L6" s="126"/>
      <c r="M6" s="126"/>
    </row>
    <row r="7" spans="1:13" x14ac:dyDescent="0.25">
      <c r="A7" s="126"/>
      <c r="B7" s="47" t="s">
        <v>210</v>
      </c>
      <c r="C7" s="47" t="s">
        <v>590</v>
      </c>
      <c r="D7" s="47" t="s">
        <v>591</v>
      </c>
      <c r="E7" s="47" t="s">
        <v>592</v>
      </c>
      <c r="F7" s="47" t="s">
        <v>593</v>
      </c>
      <c r="G7" s="47" t="s">
        <v>594</v>
      </c>
      <c r="H7" s="47" t="s">
        <v>595</v>
      </c>
      <c r="I7" s="47" t="s">
        <v>595</v>
      </c>
      <c r="J7" s="47" t="s">
        <v>595</v>
      </c>
      <c r="K7" s="126"/>
      <c r="L7" s="126"/>
      <c r="M7" s="126"/>
    </row>
    <row r="8" spans="1:13" customFormat="1" ht="15" x14ac:dyDescent="0.25">
      <c r="A8" s="128"/>
      <c r="B8" s="128"/>
      <c r="C8" s="128"/>
      <c r="D8" s="128"/>
      <c r="E8" s="128"/>
      <c r="F8" s="128"/>
      <c r="G8" s="128"/>
      <c r="H8" s="128"/>
      <c r="I8" s="128"/>
      <c r="J8" s="128"/>
      <c r="K8" s="128"/>
      <c r="L8" s="128"/>
      <c r="M8" s="128"/>
    </row>
    <row r="9" spans="1:13" customFormat="1" ht="15" x14ac:dyDescent="0.25">
      <c r="A9" s="128"/>
      <c r="B9" s="128"/>
      <c r="C9" s="128"/>
      <c r="D9" s="128"/>
      <c r="E9" s="129"/>
      <c r="F9" s="128"/>
      <c r="G9" s="128"/>
      <c r="H9" s="128"/>
      <c r="I9" s="128"/>
      <c r="J9" s="128"/>
      <c r="K9" s="128"/>
      <c r="L9" s="128"/>
      <c r="M9" s="128"/>
    </row>
    <row r="10" spans="1:13" customFormat="1" ht="15" x14ac:dyDescent="0.25">
      <c r="A10" s="128"/>
      <c r="B10" s="128"/>
      <c r="C10" s="128"/>
      <c r="D10" s="128"/>
      <c r="E10" s="129"/>
      <c r="F10" s="128"/>
      <c r="G10" s="128"/>
      <c r="H10" s="128"/>
      <c r="I10" s="128"/>
      <c r="J10" s="128"/>
      <c r="K10" s="128"/>
      <c r="L10" s="128"/>
      <c r="M10" s="128"/>
    </row>
    <row r="11" spans="1:13" customFormat="1" ht="15" x14ac:dyDescent="0.25">
      <c r="A11" s="128"/>
      <c r="B11" s="128"/>
      <c r="C11" s="128"/>
      <c r="D11" s="128"/>
      <c r="E11" s="129"/>
      <c r="F11" s="128"/>
      <c r="G11" s="128"/>
      <c r="H11" s="128"/>
      <c r="I11" s="128"/>
      <c r="J11" s="128"/>
      <c r="K11" s="128"/>
      <c r="L11" s="128"/>
      <c r="M11" s="128"/>
    </row>
    <row r="12" spans="1:13" customFormat="1" ht="15" x14ac:dyDescent="0.25">
      <c r="A12" s="128"/>
      <c r="B12" s="128"/>
      <c r="C12" s="128"/>
      <c r="D12" s="128"/>
      <c r="E12" s="129"/>
      <c r="F12" s="128"/>
      <c r="G12" s="128"/>
      <c r="H12" s="128"/>
      <c r="I12" s="128"/>
      <c r="J12" s="128"/>
      <c r="K12" s="128"/>
      <c r="L12" s="128"/>
      <c r="M12" s="128"/>
    </row>
    <row r="13" spans="1:13" x14ac:dyDescent="0.25">
      <c r="A13" s="53"/>
      <c r="B13" s="53"/>
      <c r="C13" s="53"/>
      <c r="D13" s="53"/>
      <c r="E13" s="53"/>
      <c r="F13" s="53"/>
      <c r="G13" s="53"/>
      <c r="H13" s="53"/>
      <c r="I13" s="53"/>
      <c r="J13" s="53"/>
      <c r="K13" s="53"/>
      <c r="L13" s="53"/>
      <c r="M13" s="53"/>
    </row>
    <row r="14" spans="1:13" x14ac:dyDescent="0.25">
      <c r="A14" s="53"/>
      <c r="B14" s="53"/>
      <c r="C14" s="53"/>
      <c r="D14" s="53"/>
      <c r="E14" s="53"/>
      <c r="F14" s="53"/>
      <c r="G14" s="53"/>
      <c r="H14" s="53"/>
      <c r="I14" s="53"/>
      <c r="J14" s="53"/>
      <c r="K14" s="53"/>
      <c r="L14" s="53"/>
      <c r="M14" s="53"/>
    </row>
    <row r="15" spans="1:13" ht="18" x14ac:dyDescent="0.25">
      <c r="A15" s="54"/>
      <c r="B15" s="54"/>
      <c r="C15" s="55" t="s">
        <v>221</v>
      </c>
      <c r="D15" s="54"/>
      <c r="E15" s="54"/>
      <c r="F15" s="54"/>
      <c r="G15" s="53"/>
      <c r="H15" s="54"/>
      <c r="I15" s="54"/>
      <c r="J15" s="55" t="s">
        <v>110</v>
      </c>
      <c r="K15" s="54"/>
      <c r="L15" s="54"/>
      <c r="M15" s="54"/>
    </row>
    <row r="16" spans="1:13" x14ac:dyDescent="0.25">
      <c r="A16" s="56" t="s">
        <v>289</v>
      </c>
      <c r="B16" s="54"/>
      <c r="C16" s="54"/>
      <c r="D16" s="54"/>
      <c r="E16" s="54"/>
      <c r="F16" s="54"/>
      <c r="G16" s="53"/>
      <c r="H16" s="54"/>
      <c r="I16" s="54"/>
      <c r="J16" s="54"/>
      <c r="K16" s="54"/>
      <c r="L16" s="54"/>
      <c r="M16" s="54"/>
    </row>
    <row r="17" spans="1:13" x14ac:dyDescent="0.25">
      <c r="A17" s="57">
        <f>IF(CALCULATION!$D$5=$H$88,INDEX($C$21:$E$26,MATCH(A18,F21:F26,0),MATCH(CALCULATION!$D$10,C20:E20,0))*CALCULATION!$D$9,A28)</f>
        <v>69.349999999999994</v>
      </c>
      <c r="B17" s="58" t="s">
        <v>97</v>
      </c>
      <c r="C17" s="54"/>
      <c r="D17" s="54"/>
      <c r="E17" s="54"/>
      <c r="F17" s="59"/>
      <c r="G17" s="60"/>
      <c r="H17" s="61" t="str">
        <f>IF(CALCULATION!$D$12="","",IF(CALCULATION!$D$5=$H$88,INDEX($K$21:$K$26,MATCH(A18,M21:M26,0)),H28))</f>
        <v/>
      </c>
      <c r="I17" s="58" t="s">
        <v>97</v>
      </c>
      <c r="J17" s="54"/>
      <c r="K17" s="54"/>
      <c r="L17" s="54"/>
      <c r="M17" s="54"/>
    </row>
    <row r="18" spans="1:13" ht="30" customHeight="1" x14ac:dyDescent="0.25">
      <c r="A18" s="62" t="b">
        <v>1</v>
      </c>
      <c r="B18" s="63" t="s">
        <v>88</v>
      </c>
      <c r="C18" s="498" t="s">
        <v>89</v>
      </c>
      <c r="D18" s="498"/>
      <c r="E18" s="499"/>
      <c r="F18" s="54"/>
      <c r="G18" s="53"/>
      <c r="H18" s="62"/>
      <c r="I18" s="63" t="s">
        <v>88</v>
      </c>
      <c r="J18" s="504" t="s">
        <v>108</v>
      </c>
      <c r="K18" s="498"/>
      <c r="L18" s="499"/>
      <c r="M18" s="54"/>
    </row>
    <row r="19" spans="1:13" x14ac:dyDescent="0.25">
      <c r="A19" s="54"/>
      <c r="B19" s="63"/>
      <c r="C19" s="500" t="s">
        <v>90</v>
      </c>
      <c r="D19" s="500"/>
      <c r="E19" s="501"/>
      <c r="F19" s="54"/>
      <c r="G19" s="53"/>
      <c r="H19" s="54"/>
      <c r="I19" s="63"/>
      <c r="J19" s="505" t="s">
        <v>109</v>
      </c>
      <c r="K19" s="500"/>
      <c r="L19" s="501"/>
      <c r="M19" s="54"/>
    </row>
    <row r="20" spans="1:13" x14ac:dyDescent="0.25">
      <c r="A20" s="54"/>
      <c r="B20" s="63"/>
      <c r="C20" s="64">
        <v>10000</v>
      </c>
      <c r="D20" s="65">
        <v>15000</v>
      </c>
      <c r="E20" s="66">
        <v>30000</v>
      </c>
      <c r="F20" s="54"/>
      <c r="G20" s="53"/>
      <c r="H20" s="54"/>
      <c r="I20" s="63"/>
      <c r="J20" s="67">
        <v>5000</v>
      </c>
      <c r="K20" s="67">
        <v>10000</v>
      </c>
      <c r="L20" s="67">
        <v>20000</v>
      </c>
      <c r="M20" s="54"/>
    </row>
    <row r="21" spans="1:13" x14ac:dyDescent="0.25">
      <c r="A21" s="54"/>
      <c r="B21" s="68" t="s">
        <v>276</v>
      </c>
      <c r="C21" s="69">
        <v>0.24</v>
      </c>
      <c r="D21" s="69">
        <v>0.26</v>
      </c>
      <c r="E21" s="70">
        <v>0.35</v>
      </c>
      <c r="F21" s="54" t="b">
        <f>IF(AND(0&lt;CALCULATION!$D$9, CALCULATION!$D$9&lt;8),TRUE,FALSE)</f>
        <v>0</v>
      </c>
      <c r="G21" s="53"/>
      <c r="H21" s="54"/>
      <c r="I21" s="71" t="s">
        <v>91</v>
      </c>
      <c r="J21" s="72"/>
      <c r="K21" s="73">
        <v>4.4999999999999999E-4</v>
      </c>
      <c r="L21" s="74"/>
      <c r="M21" s="54" t="b">
        <f>IF(AND(0&lt;CALCULATION!$D$9, CALCULATION!$D$9&lt;8),TRUE,FALSE)</f>
        <v>0</v>
      </c>
    </row>
    <row r="22" spans="1:13" x14ac:dyDescent="0.25">
      <c r="A22" s="54"/>
      <c r="B22" s="75" t="s">
        <v>92</v>
      </c>
      <c r="C22" s="69">
        <v>0.22</v>
      </c>
      <c r="D22" s="69">
        <v>0.24</v>
      </c>
      <c r="E22" s="70">
        <v>0.32</v>
      </c>
      <c r="F22" s="54" t="b">
        <f>IF(AND(7&lt;CALCULATION!$D$9, CALCULATION!$D$9&lt;16),TRUE,FALSE)</f>
        <v>0</v>
      </c>
      <c r="G22" s="53"/>
      <c r="H22" s="54"/>
      <c r="I22" s="71" t="s">
        <v>92</v>
      </c>
      <c r="J22" s="72"/>
      <c r="K22" s="73">
        <v>6.9999999999999999E-4</v>
      </c>
      <c r="L22" s="74"/>
      <c r="M22" s="54" t="b">
        <f>IF(AND(7&lt;CALCULATION!$D$9, CALCULATION!$D$9&lt;16),TRUE,FALSE)</f>
        <v>0</v>
      </c>
    </row>
    <row r="23" spans="1:13" x14ac:dyDescent="0.25">
      <c r="A23" s="54"/>
      <c r="B23" s="75" t="s">
        <v>93</v>
      </c>
      <c r="C23" s="69">
        <v>0.2</v>
      </c>
      <c r="D23" s="69">
        <v>0.21</v>
      </c>
      <c r="E23" s="70">
        <v>0.28999999999999998</v>
      </c>
      <c r="F23" s="54" t="b">
        <f>IF(AND(15&lt;CALCULATION!$D$9, CALCULATION!$D$9&lt;31),TRUE,FALSE)</f>
        <v>0</v>
      </c>
      <c r="G23" s="53"/>
      <c r="H23" s="54"/>
      <c r="I23" s="71" t="s">
        <v>93</v>
      </c>
      <c r="J23" s="72"/>
      <c r="K23" s="73">
        <v>1.2700000000000001E-3</v>
      </c>
      <c r="L23" s="74"/>
      <c r="M23" s="54" t="b">
        <f>IF(AND(15&lt;CALCULATION!$D$9, CALCULATION!$D$9&lt;31),TRUE,FALSE)</f>
        <v>0</v>
      </c>
    </row>
    <row r="24" spans="1:13" x14ac:dyDescent="0.25">
      <c r="A24" s="54"/>
      <c r="B24" s="75" t="s">
        <v>94</v>
      </c>
      <c r="C24" s="69">
        <v>0.18</v>
      </c>
      <c r="D24" s="69">
        <v>0.19</v>
      </c>
      <c r="E24" s="70">
        <v>0.25</v>
      </c>
      <c r="F24" s="54" t="b">
        <f>IF(AND(30&lt;CALCULATION!$D$9, CALCULATION!$D$9&lt;91),TRUE,FALSE)</f>
        <v>0</v>
      </c>
      <c r="G24" s="53"/>
      <c r="H24" s="54"/>
      <c r="I24" s="71" t="s">
        <v>94</v>
      </c>
      <c r="J24" s="72"/>
      <c r="K24" s="73">
        <v>3.0300000000000001E-3</v>
      </c>
      <c r="L24" s="74"/>
      <c r="M24" s="54" t="b">
        <f>IF(AND(30&lt;CALCULATION!$D$9, CALCULATION!$D$9&lt;91),TRUE,FALSE)</f>
        <v>0</v>
      </c>
    </row>
    <row r="25" spans="1:13" x14ac:dyDescent="0.25">
      <c r="A25" s="54"/>
      <c r="B25" s="75" t="s">
        <v>95</v>
      </c>
      <c r="C25" s="69">
        <v>0.16</v>
      </c>
      <c r="D25" s="69">
        <v>0.17</v>
      </c>
      <c r="E25" s="70">
        <v>0.22</v>
      </c>
      <c r="F25" s="54" t="b">
        <f>IF(AND(90&lt;CALCULATION!$D$9, CALCULATION!$D$9&lt;181),TRUE,FALSE)</f>
        <v>0</v>
      </c>
      <c r="G25" s="53"/>
      <c r="H25" s="54"/>
      <c r="I25" s="71" t="s">
        <v>95</v>
      </c>
      <c r="J25" s="72"/>
      <c r="K25" s="73">
        <v>6.1000000000000004E-3</v>
      </c>
      <c r="L25" s="74"/>
      <c r="M25" s="54" t="b">
        <f>IF(AND(90&lt;CALCULATION!$D$9, CALCULATION!$D$9&lt;181),TRUE,FALSE)</f>
        <v>0</v>
      </c>
    </row>
    <row r="26" spans="1:13" x14ac:dyDescent="0.25">
      <c r="A26" s="54"/>
      <c r="B26" s="75" t="s">
        <v>96</v>
      </c>
      <c r="C26" s="69">
        <v>0.14000000000000001</v>
      </c>
      <c r="D26" s="69">
        <v>0.15</v>
      </c>
      <c r="E26" s="70">
        <v>0.19</v>
      </c>
      <c r="F26" s="54" t="b">
        <f>IF(AND(181&lt;CALCULATION!$D$9, CALCULATION!$D$9&lt;367),TRUE,FALSE)</f>
        <v>1</v>
      </c>
      <c r="G26" s="53"/>
      <c r="H26" s="54"/>
      <c r="I26" s="71" t="s">
        <v>96</v>
      </c>
      <c r="J26" s="72"/>
      <c r="K26" s="73">
        <v>9.5600000000000008E-3</v>
      </c>
      <c r="L26" s="74"/>
      <c r="M26" s="54" t="b">
        <f>IF(AND(181&lt;CALCULATION!$D$9, CALCULATION!$D$9&lt;367),TRUE,FALSE)</f>
        <v>1</v>
      </c>
    </row>
    <row r="27" spans="1:13" x14ac:dyDescent="0.25">
      <c r="A27" s="54"/>
      <c r="B27" s="54"/>
      <c r="C27" s="54"/>
      <c r="D27" s="54"/>
      <c r="E27" s="54"/>
      <c r="F27" s="54"/>
      <c r="G27" s="53"/>
      <c r="H27" s="54"/>
      <c r="I27" s="54"/>
      <c r="J27" s="54"/>
      <c r="K27" s="54"/>
      <c r="L27" s="54"/>
      <c r="M27" s="54"/>
    </row>
    <row r="28" spans="1:13" x14ac:dyDescent="0.25">
      <c r="A28" s="76">
        <f>IF(CALCULATION!$D$5=$H$87,INDEX($C$32:$D$40,MATCH(CALCULATION!$E$5,B32:B40,0),MATCH(CALCULATION!$D$10,C31:D31,0)),0)</f>
        <v>0</v>
      </c>
      <c r="B28" s="58" t="s">
        <v>98</v>
      </c>
      <c r="C28" s="59"/>
      <c r="D28" s="59"/>
      <c r="E28" s="59"/>
      <c r="F28" s="59"/>
      <c r="G28" s="60"/>
      <c r="H28" s="77">
        <f>IF(CALCULATION!$D$5=$H$87,INDEX($K$32:$K$40,MATCH(CALCULATION!$E$5,$I$32:$I$40,0)),0)</f>
        <v>0</v>
      </c>
      <c r="I28" s="58" t="s">
        <v>98</v>
      </c>
      <c r="J28" s="54"/>
      <c r="K28" s="54"/>
      <c r="L28" s="54"/>
      <c r="M28" s="54"/>
    </row>
    <row r="29" spans="1:13" ht="16.5" customHeight="1" x14ac:dyDescent="0.25">
      <c r="A29" s="54"/>
      <c r="B29" s="78" t="s">
        <v>99</v>
      </c>
      <c r="C29" s="502" t="s">
        <v>89</v>
      </c>
      <c r="D29" s="503"/>
      <c r="E29" s="54"/>
      <c r="F29" s="54"/>
      <c r="G29" s="53"/>
      <c r="H29" s="54"/>
      <c r="I29" s="63" t="s">
        <v>88</v>
      </c>
      <c r="J29" s="504" t="s">
        <v>108</v>
      </c>
      <c r="K29" s="498"/>
      <c r="L29" s="499"/>
      <c r="M29" s="54"/>
    </row>
    <row r="30" spans="1:13" x14ac:dyDescent="0.25">
      <c r="A30" s="54"/>
      <c r="B30" s="78"/>
      <c r="C30" s="502" t="s">
        <v>90</v>
      </c>
      <c r="D30" s="503"/>
      <c r="E30" s="54"/>
      <c r="F30" s="54"/>
      <c r="G30" s="53"/>
      <c r="H30" s="54"/>
      <c r="I30" s="63"/>
      <c r="J30" s="505" t="s">
        <v>109</v>
      </c>
      <c r="K30" s="500"/>
      <c r="L30" s="501"/>
      <c r="M30" s="54"/>
    </row>
    <row r="31" spans="1:13" x14ac:dyDescent="0.25">
      <c r="A31" s="54"/>
      <c r="B31" s="78"/>
      <c r="C31" s="65">
        <v>15000</v>
      </c>
      <c r="D31" s="66">
        <v>30000</v>
      </c>
      <c r="E31" s="54"/>
      <c r="F31" s="54"/>
      <c r="G31" s="53"/>
      <c r="H31" s="54"/>
      <c r="I31" s="63"/>
      <c r="J31" s="65">
        <v>5000</v>
      </c>
      <c r="K31" s="65">
        <v>10000</v>
      </c>
      <c r="L31" s="65">
        <v>20000</v>
      </c>
      <c r="M31" s="54"/>
    </row>
    <row r="32" spans="1:13" x14ac:dyDescent="0.25">
      <c r="A32" s="54"/>
      <c r="B32" s="79" t="s">
        <v>249</v>
      </c>
      <c r="C32" s="80">
        <v>4</v>
      </c>
      <c r="D32" s="81">
        <v>5</v>
      </c>
      <c r="E32" s="54"/>
      <c r="F32" s="54"/>
      <c r="G32" s="53"/>
      <c r="H32" s="54"/>
      <c r="I32" s="82" t="s">
        <v>249</v>
      </c>
      <c r="J32" s="83"/>
      <c r="K32" s="73">
        <v>1E-3</v>
      </c>
      <c r="L32" s="84"/>
      <c r="M32" s="54"/>
    </row>
    <row r="33" spans="1:13" x14ac:dyDescent="0.25">
      <c r="A33" s="54"/>
      <c r="B33" s="79" t="s">
        <v>250</v>
      </c>
      <c r="C33" s="80">
        <v>4</v>
      </c>
      <c r="D33" s="81">
        <v>5</v>
      </c>
      <c r="E33" s="54"/>
      <c r="F33" s="54"/>
      <c r="G33" s="53"/>
      <c r="H33" s="54"/>
      <c r="I33" s="82" t="s">
        <v>250</v>
      </c>
      <c r="J33" s="83"/>
      <c r="K33" s="73">
        <v>1.2999999999999999E-3</v>
      </c>
      <c r="L33" s="84"/>
      <c r="M33" s="54"/>
    </row>
    <row r="34" spans="1:13" x14ac:dyDescent="0.25">
      <c r="A34" s="54"/>
      <c r="B34" s="79" t="s">
        <v>251</v>
      </c>
      <c r="C34" s="80">
        <v>8</v>
      </c>
      <c r="D34" s="81">
        <v>10</v>
      </c>
      <c r="E34" s="54"/>
      <c r="F34" s="54"/>
      <c r="G34" s="53"/>
      <c r="H34" s="54"/>
      <c r="I34" s="82" t="s">
        <v>251</v>
      </c>
      <c r="J34" s="83"/>
      <c r="K34" s="73">
        <v>2.15E-3</v>
      </c>
      <c r="L34" s="84"/>
      <c r="M34" s="54"/>
    </row>
    <row r="35" spans="1:13" x14ac:dyDescent="0.25">
      <c r="A35" s="54"/>
      <c r="B35" s="79" t="s">
        <v>252</v>
      </c>
      <c r="C35" s="80">
        <v>15</v>
      </c>
      <c r="D35" s="81">
        <v>17</v>
      </c>
      <c r="E35" s="54"/>
      <c r="F35" s="54"/>
      <c r="G35" s="53"/>
      <c r="H35" s="54"/>
      <c r="I35" s="82" t="s">
        <v>252</v>
      </c>
      <c r="J35" s="83"/>
      <c r="K35" s="73">
        <v>4.5599999999999998E-3</v>
      </c>
      <c r="L35" s="84"/>
      <c r="M35" s="54"/>
    </row>
    <row r="36" spans="1:13" x14ac:dyDescent="0.25">
      <c r="A36" s="54"/>
      <c r="B36" s="79" t="s">
        <v>253</v>
      </c>
      <c r="C36" s="80">
        <v>19</v>
      </c>
      <c r="D36" s="81">
        <v>23</v>
      </c>
      <c r="E36" s="54"/>
      <c r="F36" s="54"/>
      <c r="G36" s="53"/>
      <c r="H36" s="54"/>
      <c r="I36" s="82" t="s">
        <v>253</v>
      </c>
      <c r="J36" s="83"/>
      <c r="K36" s="73">
        <v>5.3E-3</v>
      </c>
      <c r="L36" s="84"/>
      <c r="M36" s="54"/>
    </row>
    <row r="37" spans="1:13" x14ac:dyDescent="0.25">
      <c r="A37" s="54"/>
      <c r="B37" s="79" t="s">
        <v>254</v>
      </c>
      <c r="C37" s="80">
        <v>10</v>
      </c>
      <c r="D37" s="81">
        <v>12</v>
      </c>
      <c r="E37" s="54"/>
      <c r="F37" s="54"/>
      <c r="G37" s="53"/>
      <c r="H37" s="54"/>
      <c r="I37" s="82" t="s">
        <v>254</v>
      </c>
      <c r="J37" s="83"/>
      <c r="K37" s="73">
        <v>3.6800000000000001E-3</v>
      </c>
      <c r="L37" s="84"/>
      <c r="M37" s="54"/>
    </row>
    <row r="38" spans="1:13" x14ac:dyDescent="0.25">
      <c r="A38" s="54"/>
      <c r="B38" s="79" t="s">
        <v>255</v>
      </c>
      <c r="C38" s="80">
        <v>17</v>
      </c>
      <c r="D38" s="81">
        <v>20</v>
      </c>
      <c r="E38" s="54"/>
      <c r="F38" s="54"/>
      <c r="G38" s="53"/>
      <c r="H38" s="54"/>
      <c r="I38" s="82" t="s">
        <v>255</v>
      </c>
      <c r="J38" s="83"/>
      <c r="K38" s="73">
        <v>6.2899999999999996E-3</v>
      </c>
      <c r="L38" s="84"/>
      <c r="M38" s="54"/>
    </row>
    <row r="39" spans="1:13" x14ac:dyDescent="0.25">
      <c r="A39" s="54"/>
      <c r="B39" s="79" t="s">
        <v>256</v>
      </c>
      <c r="C39" s="80">
        <v>20</v>
      </c>
      <c r="D39" s="81">
        <v>25</v>
      </c>
      <c r="E39" s="54"/>
      <c r="F39" s="54"/>
      <c r="G39" s="53"/>
      <c r="H39" s="54"/>
      <c r="I39" s="82" t="s">
        <v>256</v>
      </c>
      <c r="J39" s="83"/>
      <c r="K39" s="73">
        <v>7.8300000000000002E-3</v>
      </c>
      <c r="L39" s="84"/>
      <c r="M39" s="54"/>
    </row>
    <row r="40" spans="1:13" x14ac:dyDescent="0.25">
      <c r="A40" s="54"/>
      <c r="B40" s="79" t="s">
        <v>100</v>
      </c>
      <c r="C40" s="80">
        <v>30</v>
      </c>
      <c r="D40" s="81">
        <v>40</v>
      </c>
      <c r="E40" s="54"/>
      <c r="F40" s="54"/>
      <c r="G40" s="53"/>
      <c r="H40" s="54"/>
      <c r="I40" s="82" t="s">
        <v>100</v>
      </c>
      <c r="J40" s="83"/>
      <c r="K40" s="73">
        <v>1.278E-2</v>
      </c>
      <c r="L40" s="84"/>
      <c r="M40" s="54"/>
    </row>
    <row r="41" spans="1:13" x14ac:dyDescent="0.25">
      <c r="A41" s="85" t="s">
        <v>102</v>
      </c>
      <c r="B41" s="54"/>
      <c r="C41" s="54"/>
      <c r="D41" s="54"/>
      <c r="E41" s="54"/>
      <c r="F41" s="54"/>
      <c r="G41" s="53"/>
      <c r="H41" s="54"/>
      <c r="I41" s="54"/>
      <c r="J41" s="54"/>
      <c r="K41" s="54"/>
      <c r="L41" s="54"/>
      <c r="M41" s="54"/>
    </row>
    <row r="42" spans="1:13" x14ac:dyDescent="0.25">
      <c r="A42" s="86">
        <f>IF(DATA!$D$3="",0,VLOOKUP(CALCULATION!$D$3,DATA!$B$44:$C$47,2,FALSE))</f>
        <v>1</v>
      </c>
      <c r="B42" s="58" t="s">
        <v>293</v>
      </c>
      <c r="C42" s="54"/>
      <c r="D42" s="54"/>
      <c r="E42" s="54"/>
      <c r="F42" s="54"/>
      <c r="G42" s="53"/>
      <c r="H42" s="54"/>
      <c r="I42" s="54"/>
      <c r="J42" s="54"/>
      <c r="K42" s="54"/>
      <c r="L42" s="54"/>
      <c r="M42" s="54"/>
    </row>
    <row r="43" spans="1:13" ht="31.5" x14ac:dyDescent="0.25">
      <c r="A43" s="54"/>
      <c r="B43" s="87" t="s">
        <v>101</v>
      </c>
      <c r="C43" s="87" t="s">
        <v>102</v>
      </c>
      <c r="D43" s="54"/>
      <c r="E43" s="54"/>
      <c r="F43" s="54"/>
      <c r="G43" s="53"/>
      <c r="H43" s="54"/>
      <c r="I43" s="54"/>
      <c r="J43" s="54"/>
      <c r="K43" s="54"/>
      <c r="L43" s="54"/>
      <c r="M43" s="54"/>
    </row>
    <row r="44" spans="1:13" x14ac:dyDescent="0.25">
      <c r="A44" s="54"/>
      <c r="B44" s="88" t="s">
        <v>103</v>
      </c>
      <c r="C44" s="89">
        <v>1</v>
      </c>
      <c r="D44" s="54"/>
      <c r="E44" s="54"/>
      <c r="F44" s="54"/>
      <c r="G44" s="53"/>
      <c r="H44" s="54"/>
      <c r="I44" s="54"/>
      <c r="J44" s="54"/>
      <c r="K44" s="54"/>
      <c r="L44" s="54"/>
      <c r="M44" s="54"/>
    </row>
    <row r="45" spans="1:13" x14ac:dyDescent="0.25">
      <c r="A45" s="54"/>
      <c r="B45" s="88" t="s">
        <v>104</v>
      </c>
      <c r="C45" s="89">
        <v>1.38</v>
      </c>
      <c r="D45" s="54"/>
      <c r="E45" s="54"/>
      <c r="F45" s="54"/>
      <c r="G45" s="53"/>
      <c r="H45" s="54"/>
      <c r="I45" s="54"/>
      <c r="J45" s="54"/>
      <c r="K45" s="54"/>
      <c r="L45" s="54"/>
      <c r="M45" s="54"/>
    </row>
    <row r="46" spans="1:13" x14ac:dyDescent="0.25">
      <c r="A46" s="54"/>
      <c r="B46" s="88" t="s">
        <v>105</v>
      </c>
      <c r="C46" s="89">
        <v>1.9</v>
      </c>
      <c r="D46" s="54"/>
      <c r="E46" s="54"/>
      <c r="F46" s="54"/>
      <c r="G46" s="53"/>
      <c r="H46" s="54"/>
      <c r="I46" s="54"/>
      <c r="J46" s="54"/>
      <c r="K46" s="54"/>
      <c r="L46" s="54"/>
      <c r="M46" s="54"/>
    </row>
    <row r="47" spans="1:13" x14ac:dyDescent="0.25">
      <c r="A47" s="54"/>
      <c r="B47" s="88" t="s">
        <v>106</v>
      </c>
      <c r="C47" s="90">
        <v>3</v>
      </c>
      <c r="D47" s="54"/>
      <c r="E47" s="54"/>
      <c r="F47" s="54"/>
      <c r="G47" s="53"/>
      <c r="H47" s="54"/>
      <c r="I47" s="54"/>
      <c r="J47" s="54"/>
      <c r="K47" s="54"/>
      <c r="L47" s="54"/>
      <c r="M47" s="54"/>
    </row>
    <row r="48" spans="1:13" x14ac:dyDescent="0.25">
      <c r="A48" s="85" t="s">
        <v>107</v>
      </c>
      <c r="B48" s="54"/>
      <c r="C48" s="54"/>
      <c r="D48" s="54"/>
      <c r="E48" s="54"/>
      <c r="F48" s="54"/>
      <c r="G48" s="53"/>
      <c r="H48" s="54"/>
      <c r="I48" s="54"/>
      <c r="J48" s="54"/>
      <c r="K48" s="54"/>
      <c r="L48" s="54"/>
      <c r="M48" s="54"/>
    </row>
    <row r="49" spans="1:13" x14ac:dyDescent="0.25">
      <c r="A49" s="86">
        <f>IF(CALCULATION!$D$11="",0,VLOOKUP(CALCULATION!$D$11,DATA!$B$51:$C$56,2,FALSE))</f>
        <v>1</v>
      </c>
      <c r="B49" s="58" t="s">
        <v>292</v>
      </c>
      <c r="C49" s="54"/>
      <c r="D49" s="54"/>
      <c r="E49" s="54"/>
      <c r="F49" s="54"/>
      <c r="G49" s="53"/>
      <c r="H49" s="54"/>
      <c r="I49" s="54"/>
      <c r="J49" s="54"/>
      <c r="K49" s="54"/>
      <c r="L49" s="54"/>
      <c r="M49" s="54"/>
    </row>
    <row r="50" spans="1:13" ht="31.5" x14ac:dyDescent="0.25">
      <c r="A50" s="54"/>
      <c r="B50" s="91" t="s">
        <v>243</v>
      </c>
      <c r="C50" s="91" t="s">
        <v>107</v>
      </c>
      <c r="D50" s="54"/>
      <c r="E50" s="54"/>
      <c r="F50" s="54"/>
      <c r="G50" s="53"/>
      <c r="H50" s="54"/>
      <c r="I50" s="54"/>
      <c r="J50" s="54"/>
      <c r="K50" s="54"/>
      <c r="L50" s="54"/>
      <c r="M50" s="54"/>
    </row>
    <row r="51" spans="1:13" x14ac:dyDescent="0.25">
      <c r="A51" s="54"/>
      <c r="B51" s="92">
        <v>0</v>
      </c>
      <c r="C51" s="89">
        <v>1</v>
      </c>
      <c r="D51" s="54"/>
      <c r="E51" s="54"/>
      <c r="F51" s="54"/>
      <c r="G51" s="53"/>
      <c r="H51" s="54"/>
      <c r="I51" s="54"/>
      <c r="J51" s="54"/>
      <c r="K51" s="54"/>
      <c r="L51" s="54"/>
      <c r="M51" s="54"/>
    </row>
    <row r="52" spans="1:13" x14ac:dyDescent="0.25">
      <c r="A52" s="54"/>
      <c r="B52" s="92">
        <v>50</v>
      </c>
      <c r="C52" s="89">
        <v>0.95</v>
      </c>
      <c r="D52" s="54"/>
      <c r="E52" s="54"/>
      <c r="F52" s="54"/>
      <c r="G52" s="53"/>
      <c r="H52" s="54"/>
      <c r="I52" s="54"/>
      <c r="J52" s="54"/>
      <c r="K52" s="54"/>
      <c r="L52" s="54"/>
      <c r="M52" s="54"/>
    </row>
    <row r="53" spans="1:13" x14ac:dyDescent="0.25">
      <c r="A53" s="54"/>
      <c r="B53" s="92">
        <v>100</v>
      </c>
      <c r="C53" s="89">
        <v>0.85</v>
      </c>
      <c r="D53" s="54"/>
      <c r="E53" s="54"/>
      <c r="F53" s="54"/>
      <c r="G53" s="53"/>
      <c r="H53" s="54"/>
      <c r="I53" s="54"/>
      <c r="J53" s="54"/>
      <c r="K53" s="54"/>
      <c r="L53" s="54"/>
      <c r="M53" s="54"/>
    </row>
    <row r="54" spans="1:13" x14ac:dyDescent="0.25">
      <c r="A54" s="54"/>
      <c r="B54" s="92">
        <v>150</v>
      </c>
      <c r="C54" s="89">
        <v>0.8</v>
      </c>
      <c r="D54" s="54"/>
      <c r="E54" s="54"/>
      <c r="F54" s="54"/>
      <c r="G54" s="53"/>
      <c r="H54" s="54"/>
      <c r="I54" s="54"/>
      <c r="J54" s="54"/>
      <c r="K54" s="54"/>
      <c r="L54" s="54"/>
      <c r="M54" s="54"/>
    </row>
    <row r="55" spans="1:13" x14ac:dyDescent="0.25">
      <c r="A55" s="54"/>
      <c r="B55" s="92">
        <v>200</v>
      </c>
      <c r="C55" s="89">
        <v>0.75</v>
      </c>
      <c r="D55" s="54"/>
      <c r="E55" s="54"/>
      <c r="F55" s="54"/>
      <c r="G55" s="53"/>
      <c r="H55" s="54"/>
      <c r="I55" s="54"/>
      <c r="J55" s="54"/>
      <c r="K55" s="54"/>
      <c r="L55" s="54"/>
      <c r="M55" s="54"/>
    </row>
    <row r="56" spans="1:13" x14ac:dyDescent="0.25">
      <c r="A56" s="54"/>
      <c r="B56" s="92">
        <v>250</v>
      </c>
      <c r="C56" s="89">
        <v>0.7</v>
      </c>
      <c r="D56" s="54"/>
      <c r="E56" s="54"/>
      <c r="F56" s="54"/>
      <c r="G56" s="53"/>
      <c r="H56" s="54"/>
      <c r="I56" s="54"/>
      <c r="J56" s="54"/>
      <c r="K56" s="54"/>
      <c r="L56" s="54"/>
      <c r="M56" s="54"/>
    </row>
    <row r="57" spans="1:13" x14ac:dyDescent="0.25">
      <c r="A57" s="85" t="s">
        <v>291</v>
      </c>
      <c r="B57" s="54"/>
      <c r="C57" s="54"/>
      <c r="D57" s="54"/>
      <c r="E57" s="54"/>
      <c r="F57" s="54"/>
      <c r="G57" s="53"/>
      <c r="H57" s="54"/>
      <c r="I57" s="54"/>
      <c r="J57" s="54"/>
      <c r="K57" s="54"/>
      <c r="L57" s="54"/>
      <c r="M57" s="54"/>
    </row>
    <row r="58" spans="1:13" x14ac:dyDescent="0.25">
      <c r="A58" s="86">
        <f>IF(CALCULATION!$D$4="",0,VLOOKUP(CALCULATION!$D$4,DATA!$D$60:$E$62,2,FALSE))</f>
        <v>1</v>
      </c>
      <c r="B58" s="58" t="s">
        <v>290</v>
      </c>
      <c r="C58" s="54"/>
      <c r="D58" s="54"/>
      <c r="E58" s="54"/>
      <c r="F58" s="54"/>
      <c r="G58" s="53"/>
      <c r="H58" s="54"/>
      <c r="I58" s="54"/>
      <c r="J58" s="54"/>
      <c r="K58" s="54"/>
      <c r="L58" s="54"/>
      <c r="M58" s="54"/>
    </row>
    <row r="59" spans="1:13" x14ac:dyDescent="0.25">
      <c r="A59" s="54"/>
      <c r="B59" s="496" t="s">
        <v>233</v>
      </c>
      <c r="C59" s="496"/>
      <c r="D59" s="93" t="s">
        <v>238</v>
      </c>
      <c r="E59" s="94" t="s">
        <v>234</v>
      </c>
      <c r="F59" s="54"/>
      <c r="G59" s="53"/>
      <c r="H59" s="54"/>
      <c r="I59" s="54"/>
      <c r="J59" s="54"/>
      <c r="K59" s="54"/>
      <c r="L59" s="54"/>
      <c r="M59" s="54"/>
    </row>
    <row r="60" spans="1:13" ht="16.5" customHeight="1" x14ac:dyDescent="0.25">
      <c r="A60" s="54"/>
      <c r="B60" s="497" t="s">
        <v>235</v>
      </c>
      <c r="C60" s="497"/>
      <c r="D60" s="95" t="s">
        <v>245</v>
      </c>
      <c r="E60" s="89">
        <v>1</v>
      </c>
      <c r="F60" s="54"/>
      <c r="G60" s="53"/>
      <c r="H60" s="54"/>
      <c r="I60" s="54"/>
      <c r="J60" s="54"/>
      <c r="K60" s="54"/>
      <c r="L60" s="54"/>
      <c r="M60" s="54"/>
    </row>
    <row r="61" spans="1:13" ht="77.25" customHeight="1" x14ac:dyDescent="0.25">
      <c r="A61" s="54"/>
      <c r="B61" s="497" t="s">
        <v>237</v>
      </c>
      <c r="C61" s="497"/>
      <c r="D61" s="95" t="s">
        <v>246</v>
      </c>
      <c r="E61" s="89">
        <v>1.5</v>
      </c>
      <c r="F61" s="54"/>
      <c r="G61" s="53"/>
      <c r="H61" s="54"/>
      <c r="I61" s="54"/>
      <c r="J61" s="54"/>
      <c r="K61" s="54"/>
      <c r="L61" s="54"/>
      <c r="M61" s="54"/>
    </row>
    <row r="62" spans="1:13" ht="82.5" customHeight="1" x14ac:dyDescent="0.25">
      <c r="A62" s="54"/>
      <c r="B62" s="497" t="s">
        <v>236</v>
      </c>
      <c r="C62" s="497"/>
      <c r="D62" s="95" t="s">
        <v>247</v>
      </c>
      <c r="E62" s="89">
        <v>2.2999999999999998</v>
      </c>
      <c r="F62" s="54"/>
      <c r="G62" s="53"/>
      <c r="H62" s="54"/>
      <c r="I62" s="54"/>
      <c r="J62" s="54"/>
      <c r="K62" s="54"/>
      <c r="L62" s="54"/>
      <c r="M62" s="54"/>
    </row>
    <row r="63" spans="1:13" x14ac:dyDescent="0.25">
      <c r="A63" s="54"/>
      <c r="B63" s="54"/>
      <c r="C63" s="54"/>
      <c r="D63" s="54"/>
      <c r="E63" s="54"/>
      <c r="F63" s="54"/>
      <c r="G63" s="53"/>
      <c r="H63" s="54"/>
      <c r="I63" s="54"/>
      <c r="J63" s="54"/>
      <c r="K63" s="54"/>
      <c r="L63" s="54"/>
      <c r="M63" s="54"/>
    </row>
    <row r="64" spans="1:13" x14ac:dyDescent="0.25">
      <c r="A64" s="53"/>
      <c r="B64" s="53"/>
      <c r="C64" s="53"/>
      <c r="D64" s="53"/>
      <c r="E64" s="53"/>
      <c r="F64" s="53"/>
      <c r="G64" s="53"/>
      <c r="H64" s="53"/>
      <c r="I64" s="53"/>
      <c r="J64" s="53"/>
      <c r="K64" s="53"/>
      <c r="L64" s="53"/>
      <c r="M64" s="96"/>
    </row>
    <row r="65" spans="1:13" x14ac:dyDescent="0.25">
      <c r="A65" s="54"/>
      <c r="B65" s="54"/>
      <c r="C65" s="54"/>
      <c r="D65" s="54"/>
      <c r="E65" s="54"/>
      <c r="F65" s="54"/>
      <c r="G65" s="97"/>
      <c r="H65" s="54"/>
      <c r="I65" s="54"/>
      <c r="J65" s="54"/>
      <c r="K65" s="54"/>
      <c r="L65" s="54"/>
      <c r="M65" s="54"/>
    </row>
    <row r="66" spans="1:13" x14ac:dyDescent="0.25">
      <c r="A66" s="85" t="s">
        <v>295</v>
      </c>
      <c r="B66" s="98"/>
      <c r="C66" s="54"/>
      <c r="D66" s="54"/>
      <c r="E66" s="54"/>
      <c r="F66" s="54"/>
      <c r="G66" s="97"/>
      <c r="H66" s="85" t="s">
        <v>297</v>
      </c>
      <c r="I66" s="54"/>
      <c r="J66" s="54"/>
      <c r="K66" s="54"/>
      <c r="L66" s="54"/>
      <c r="M66" s="54"/>
    </row>
    <row r="67" spans="1:13" x14ac:dyDescent="0.25">
      <c r="A67" s="99">
        <f ca="1">IF(OR(AND($D$87&gt;=1,$D$87&lt;4),AND($D$87&gt;=60,$D$87&lt;66)),$C$69,IF(AND($D$87&gt;=66,$D$87&lt;76),$C$71,IF(OR($D$87&lt;1,$D$87&gt;76),0,1)))</f>
        <v>1</v>
      </c>
      <c r="B67" s="58" t="s">
        <v>125</v>
      </c>
      <c r="C67" s="54"/>
      <c r="D67" s="54"/>
      <c r="E67" s="54"/>
      <c r="F67" s="54"/>
      <c r="G67" s="97"/>
      <c r="H67" s="100">
        <f>IF(CALCULATION!$D$14="",0,VLOOKUP(CALCULATION!$D$14,DATA!$I$69:$J$77,2,FALSE))</f>
        <v>1.347</v>
      </c>
      <c r="I67" s="58" t="s">
        <v>127</v>
      </c>
      <c r="J67" s="54"/>
      <c r="K67" s="54"/>
      <c r="L67" s="54"/>
      <c r="M67" s="54"/>
    </row>
    <row r="68" spans="1:13" ht="21" customHeight="1" x14ac:dyDescent="0.25">
      <c r="A68" s="99">
        <f ca="1">IF(OR(AND($D$88&gt;=1,$D$88&lt;4),AND($D$88&gt;=60,$D$88&lt;66)),$C$69,IF(AND($D$88&gt;=66,$D$88&lt;76),$C$71,IF(OR($D$88&lt;1,$D$88&gt;76),0,1)))</f>
        <v>0</v>
      </c>
      <c r="B68" s="101" t="s">
        <v>275</v>
      </c>
      <c r="C68" s="101" t="s">
        <v>111</v>
      </c>
      <c r="D68" s="54"/>
      <c r="E68" s="54"/>
      <c r="F68" s="54"/>
      <c r="G68" s="97"/>
      <c r="H68" s="54"/>
      <c r="I68" s="87" t="s">
        <v>123</v>
      </c>
      <c r="J68" s="87" t="s">
        <v>124</v>
      </c>
      <c r="K68" s="54"/>
      <c r="L68" s="54"/>
      <c r="M68" s="54"/>
    </row>
    <row r="69" spans="1:13" x14ac:dyDescent="0.25">
      <c r="A69" s="99">
        <f ca="1">IF(OR(AND($D$89&gt;=1,$D$89&lt;4),AND($D$89&gt;=60,$D$89&lt;66)),$C$69,IF(AND($D$89&gt;=66,$D$89&lt;76),$C$71,IF(OR($D$89&lt;1,$D$89&gt;76),0,1)))</f>
        <v>0</v>
      </c>
      <c r="B69" s="102" t="s">
        <v>112</v>
      </c>
      <c r="C69" s="103">
        <v>1.5</v>
      </c>
      <c r="D69" s="54"/>
      <c r="E69" s="54"/>
      <c r="F69" s="54"/>
      <c r="G69" s="97"/>
      <c r="H69" s="54"/>
      <c r="I69" s="104">
        <v>0</v>
      </c>
      <c r="J69" s="105">
        <v>1</v>
      </c>
      <c r="K69" s="54"/>
      <c r="L69" s="54"/>
      <c r="M69" s="54"/>
    </row>
    <row r="70" spans="1:13" ht="23.25" customHeight="1" x14ac:dyDescent="0.25">
      <c r="A70" s="99">
        <f ca="1">IF(OR(AND($D$90&gt;=1,$D$90&lt;4),AND($D$90&gt;=60,$D$90&lt;66)),$C$69,IF(AND($D$90&gt;=66,$D$90&lt;76),$C$71,IF(OR($D$90&lt;1,$D$90&gt;76),0,1)))</f>
        <v>0</v>
      </c>
      <c r="B70" s="102" t="s">
        <v>113</v>
      </c>
      <c r="C70" s="103">
        <v>1.5</v>
      </c>
      <c r="D70" s="54"/>
      <c r="E70" s="54"/>
      <c r="F70" s="54"/>
      <c r="G70" s="97"/>
      <c r="H70" s="54"/>
      <c r="I70" s="104">
        <v>0.05</v>
      </c>
      <c r="J70" s="105">
        <v>1.054</v>
      </c>
      <c r="K70" s="54"/>
      <c r="L70" s="54"/>
      <c r="M70" s="54"/>
    </row>
    <row r="71" spans="1:13" x14ac:dyDescent="0.25">
      <c r="A71" s="54"/>
      <c r="B71" s="102" t="s">
        <v>114</v>
      </c>
      <c r="C71" s="103">
        <v>2</v>
      </c>
      <c r="D71" s="54"/>
      <c r="E71" s="54"/>
      <c r="F71" s="54"/>
      <c r="G71" s="97"/>
      <c r="H71" s="54"/>
      <c r="I71" s="104">
        <v>0.1</v>
      </c>
      <c r="J71" s="105">
        <v>1.115</v>
      </c>
      <c r="K71" s="54"/>
      <c r="L71" s="54"/>
      <c r="M71" s="54"/>
    </row>
    <row r="72" spans="1:13" ht="49.5" customHeight="1" x14ac:dyDescent="0.25">
      <c r="A72" s="54"/>
      <c r="B72" s="495" t="s">
        <v>278</v>
      </c>
      <c r="C72" s="495"/>
      <c r="D72" s="495"/>
      <c r="E72" s="495"/>
      <c r="F72" s="495"/>
      <c r="G72" s="495"/>
      <c r="H72" s="54"/>
      <c r="I72" s="104">
        <v>0.15</v>
      </c>
      <c r="J72" s="105">
        <v>1.1830000000000001</v>
      </c>
      <c r="K72" s="54"/>
      <c r="L72" s="54"/>
      <c r="M72" s="54"/>
    </row>
    <row r="73" spans="1:13" x14ac:dyDescent="0.25">
      <c r="A73" s="85" t="s">
        <v>296</v>
      </c>
      <c r="B73" s="98"/>
      <c r="C73" s="54"/>
      <c r="D73" s="54"/>
      <c r="E73" s="54"/>
      <c r="F73" s="54"/>
      <c r="G73" s="97"/>
      <c r="H73" s="54"/>
      <c r="I73" s="104">
        <v>0.2</v>
      </c>
      <c r="J73" s="105">
        <v>1.2589999999999999</v>
      </c>
      <c r="K73" s="54"/>
      <c r="L73" s="54"/>
      <c r="M73" s="54"/>
    </row>
    <row r="74" spans="1:13" x14ac:dyDescent="0.25">
      <c r="A74" s="106">
        <f>IF(CALCULATION!$D$13="",0,IF(CALCULATION!$D$13=B76,"",VLOOKUP(CALCULATION!$D$13,DATA!$B$76:$C$81,2,FALSE)))</f>
        <v>0.95</v>
      </c>
      <c r="B74" s="58" t="s">
        <v>126</v>
      </c>
      <c r="C74" s="54"/>
      <c r="D74" s="54"/>
      <c r="E74" s="54"/>
      <c r="F74" s="54"/>
      <c r="G74" s="97"/>
      <c r="H74" s="54"/>
      <c r="I74" s="104">
        <v>0.25</v>
      </c>
      <c r="J74" s="105">
        <v>1.347</v>
      </c>
      <c r="K74" s="54"/>
      <c r="L74" s="54"/>
      <c r="M74" s="54"/>
    </row>
    <row r="75" spans="1:13" ht="31.5" x14ac:dyDescent="0.25">
      <c r="A75" s="54"/>
      <c r="B75" s="101" t="s">
        <v>115</v>
      </c>
      <c r="C75" s="107" t="s">
        <v>116</v>
      </c>
      <c r="D75" s="54"/>
      <c r="E75" s="54"/>
      <c r="F75" s="54"/>
      <c r="G75" s="97"/>
      <c r="H75" s="54"/>
      <c r="I75" s="104">
        <v>0.3</v>
      </c>
      <c r="J75" s="105">
        <v>1.4470000000000001</v>
      </c>
      <c r="K75" s="54"/>
      <c r="L75" s="54"/>
      <c r="M75" s="54"/>
    </row>
    <row r="76" spans="1:13" x14ac:dyDescent="0.25">
      <c r="A76" s="54"/>
      <c r="B76" s="108" t="s">
        <v>117</v>
      </c>
      <c r="C76" s="109">
        <v>0</v>
      </c>
      <c r="D76" s="54"/>
      <c r="E76" s="54"/>
      <c r="F76" s="54"/>
      <c r="G76" s="97"/>
      <c r="H76" s="54"/>
      <c r="I76" s="104">
        <v>0.35</v>
      </c>
      <c r="J76" s="105">
        <v>1.5640000000000001</v>
      </c>
      <c r="K76" s="54"/>
      <c r="L76" s="54"/>
      <c r="M76" s="54"/>
    </row>
    <row r="77" spans="1:13" x14ac:dyDescent="0.25">
      <c r="A77" s="54"/>
      <c r="B77" s="108" t="s">
        <v>118</v>
      </c>
      <c r="C77" s="109">
        <v>0.95</v>
      </c>
      <c r="D77" s="54"/>
      <c r="E77" s="54"/>
      <c r="F77" s="54"/>
      <c r="G77" s="97"/>
      <c r="H77" s="54"/>
      <c r="I77" s="104">
        <v>0.4</v>
      </c>
      <c r="J77" s="105">
        <v>1.7010000000000001</v>
      </c>
      <c r="K77" s="54"/>
      <c r="L77" s="54"/>
      <c r="M77" s="54"/>
    </row>
    <row r="78" spans="1:13" x14ac:dyDescent="0.25">
      <c r="A78" s="54"/>
      <c r="B78" s="108" t="s">
        <v>119</v>
      </c>
      <c r="C78" s="109">
        <v>0.9</v>
      </c>
      <c r="D78" s="54"/>
      <c r="E78" s="54"/>
      <c r="F78" s="54"/>
      <c r="G78" s="97"/>
      <c r="H78" s="110" t="s">
        <v>299</v>
      </c>
      <c r="I78" s="54"/>
      <c r="J78" s="54"/>
      <c r="K78" s="54"/>
      <c r="L78" s="54"/>
      <c r="M78" s="54"/>
    </row>
    <row r="79" spans="1:13" x14ac:dyDescent="0.25">
      <c r="A79" s="54"/>
      <c r="B79" s="108" t="s">
        <v>120</v>
      </c>
      <c r="C79" s="109">
        <v>0.85</v>
      </c>
      <c r="D79" s="54"/>
      <c r="E79" s="54"/>
      <c r="F79" s="54"/>
      <c r="G79" s="111" t="s">
        <v>267</v>
      </c>
      <c r="H79" s="106" t="str">
        <f>IF(CALCULATION!$L$18="","",CALCULATION!$L$18+1)</f>
        <v/>
      </c>
      <c r="I79" s="62" t="s">
        <v>281</v>
      </c>
      <c r="J79" s="54"/>
      <c r="K79" s="54"/>
      <c r="L79" s="54"/>
      <c r="M79" s="54"/>
    </row>
    <row r="80" spans="1:13" x14ac:dyDescent="0.25">
      <c r="A80" s="54"/>
      <c r="B80" s="112" t="s">
        <v>121</v>
      </c>
      <c r="C80" s="109">
        <v>0.8</v>
      </c>
      <c r="D80" s="54"/>
      <c r="E80" s="54"/>
      <c r="F80" s="54"/>
      <c r="G80" s="111" t="s">
        <v>268</v>
      </c>
      <c r="H80" s="106" t="str">
        <f>IF(CALCULATION!$L$19="","",CALCULATION!$L$19+1)</f>
        <v/>
      </c>
      <c r="I80" s="54"/>
      <c r="J80" s="113" t="s">
        <v>282</v>
      </c>
      <c r="K80" s="54"/>
      <c r="L80" s="54"/>
      <c r="M80" s="54"/>
    </row>
    <row r="81" spans="1:13" x14ac:dyDescent="0.25">
      <c r="A81" s="54"/>
      <c r="B81" s="114" t="s">
        <v>122</v>
      </c>
      <c r="C81" s="109">
        <v>0.95</v>
      </c>
      <c r="D81" s="54"/>
      <c r="E81" s="54"/>
      <c r="F81" s="54"/>
      <c r="G81" s="111" t="s">
        <v>269</v>
      </c>
      <c r="H81" s="106" t="str">
        <f>IF(CALCULATION!$L$20="","",CALCULATION!$L$20+1)</f>
        <v/>
      </c>
      <c r="I81" s="54"/>
      <c r="J81" s="113" t="s">
        <v>283</v>
      </c>
      <c r="K81" s="54"/>
      <c r="L81" s="54"/>
      <c r="M81" s="54"/>
    </row>
    <row r="82" spans="1:13" x14ac:dyDescent="0.25">
      <c r="A82" s="54"/>
      <c r="B82" s="98"/>
      <c r="C82" s="54"/>
      <c r="D82" s="54"/>
      <c r="E82" s="54"/>
      <c r="F82" s="54"/>
      <c r="G82" s="111" t="s">
        <v>277</v>
      </c>
      <c r="H82" s="106" t="str">
        <f>IF(CALCULATION!$L$21="","",CALCULATION!$L$21+1)</f>
        <v/>
      </c>
      <c r="I82" s="54"/>
      <c r="J82" s="54"/>
      <c r="K82" s="54"/>
      <c r="L82" s="54"/>
      <c r="M82" s="54"/>
    </row>
    <row r="83" spans="1:13" x14ac:dyDescent="0.25">
      <c r="A83" s="97"/>
      <c r="B83" s="97"/>
      <c r="C83" s="97"/>
      <c r="D83" s="97"/>
      <c r="E83" s="97"/>
      <c r="F83" s="97"/>
      <c r="G83" s="97"/>
      <c r="H83" s="97"/>
      <c r="I83" s="97"/>
      <c r="J83" s="97"/>
      <c r="K83" s="97"/>
      <c r="L83" s="97"/>
      <c r="M83" s="97"/>
    </row>
    <row r="84" spans="1:13" x14ac:dyDescent="0.25">
      <c r="A84" s="53"/>
      <c r="B84" s="53"/>
      <c r="C84" s="53"/>
      <c r="D84" s="53"/>
      <c r="E84" s="53"/>
      <c r="F84" s="53"/>
      <c r="G84" s="53"/>
      <c r="H84" s="53"/>
      <c r="I84" s="53"/>
      <c r="J84" s="53"/>
      <c r="K84" s="53"/>
      <c r="L84" s="53"/>
      <c r="M84" s="53"/>
    </row>
    <row r="85" spans="1:13" ht="18" x14ac:dyDescent="0.25">
      <c r="A85" s="494" t="s">
        <v>279</v>
      </c>
      <c r="B85" s="494"/>
      <c r="C85" s="494"/>
      <c r="D85" s="494"/>
      <c r="E85" s="494"/>
      <c r="F85" s="494"/>
      <c r="G85" s="494"/>
      <c r="H85" s="494"/>
      <c r="I85" s="494"/>
      <c r="J85" s="494"/>
      <c r="K85" s="494"/>
      <c r="L85" s="494"/>
      <c r="M85" s="494"/>
    </row>
    <row r="86" spans="1:13" x14ac:dyDescent="0.25">
      <c r="A86" s="115"/>
      <c r="B86" s="115"/>
      <c r="C86" s="54"/>
      <c r="D86" s="116" t="s">
        <v>259</v>
      </c>
      <c r="E86" s="54"/>
      <c r="F86" s="117" t="s">
        <v>205</v>
      </c>
      <c r="G86" s="97"/>
      <c r="H86" s="117" t="s">
        <v>239</v>
      </c>
      <c r="I86" s="54"/>
      <c r="J86" s="54"/>
      <c r="K86" s="117" t="s">
        <v>257</v>
      </c>
      <c r="L86" s="54"/>
      <c r="M86" s="54"/>
    </row>
    <row r="87" spans="1:13" x14ac:dyDescent="0.25">
      <c r="A87" s="115"/>
      <c r="B87" s="115"/>
      <c r="C87" s="118" t="s">
        <v>267</v>
      </c>
      <c r="D87" s="119">
        <f ca="1">IF(CALCULATION!$I$18="",0,(TODAY()-CALCULATION!$I$18)/365)</f>
        <v>17.632876712328766</v>
      </c>
      <c r="E87" s="54"/>
      <c r="F87" s="54" t="s">
        <v>228</v>
      </c>
      <c r="G87" s="97"/>
      <c r="H87" s="54" t="s">
        <v>240</v>
      </c>
      <c r="I87" s="54"/>
      <c r="J87" s="54"/>
      <c r="K87" s="120">
        <v>0.1</v>
      </c>
      <c r="L87" s="54"/>
      <c r="M87" s="54"/>
    </row>
    <row r="88" spans="1:13" x14ac:dyDescent="0.25">
      <c r="A88" s="115"/>
      <c r="B88" s="115"/>
      <c r="C88" s="118" t="s">
        <v>268</v>
      </c>
      <c r="D88" s="119">
        <f ca="1">IF(CALCULATION!$I$19="",0,(TODAY()-CALCULATION!$I$19)/365)</f>
        <v>0</v>
      </c>
      <c r="E88" s="54"/>
      <c r="F88" s="54" t="s">
        <v>229</v>
      </c>
      <c r="G88" s="97"/>
      <c r="H88" s="54" t="s">
        <v>241</v>
      </c>
      <c r="I88" s="54"/>
      <c r="J88" s="120"/>
      <c r="K88" s="120">
        <v>0.15</v>
      </c>
      <c r="L88" s="54"/>
      <c r="M88" s="54"/>
    </row>
    <row r="89" spans="1:13" x14ac:dyDescent="0.25">
      <c r="A89" s="115"/>
      <c r="B89" s="115"/>
      <c r="C89" s="118" t="s">
        <v>269</v>
      </c>
      <c r="D89" s="119">
        <f ca="1">IF(CALCULATION!$I$20="",0,(TODAY()-CALCULATION!$I$20)/365)</f>
        <v>0</v>
      </c>
      <c r="E89" s="54"/>
      <c r="F89" s="54"/>
      <c r="G89" s="97"/>
      <c r="H89" s="54"/>
      <c r="I89" s="54"/>
      <c r="J89" s="120"/>
      <c r="K89" s="120">
        <v>0.3</v>
      </c>
      <c r="L89" s="54"/>
      <c r="M89" s="54"/>
    </row>
    <row r="90" spans="1:13" x14ac:dyDescent="0.25">
      <c r="A90" s="115"/>
      <c r="B90" s="115"/>
      <c r="C90" s="118" t="s">
        <v>277</v>
      </c>
      <c r="D90" s="119">
        <f ca="1">IF(CALCULATION!$I$21="",0,(TODAY()-CALCULATION!$I$21)/365)</f>
        <v>0</v>
      </c>
      <c r="E90" s="54"/>
      <c r="F90" s="54"/>
      <c r="G90" s="97"/>
      <c r="H90" s="54"/>
      <c r="I90" s="54"/>
      <c r="J90" s="120"/>
      <c r="K90" s="120">
        <v>0.5</v>
      </c>
      <c r="L90" s="54"/>
      <c r="M90" s="54"/>
    </row>
    <row r="91" spans="1:13" x14ac:dyDescent="0.3">
      <c r="A91" s="54"/>
      <c r="B91" s="121"/>
      <c r="C91" s="54"/>
      <c r="D91" s="54"/>
      <c r="E91" s="54"/>
      <c r="F91" s="54"/>
      <c r="G91" s="97"/>
      <c r="H91" s="54"/>
      <c r="I91" s="54"/>
      <c r="J91" s="120"/>
      <c r="K91" s="120">
        <v>1</v>
      </c>
      <c r="L91" s="54"/>
      <c r="M91" s="54"/>
    </row>
    <row r="92" spans="1:13" x14ac:dyDescent="0.3">
      <c r="A92" s="54"/>
      <c r="B92" s="121"/>
      <c r="C92" s="54"/>
      <c r="D92" s="54"/>
      <c r="E92" s="54"/>
      <c r="F92" s="54"/>
      <c r="G92" s="97"/>
      <c r="H92" s="54"/>
      <c r="I92" s="54" t="s">
        <v>287</v>
      </c>
      <c r="J92" s="54"/>
      <c r="K92" s="120">
        <v>1.5</v>
      </c>
      <c r="L92" s="54"/>
      <c r="M92" s="54"/>
    </row>
    <row r="93" spans="1:13" x14ac:dyDescent="0.3">
      <c r="A93" s="54"/>
      <c r="B93" s="121"/>
      <c r="C93" s="54"/>
      <c r="D93" s="54"/>
      <c r="E93" s="54"/>
      <c r="F93" s="54"/>
      <c r="G93" s="97"/>
      <c r="H93" s="54"/>
      <c r="I93" s="54"/>
      <c r="J93" s="54"/>
      <c r="K93" s="120">
        <v>2</v>
      </c>
      <c r="L93" s="54"/>
      <c r="M93" s="54"/>
    </row>
    <row r="94" spans="1:13" x14ac:dyDescent="0.3">
      <c r="A94" s="54"/>
      <c r="B94" s="121"/>
      <c r="C94" s="54"/>
      <c r="D94" s="54"/>
      <c r="E94" s="54"/>
      <c r="F94" s="54"/>
      <c r="G94" s="97"/>
      <c r="H94" s="54"/>
      <c r="I94" s="54"/>
      <c r="J94" s="54"/>
      <c r="K94" s="120">
        <v>2.5</v>
      </c>
      <c r="L94" s="54"/>
      <c r="M94" s="54"/>
    </row>
    <row r="95" spans="1:13" x14ac:dyDescent="0.3">
      <c r="A95" s="54"/>
      <c r="B95" s="121"/>
      <c r="C95" s="54"/>
      <c r="D95" s="54"/>
      <c r="E95" s="54"/>
      <c r="F95" s="54"/>
      <c r="G95" s="97"/>
      <c r="H95" s="54"/>
      <c r="I95" s="54"/>
      <c r="J95" s="54"/>
      <c r="K95" s="120">
        <v>3</v>
      </c>
      <c r="L95" s="54"/>
      <c r="M95" s="54"/>
    </row>
    <row r="96" spans="1:13" ht="18" customHeight="1" x14ac:dyDescent="0.3">
      <c r="A96" s="54"/>
      <c r="B96" s="121"/>
      <c r="C96" s="54"/>
      <c r="D96" s="54"/>
      <c r="E96" s="54"/>
      <c r="F96" s="54"/>
      <c r="G96" s="97"/>
      <c r="H96" s="54"/>
      <c r="I96" s="54"/>
      <c r="J96" s="54"/>
      <c r="K96" s="54"/>
      <c r="L96" s="54"/>
      <c r="M96" s="54"/>
    </row>
    <row r="97" spans="1:13" x14ac:dyDescent="0.25">
      <c r="A97" s="53"/>
      <c r="B97" s="53"/>
      <c r="C97" s="53"/>
      <c r="D97" s="53"/>
      <c r="E97" s="53"/>
      <c r="F97" s="53"/>
      <c r="G97" s="53"/>
      <c r="H97" s="53"/>
      <c r="I97" s="53"/>
      <c r="J97" s="53"/>
      <c r="K97" s="53"/>
      <c r="L97" s="53"/>
      <c r="M97" s="53"/>
    </row>
    <row r="98" spans="1:13" ht="18" x14ac:dyDescent="0.25">
      <c r="A98" s="54"/>
      <c r="B98" s="491" t="s">
        <v>284</v>
      </c>
      <c r="C98" s="492"/>
      <c r="D98" s="492"/>
      <c r="E98" s="493"/>
      <c r="F98" s="54"/>
      <c r="G98" s="97"/>
      <c r="H98" s="122"/>
      <c r="I98" s="54"/>
      <c r="J98" s="54"/>
      <c r="K98" s="54"/>
      <c r="L98" s="54"/>
      <c r="M98" s="54"/>
    </row>
    <row r="99" spans="1:13" ht="19.5" thickBot="1" x14ac:dyDescent="0.3">
      <c r="A99" s="122" t="s">
        <v>285</v>
      </c>
      <c r="B99" s="123">
        <f ca="1">ROUND(SUBTOTAL(106,$A$17,$A$42,$A$49,$A$58,$A67,$A$74,$H$67,$H79),2)</f>
        <v>88.74</v>
      </c>
      <c r="C99" s="123">
        <f ca="1">ROUND(SUBTOTAL(106,$A$17,$A$42,$A$49,$A$58,$A68,$A$74,$H$67,$H80),2)</f>
        <v>0</v>
      </c>
      <c r="D99" s="123">
        <f ca="1">ROUND(SUBTOTAL(106,$A$17,$A$42,$A$49,$A$58,$A69,$A$74,$H$67,$H81),2)</f>
        <v>0</v>
      </c>
      <c r="E99" s="123">
        <f ca="1">ROUND(SUBTOTAL(106,$A$17,$A$42,$A$49,$A$58,$A70,$A$74,$H$67,$H82),2)</f>
        <v>0</v>
      </c>
      <c r="F99" s="54"/>
      <c r="G99" s="97" t="s">
        <v>298</v>
      </c>
      <c r="H99" s="54"/>
      <c r="I99" s="54"/>
      <c r="J99" s="54"/>
      <c r="K99" s="54"/>
      <c r="L99" s="54"/>
      <c r="M99" s="54"/>
    </row>
    <row r="100" spans="1:13" ht="18" x14ac:dyDescent="0.25">
      <c r="A100" s="54"/>
      <c r="B100" s="491" t="s">
        <v>280</v>
      </c>
      <c r="C100" s="492"/>
      <c r="D100" s="492"/>
      <c r="E100" s="493"/>
      <c r="F100" s="54"/>
      <c r="G100" s="97" t="s">
        <v>288</v>
      </c>
      <c r="H100" s="54"/>
      <c r="I100" s="54"/>
      <c r="J100" s="54"/>
      <c r="K100" s="54"/>
      <c r="L100" s="54"/>
      <c r="M100" s="54"/>
    </row>
    <row r="101" spans="1:13" ht="19.5" thickBot="1" x14ac:dyDescent="0.3">
      <c r="A101" s="122" t="s">
        <v>286</v>
      </c>
      <c r="B101" s="124" t="str">
        <f>IF(CALCULATION!D12="","",ROUND(SUBTOTAL(106,$H$17,$H$79,$A$67,$A$74,$H$67),6))</f>
        <v/>
      </c>
      <c r="C101" s="124" t="str">
        <f>IF(CALCULATION!D12="","",ROUND(SUBTOTAL(106,$H$17,$H$80,$A$68,$A$74,$H$67),6))</f>
        <v/>
      </c>
      <c r="D101" s="124" t="str">
        <f>IF(CALCULATION!D12="","",ROUND(SUBTOTAL(106,$H$17,$H$81,$A$69,$A$74,$H$67),6))</f>
        <v/>
      </c>
      <c r="E101" s="124" t="str">
        <f>IF(CALCULATION!D12="","",ROUND(SUBTOTAL(106,$H$17,$H$82,$A$70,$A$74,$H$67),6))</f>
        <v/>
      </c>
      <c r="F101" s="54"/>
      <c r="G101" s="125" t="s">
        <v>294</v>
      </c>
      <c r="H101" s="54" t="s">
        <v>308</v>
      </c>
      <c r="I101" s="54"/>
      <c r="J101" s="54"/>
      <c r="K101" s="54"/>
      <c r="L101" s="54"/>
      <c r="M101" s="54"/>
    </row>
    <row r="102" spans="1:13" x14ac:dyDescent="0.25">
      <c r="A102" s="54"/>
      <c r="B102" s="115"/>
      <c r="C102" s="115"/>
      <c r="D102" s="115"/>
      <c r="E102" s="115"/>
      <c r="F102" s="54"/>
      <c r="G102" s="97"/>
      <c r="H102" s="54"/>
      <c r="I102" s="54"/>
      <c r="J102" s="54"/>
      <c r="K102" s="54"/>
      <c r="L102" s="54"/>
      <c r="M102" s="54"/>
    </row>
  </sheetData>
  <mergeCells count="16">
    <mergeCell ref="C18:E18"/>
    <mergeCell ref="C19:E19"/>
    <mergeCell ref="C29:D29"/>
    <mergeCell ref="C30:D30"/>
    <mergeCell ref="J18:L18"/>
    <mergeCell ref="J19:L19"/>
    <mergeCell ref="J29:L29"/>
    <mergeCell ref="J30:L30"/>
    <mergeCell ref="B100:E100"/>
    <mergeCell ref="B98:E98"/>
    <mergeCell ref="A85:M85"/>
    <mergeCell ref="B72:G72"/>
    <mergeCell ref="B59:C59"/>
    <mergeCell ref="B60:C60"/>
    <mergeCell ref="B61:C61"/>
    <mergeCell ref="B62:C62"/>
  </mergeCells>
  <pageMargins left="0.7" right="0.7" top="0.75" bottom="0.75" header="0.3" footer="0.3"/>
  <pageSetup paperSize="9" scale="40" orientation="portrait" r:id="rId1"/>
  <rowBreaks count="1" manualBreakCount="1">
    <brk id="83" max="1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CALCULATION</vt:lpstr>
      <vt:lpstr>POLICY</vt:lpstr>
      <vt:lpstr>RISK GROUP</vt:lpstr>
      <vt:lpstr>MAX_Sum insured</vt:lpstr>
      <vt:lpstr>DATA</vt:lpstr>
      <vt:lpstr>DATA!currency</vt:lpstr>
      <vt:lpstr>DATA!enter_1</vt:lpstr>
      <vt:lpstr>DATA!ru</vt:lpstr>
      <vt:lpstr>CALCULATION!Область_печати</vt:lpstr>
      <vt:lpstr>DATA!Область_печати</vt:lpstr>
      <vt:lpstr>'MAX_Sum insured'!Область_печати</vt:lpstr>
      <vt:lpstr>POLICY!Область_печати</vt:lpstr>
      <vt:lpstr>'RISK GROUP'!Область_печати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2017-07-23T19:26:50Z</dcterms:modified>
</cp:coreProperties>
</file>