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tabRatio="143"/>
  </bookViews>
  <sheets>
    <sheet name="Preludium PF" sheetId="6" r:id="rId1"/>
  </sheets>
  <calcPr calcId="152511"/>
</workbook>
</file>

<file path=xl/calcChain.xml><?xml version="1.0" encoding="utf-8"?>
<calcChain xmlns="http://schemas.openxmlformats.org/spreadsheetml/2006/main">
  <c r="O30" i="6" l="1"/>
  <c r="H6" i="6" l="1"/>
  <c r="H3" i="6" l="1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M4" i="6"/>
  <c r="E48" i="6"/>
  <c r="N5" i="6" l="1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M6" i="6"/>
  <c r="M5" i="6"/>
  <c r="AW5" i="6" l="1"/>
  <c r="B14" i="6"/>
  <c r="O36" i="6"/>
  <c r="P36" i="6"/>
  <c r="P37" i="6" s="1"/>
  <c r="F14" i="6" s="1"/>
  <c r="Q36" i="6"/>
  <c r="Q37" i="6" s="1"/>
  <c r="G14" i="6" s="1"/>
  <c r="N36" i="6"/>
  <c r="O37" i="6"/>
  <c r="E14" i="6" s="1"/>
  <c r="R35" i="6"/>
  <c r="R29" i="6"/>
  <c r="R28" i="6"/>
  <c r="D26" i="6"/>
  <c r="D7" i="6" s="1"/>
  <c r="H40" i="6"/>
  <c r="H41" i="6"/>
  <c r="H42" i="6"/>
  <c r="H43" i="6"/>
  <c r="H44" i="6"/>
  <c r="H45" i="6"/>
  <c r="H46" i="6"/>
  <c r="H47" i="6"/>
  <c r="H39" i="6"/>
  <c r="AW6" i="6"/>
  <c r="AW4" i="6"/>
  <c r="H12" i="6"/>
  <c r="H13" i="6"/>
  <c r="F48" i="6"/>
  <c r="F10" i="6" s="1"/>
  <c r="E10" i="6"/>
  <c r="T19" i="6"/>
  <c r="N7" i="6" l="1"/>
  <c r="N9" i="6" s="1"/>
  <c r="O7" i="6"/>
  <c r="O9" i="6" s="1"/>
  <c r="P7" i="6"/>
  <c r="P9" i="6" s="1"/>
  <c r="Q7" i="6"/>
  <c r="Q9" i="6" s="1"/>
  <c r="R7" i="6"/>
  <c r="R9" i="6" s="1"/>
  <c r="S7" i="6"/>
  <c r="S9" i="6" s="1"/>
  <c r="T7" i="6"/>
  <c r="T9" i="6" s="1"/>
  <c r="U7" i="6"/>
  <c r="U9" i="6" s="1"/>
  <c r="V7" i="6"/>
  <c r="V9" i="6" s="1"/>
  <c r="W7" i="6"/>
  <c r="W9" i="6" s="1"/>
  <c r="X7" i="6"/>
  <c r="X9" i="6" s="1"/>
  <c r="Y7" i="6"/>
  <c r="Y9" i="6" s="1"/>
  <c r="Z7" i="6"/>
  <c r="Z9" i="6" s="1"/>
  <c r="AA7" i="6"/>
  <c r="AA9" i="6" s="1"/>
  <c r="AB7" i="6"/>
  <c r="AB9" i="6" s="1"/>
  <c r="AC7" i="6"/>
  <c r="AC9" i="6" s="1"/>
  <c r="AD7" i="6"/>
  <c r="AD9" i="6" s="1"/>
  <c r="AE7" i="6"/>
  <c r="AE9" i="6" s="1"/>
  <c r="AF7" i="6"/>
  <c r="AF9" i="6" s="1"/>
  <c r="AG7" i="6"/>
  <c r="AG9" i="6" s="1"/>
  <c r="AH7" i="6"/>
  <c r="AH9" i="6" s="1"/>
  <c r="AI7" i="6"/>
  <c r="AI9" i="6" s="1"/>
  <c r="AJ7" i="6"/>
  <c r="AJ9" i="6" s="1"/>
  <c r="AK7" i="6"/>
  <c r="AK9" i="6" s="1"/>
  <c r="AL7" i="6"/>
  <c r="AL9" i="6" s="1"/>
  <c r="AM7" i="6"/>
  <c r="AM9" i="6" s="1"/>
  <c r="AN7" i="6"/>
  <c r="AN9" i="6" s="1"/>
  <c r="AO7" i="6"/>
  <c r="AO9" i="6" s="1"/>
  <c r="AP7" i="6"/>
  <c r="AP9" i="6" s="1"/>
  <c r="AQ7" i="6"/>
  <c r="AQ9" i="6" s="1"/>
  <c r="AR7" i="6"/>
  <c r="AR9" i="6" s="1"/>
  <c r="AS7" i="6"/>
  <c r="AS9" i="6" s="1"/>
  <c r="AT7" i="6"/>
  <c r="AT9" i="6" s="1"/>
  <c r="AU7" i="6"/>
  <c r="AU9" i="6" s="1"/>
  <c r="AV7" i="6"/>
  <c r="AV9" i="6" s="1"/>
  <c r="M7" i="6"/>
  <c r="E11" i="6"/>
  <c r="D11" i="6"/>
  <c r="G48" i="6"/>
  <c r="G10" i="6" s="1"/>
  <c r="D48" i="6"/>
  <c r="D10" i="6" s="1"/>
  <c r="AQ11" i="6" l="1"/>
  <c r="G6" i="6" s="1"/>
  <c r="M9" i="6"/>
  <c r="M11" i="6" s="1"/>
  <c r="D6" i="6" s="1"/>
  <c r="AW7" i="6"/>
  <c r="AW9" i="6" s="1"/>
  <c r="AE11" i="6"/>
  <c r="F6" i="6" s="1"/>
  <c r="S11" i="6"/>
  <c r="E6" i="6" s="1"/>
  <c r="H10" i="6"/>
  <c r="H11" i="6"/>
  <c r="H48" i="6"/>
  <c r="E32" i="6"/>
  <c r="V19" i="6" l="1"/>
  <c r="W32" i="6"/>
  <c r="T20" i="6"/>
  <c r="V20" i="6" s="1"/>
  <c r="R20" i="6"/>
  <c r="Q20" i="6"/>
  <c r="V32" i="6"/>
  <c r="T21" i="6"/>
  <c r="U21" i="6" s="1"/>
  <c r="R21" i="6"/>
  <c r="Q21" i="6"/>
  <c r="R19" i="6"/>
  <c r="Q19" i="6"/>
  <c r="Q30" i="6" l="1"/>
  <c r="N30" i="6"/>
  <c r="P30" i="6"/>
  <c r="Q31" i="6"/>
  <c r="O31" i="6"/>
  <c r="P31" i="6"/>
  <c r="N31" i="6"/>
  <c r="N37" i="6"/>
  <c r="D14" i="6" s="1"/>
  <c r="H14" i="6" s="1"/>
  <c r="Q23" i="6"/>
  <c r="U20" i="6"/>
  <c r="U19" i="6"/>
  <c r="R23" i="6"/>
  <c r="V21" i="6"/>
  <c r="P32" i="6" l="1"/>
  <c r="F9" i="6" s="1"/>
  <c r="F8" i="6" s="1"/>
  <c r="R37" i="6"/>
  <c r="O32" i="6"/>
  <c r="E9" i="6" s="1"/>
  <c r="E8" i="6" s="1"/>
  <c r="N32" i="6"/>
  <c r="D9" i="6" s="1"/>
  <c r="D8" i="6" s="1"/>
  <c r="D15" i="6" s="1"/>
  <c r="Q32" i="6"/>
  <c r="G9" i="6" s="1"/>
  <c r="F5" i="6" l="1"/>
  <c r="F15" i="6"/>
  <c r="R32" i="6"/>
  <c r="E15" i="6"/>
  <c r="T23" i="6"/>
  <c r="E5" i="6"/>
  <c r="F16" i="6" l="1"/>
  <c r="H9" i="6"/>
  <c r="G8" i="6"/>
  <c r="S23" i="6"/>
  <c r="E16" i="6"/>
  <c r="G5" i="6" l="1"/>
  <c r="G15" i="6"/>
  <c r="H8" i="6"/>
  <c r="H15" i="6" l="1"/>
  <c r="G16" i="6"/>
  <c r="H7" i="6"/>
  <c r="H5" i="6" l="1"/>
  <c r="H16" i="6" s="1"/>
  <c r="D5" i="6"/>
  <c r="D16" i="6" s="1"/>
  <c r="J5" i="6" l="1"/>
  <c r="J9" i="6"/>
  <c r="J10" i="6"/>
  <c r="J6" i="6"/>
  <c r="J11" i="6"/>
  <c r="J8" i="6"/>
  <c r="I15" i="6"/>
  <c r="J7" i="6"/>
  <c r="J15" i="6"/>
  <c r="J17" i="6" l="1"/>
  <c r="J13" i="6"/>
  <c r="J12" i="6"/>
  <c r="J14" i="6"/>
</calcChain>
</file>

<file path=xl/sharedStrings.xml><?xml version="1.0" encoding="utf-8"?>
<sst xmlns="http://schemas.openxmlformats.org/spreadsheetml/2006/main" count="68" uniqueCount="56">
  <si>
    <t>wydatki</t>
  </si>
  <si>
    <t>razem</t>
  </si>
  <si>
    <t>koszty bezpośrednie w tym</t>
  </si>
  <si>
    <t>aparatura</t>
  </si>
  <si>
    <t>delegacje</t>
  </si>
  <si>
    <t>koszty pośrednie</t>
  </si>
  <si>
    <t>koszty ogółem</t>
  </si>
  <si>
    <t>koszty aparatury</t>
  </si>
  <si>
    <t>promocja</t>
  </si>
  <si>
    <t>wynagrodzenia</t>
  </si>
  <si>
    <t>liczba miesięcy</t>
  </si>
  <si>
    <t>czas ekwiwalentny</t>
  </si>
  <si>
    <t>% etatu</t>
  </si>
  <si>
    <t>Adiunkt</t>
  </si>
  <si>
    <t>inne koszty bezpośrednie</t>
  </si>
  <si>
    <t>suma</t>
  </si>
  <si>
    <t>wynagrodzenie brutto na % etatu</t>
  </si>
  <si>
    <t>100% etetu - wynagrodz. brutto</t>
  </si>
  <si>
    <t>netto ok.</t>
  </si>
  <si>
    <t>brutto ok.</t>
  </si>
  <si>
    <t>konferencja</t>
  </si>
  <si>
    <t>opłaty</t>
  </si>
  <si>
    <t>bilet</t>
  </si>
  <si>
    <t>hotel</t>
  </si>
  <si>
    <t>dieta</t>
  </si>
  <si>
    <t>materialy</t>
  </si>
  <si>
    <t>SUMA</t>
  </si>
  <si>
    <t>materiały</t>
  </si>
  <si>
    <t>usługi obce</t>
  </si>
  <si>
    <t>skład %</t>
  </si>
  <si>
    <t>europa</t>
  </si>
  <si>
    <t>open access</t>
  </si>
  <si>
    <t>dodatkowe</t>
  </si>
  <si>
    <t>konfernecje</t>
  </si>
  <si>
    <t>opis</t>
  </si>
  <si>
    <t>Kierownik</t>
  </si>
  <si>
    <t>ilość Europe</t>
  </si>
  <si>
    <t>ilość outside</t>
  </si>
  <si>
    <t>koszt Europe</t>
  </si>
  <si>
    <t>stypend</t>
  </si>
  <si>
    <t>total</t>
  </si>
  <si>
    <t>suma pracowników</t>
  </si>
  <si>
    <t>1.07.2019</t>
  </si>
  <si>
    <t>reaserch visit</t>
  </si>
  <si>
    <t>budżet PRELUDIUM</t>
  </si>
  <si>
    <t>Wykonawca 1</t>
  </si>
  <si>
    <t>Wykonawca 2</t>
  </si>
  <si>
    <t>wynagrodz. na miesiąc kosztowo</t>
  </si>
  <si>
    <t>próbki</t>
  </si>
  <si>
    <t>Inne( materiały biurowe, śrubki, kleje, przetworniki piezoelektryczne, etc.)</t>
  </si>
  <si>
    <t>Matlab + Parallel toolbox</t>
  </si>
  <si>
    <t>Stacja robocza wyposażona w kartę NVIDIA Tesla</t>
  </si>
  <si>
    <t>2021</t>
  </si>
  <si>
    <t>30.06.2022</t>
  </si>
  <si>
    <t>world</t>
  </si>
  <si>
    <t>koszt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</si>
</sst>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\ &quot;zł&quot;"/>
  </numFmts>
  <fonts count="6" x14ac:knownFonts="1">
    <font>
      <sz val="11"/>
      <color theme="1"/>
      <name val="Calibri"/>
      <family val="2"/>
      <charset val="238"/>
      <scheme val="minor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b/>
      <sz val="10"/>
      <color indexed="8"/>
      <name val="Times New Roman"/>
      <family val="1"/>
      <charset val="238"/>
    </font>
    <font>
      <b/>
      <sz val="10"/>
      <color rgb="FFFF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/>
    <xf numFmtId="17" fontId="1" fillId="0" borderId="1" xfId="0" applyNumberFormat="1" applyFont="1" applyBorder="1" applyAlignment="1">
      <alignment textRotation="90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wrapText="1"/>
    </xf>
    <xf numFmtId="4" fontId="1" fillId="0" borderId="0" xfId="0" applyNumberFormat="1" applyFont="1"/>
    <xf numFmtId="4" fontId="1" fillId="7" borderId="15" xfId="0" applyNumberFormat="1" applyFont="1" applyFill="1" applyBorder="1"/>
    <xf numFmtId="4" fontId="1" fillId="4" borderId="18" xfId="0" applyNumberFormat="1" applyFont="1" applyFill="1" applyBorder="1"/>
    <xf numFmtId="10" fontId="1" fillId="0" borderId="0" xfId="1" applyNumberFormat="1" applyFont="1"/>
    <xf numFmtId="4" fontId="1" fillId="3" borderId="16" xfId="0" applyNumberFormat="1" applyFont="1" applyFill="1" applyBorder="1"/>
    <xf numFmtId="4" fontId="1" fillId="4" borderId="19" xfId="0" applyNumberFormat="1" applyFont="1" applyFill="1" applyBorder="1"/>
    <xf numFmtId="4" fontId="1" fillId="0" borderId="0" xfId="0" applyNumberFormat="1" applyFont="1" applyBorder="1"/>
    <xf numFmtId="0" fontId="1" fillId="0" borderId="1" xfId="0" applyFont="1" applyBorder="1" applyAlignment="1">
      <alignment wrapText="1"/>
    </xf>
    <xf numFmtId="4" fontId="1" fillId="0" borderId="16" xfId="0" applyNumberFormat="1" applyFont="1" applyBorder="1"/>
    <xf numFmtId="4" fontId="1" fillId="5" borderId="19" xfId="0" applyNumberFormat="1" applyFont="1" applyFill="1" applyBorder="1"/>
    <xf numFmtId="0" fontId="1" fillId="10" borderId="0" xfId="0" applyFont="1" applyFill="1"/>
    <xf numFmtId="4" fontId="1" fillId="10" borderId="0" xfId="0" applyNumberFormat="1" applyFont="1" applyFill="1"/>
    <xf numFmtId="165" fontId="1" fillId="0" borderId="1" xfId="0" applyNumberFormat="1" applyFont="1" applyBorder="1"/>
    <xf numFmtId="165" fontId="1" fillId="2" borderId="1" xfId="0" applyNumberFormat="1" applyFont="1" applyFill="1" applyBorder="1"/>
    <xf numFmtId="4" fontId="1" fillId="2" borderId="1" xfId="0" applyNumberFormat="1" applyFont="1" applyFill="1" applyBorder="1"/>
    <xf numFmtId="165" fontId="1" fillId="0" borderId="4" xfId="0" applyNumberFormat="1" applyFont="1" applyBorder="1"/>
    <xf numFmtId="2" fontId="1" fillId="0" borderId="0" xfId="0" applyNumberFormat="1" applyFont="1"/>
    <xf numFmtId="4" fontId="1" fillId="7" borderId="17" xfId="0" applyNumberFormat="1" applyFont="1" applyFill="1" applyBorder="1"/>
    <xf numFmtId="4" fontId="1" fillId="4" borderId="5" xfId="0" applyNumberFormat="1" applyFont="1" applyFill="1" applyBorder="1"/>
    <xf numFmtId="164" fontId="1" fillId="0" borderId="0" xfId="1" applyNumberFormat="1" applyFont="1"/>
    <xf numFmtId="4" fontId="1" fillId="4" borderId="9" xfId="0" applyNumberFormat="1" applyFont="1" applyFill="1" applyBorder="1"/>
    <xf numFmtId="4" fontId="5" fillId="4" borderId="10" xfId="0" applyNumberFormat="1" applyFont="1" applyFill="1" applyBorder="1"/>
    <xf numFmtId="165" fontId="4" fillId="0" borderId="0" xfId="0" applyNumberFormat="1" applyFont="1"/>
    <xf numFmtId="10" fontId="1" fillId="0" borderId="0" xfId="0" applyNumberFormat="1" applyFont="1"/>
    <xf numFmtId="0" fontId="1" fillId="0" borderId="0" xfId="0" applyFont="1" applyFill="1" applyBorder="1"/>
    <xf numFmtId="9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4" fontId="1" fillId="0" borderId="0" xfId="0" applyNumberFormat="1" applyFont="1" applyFill="1" applyBorder="1"/>
    <xf numFmtId="0" fontId="1" fillId="6" borderId="1" xfId="0" applyFont="1" applyFill="1" applyBorder="1" applyAlignment="1">
      <alignment wrapText="1"/>
    </xf>
    <xf numFmtId="4" fontId="3" fillId="9" borderId="1" xfId="0" applyNumberFormat="1" applyFont="1" applyFill="1" applyBorder="1"/>
    <xf numFmtId="0" fontId="1" fillId="8" borderId="1" xfId="0" applyFont="1" applyFill="1" applyBorder="1"/>
    <xf numFmtId="4" fontId="1" fillId="6" borderId="1" xfId="0" applyNumberFormat="1" applyFont="1" applyFill="1" applyBorder="1" applyAlignment="1">
      <alignment wrapText="1"/>
    </xf>
    <xf numFmtId="2" fontId="1" fillId="8" borderId="1" xfId="0" applyNumberFormat="1" applyFont="1" applyFill="1" applyBorder="1"/>
    <xf numFmtId="4" fontId="1" fillId="8" borderId="1" xfId="0" applyNumberFormat="1" applyFont="1" applyFill="1" applyBorder="1"/>
    <xf numFmtId="4" fontId="3" fillId="8" borderId="1" xfId="0" applyNumberFormat="1" applyFont="1" applyFill="1" applyBorder="1"/>
    <xf numFmtId="4" fontId="1" fillId="0" borderId="1" xfId="0" applyNumberFormat="1" applyFont="1" applyBorder="1"/>
    <xf numFmtId="49" fontId="1" fillId="0" borderId="0" xfId="0" applyNumberFormat="1" applyFont="1" applyFill="1" applyBorder="1"/>
    <xf numFmtId="0" fontId="1" fillId="6" borderId="1" xfId="0" applyFont="1" applyFill="1" applyBorder="1"/>
    <xf numFmtId="0" fontId="1" fillId="0" borderId="0" xfId="0" applyFont="1" applyFill="1" applyBorder="1" applyAlignment="1"/>
    <xf numFmtId="165" fontId="1" fillId="0" borderId="0" xfId="0" applyNumberFormat="1" applyFont="1"/>
    <xf numFmtId="165" fontId="1" fillId="4" borderId="1" xfId="0" applyNumberFormat="1" applyFont="1" applyFill="1" applyBorder="1"/>
    <xf numFmtId="165" fontId="3" fillId="4" borderId="1" xfId="0" applyNumberFormat="1" applyFont="1" applyFill="1" applyBorder="1"/>
    <xf numFmtId="0" fontId="1" fillId="9" borderId="1" xfId="0" applyFont="1" applyFill="1" applyBorder="1"/>
    <xf numFmtId="0" fontId="1" fillId="8" borderId="1" xfId="0" applyFont="1" applyFill="1" applyBorder="1" applyAlignment="1">
      <alignment wrapText="1"/>
    </xf>
    <xf numFmtId="49" fontId="1" fillId="0" borderId="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11" borderId="1" xfId="0" applyFont="1" applyFill="1" applyBorder="1"/>
    <xf numFmtId="4" fontId="1" fillId="11" borderId="1" xfId="0" applyNumberFormat="1" applyFont="1" applyFill="1" applyBorder="1"/>
    <xf numFmtId="4" fontId="3" fillId="11" borderId="1" xfId="0" applyNumberFormat="1" applyFont="1" applyFill="1" applyBorder="1"/>
    <xf numFmtId="165" fontId="3" fillId="0" borderId="3" xfId="0" applyNumberFormat="1" applyFont="1" applyBorder="1" applyAlignment="1">
      <alignment horizontal="center" wrapText="1"/>
    </xf>
    <xf numFmtId="165" fontId="3" fillId="0" borderId="20" xfId="0" applyNumberFormat="1" applyFont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65" fontId="3" fillId="0" borderId="2" xfId="0" applyNumberFormat="1" applyFont="1" applyBorder="1" applyAlignment="1">
      <alignment horizontal="center" wrapText="1"/>
    </xf>
  </cellXfs>
  <cellStyles count="2">
    <cellStyle name="Normalny" xfId="0" builtinId="0"/>
    <cellStyle name="Procentowy" xfId="1" builtinId="5"/>
  </cellStyles>
  <dxfs count="2"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topLeftCell="J13" zoomScale="115" zoomScaleNormal="115" zoomScalePageLayoutView="55" workbookViewId="0">
      <selection activeCell="P31" sqref="P31"/>
    </sheetView>
  </sheetViews>
  <sheetFormatPr defaultRowHeight="12.75" x14ac:dyDescent="0.2"/>
  <cols>
    <col min="1" max="1" width="8.42578125" style="1" customWidth="1"/>
    <col min="2" max="2" width="19.7109375" style="1" bestFit="1" customWidth="1"/>
    <col min="3" max="3" width="10.140625" style="1" customWidth="1"/>
    <col min="4" max="4" width="16.5703125" style="1" bestFit="1" customWidth="1"/>
    <col min="5" max="6" width="14.85546875" style="1" customWidth="1"/>
    <col min="7" max="7" width="11.5703125" style="1" bestFit="1" customWidth="1"/>
    <col min="8" max="8" width="18.28515625" style="1" bestFit="1" customWidth="1"/>
    <col min="9" max="9" width="12.28515625" style="1" customWidth="1"/>
    <col min="10" max="10" width="11.7109375" style="1" bestFit="1" customWidth="1"/>
    <col min="11" max="11" width="4.42578125" style="1" customWidth="1"/>
    <col min="12" max="12" width="16.5703125" style="1" bestFit="1" customWidth="1"/>
    <col min="13" max="13" width="16.7109375" style="1" bestFit="1" customWidth="1"/>
    <col min="14" max="14" width="10.85546875" style="1" bestFit="1" customWidth="1"/>
    <col min="15" max="15" width="11.85546875" style="1" customWidth="1"/>
    <col min="16" max="16" width="13.42578125" style="1" bestFit="1" customWidth="1"/>
    <col min="17" max="17" width="11.85546875" style="1" bestFit="1" customWidth="1"/>
    <col min="18" max="18" width="11.7109375" style="1" bestFit="1" customWidth="1"/>
    <col min="19" max="21" width="10.85546875" style="1" bestFit="1" customWidth="1"/>
    <col min="22" max="22" width="10.28515625" style="1" customWidth="1"/>
    <col min="23" max="23" width="11.7109375" style="1" bestFit="1" customWidth="1"/>
    <col min="24" max="24" width="10.85546875" style="1" bestFit="1" customWidth="1"/>
    <col min="25" max="25" width="11.140625" style="1" bestFit="1" customWidth="1"/>
    <col min="26" max="27" width="10.85546875" style="1" bestFit="1" customWidth="1"/>
    <col min="28" max="48" width="10.5703125" style="1" bestFit="1" customWidth="1"/>
    <col min="49" max="49" width="10" style="1" bestFit="1" customWidth="1"/>
    <col min="50" max="16384" width="9.140625" style="1"/>
  </cols>
  <sheetData>
    <row r="1" spans="1:49" ht="13.5" thickBot="1" x14ac:dyDescent="0.25">
      <c r="G1" s="2"/>
      <c r="I1" s="7"/>
    </row>
    <row r="2" spans="1:49" ht="13.5" thickBot="1" x14ac:dyDescent="0.25">
      <c r="D2" s="3" t="s">
        <v>44</v>
      </c>
      <c r="E2" s="4"/>
      <c r="F2" s="4"/>
      <c r="G2" s="4"/>
      <c r="H2" s="5"/>
      <c r="I2" s="7"/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  <c r="X2" s="1">
        <v>12</v>
      </c>
      <c r="Y2" s="1">
        <v>13</v>
      </c>
      <c r="Z2" s="1">
        <v>14</v>
      </c>
      <c r="AA2" s="1">
        <v>15</v>
      </c>
      <c r="AB2" s="1">
        <v>16</v>
      </c>
      <c r="AC2" s="1">
        <v>17</v>
      </c>
      <c r="AD2" s="1">
        <v>18</v>
      </c>
      <c r="AE2" s="1">
        <v>19</v>
      </c>
      <c r="AF2" s="1">
        <v>20</v>
      </c>
      <c r="AG2" s="1">
        <v>21</v>
      </c>
      <c r="AH2" s="1">
        <v>22</v>
      </c>
      <c r="AI2" s="1">
        <v>23</v>
      </c>
      <c r="AJ2" s="1">
        <v>24</v>
      </c>
      <c r="AK2" s="1">
        <v>25</v>
      </c>
      <c r="AL2" s="1">
        <v>26</v>
      </c>
      <c r="AM2" s="1">
        <v>27</v>
      </c>
      <c r="AN2" s="1">
        <v>28</v>
      </c>
      <c r="AO2" s="1">
        <v>29</v>
      </c>
      <c r="AP2" s="1">
        <v>30</v>
      </c>
      <c r="AQ2" s="1">
        <v>31</v>
      </c>
      <c r="AR2" s="1">
        <v>32</v>
      </c>
      <c r="AS2" s="1">
        <v>33</v>
      </c>
      <c r="AT2" s="1">
        <v>34</v>
      </c>
      <c r="AU2" s="1">
        <v>35</v>
      </c>
      <c r="AV2" s="1">
        <v>36</v>
      </c>
    </row>
    <row r="3" spans="1:49" ht="40.5" customHeight="1" thickBot="1" x14ac:dyDescent="0.25">
      <c r="D3" s="57" t="s">
        <v>42</v>
      </c>
      <c r="E3" s="57">
        <v>2020</v>
      </c>
      <c r="F3" s="58" t="s">
        <v>52</v>
      </c>
      <c r="G3" s="58" t="s">
        <v>53</v>
      </c>
      <c r="H3" s="6" t="str">
        <f>CONCATENATE(N19," miesiące")</f>
        <v>36 miesiące</v>
      </c>
      <c r="I3" s="7"/>
      <c r="M3" s="8">
        <v>43647</v>
      </c>
      <c r="N3" s="8">
        <v>43678</v>
      </c>
      <c r="O3" s="8">
        <v>43709</v>
      </c>
      <c r="P3" s="8">
        <v>43739</v>
      </c>
      <c r="Q3" s="8">
        <v>43770</v>
      </c>
      <c r="R3" s="8">
        <v>43800</v>
      </c>
      <c r="S3" s="8">
        <v>43831</v>
      </c>
      <c r="T3" s="8">
        <v>43862</v>
      </c>
      <c r="U3" s="8">
        <v>43891</v>
      </c>
      <c r="V3" s="8">
        <v>43922</v>
      </c>
      <c r="W3" s="8">
        <v>43952</v>
      </c>
      <c r="X3" s="8">
        <v>43983</v>
      </c>
      <c r="Y3" s="8">
        <v>44013</v>
      </c>
      <c r="Z3" s="8">
        <v>44044</v>
      </c>
      <c r="AA3" s="8">
        <v>44075</v>
      </c>
      <c r="AB3" s="8">
        <v>44105</v>
      </c>
      <c r="AC3" s="8">
        <v>44136</v>
      </c>
      <c r="AD3" s="8">
        <v>44166</v>
      </c>
      <c r="AE3" s="8">
        <v>44197</v>
      </c>
      <c r="AF3" s="8">
        <v>44228</v>
      </c>
      <c r="AG3" s="8">
        <v>44256</v>
      </c>
      <c r="AH3" s="8">
        <v>44287</v>
      </c>
      <c r="AI3" s="8">
        <v>44317</v>
      </c>
      <c r="AJ3" s="8">
        <v>44348</v>
      </c>
      <c r="AK3" s="8">
        <v>44378</v>
      </c>
      <c r="AL3" s="8">
        <v>44409</v>
      </c>
      <c r="AM3" s="8">
        <v>44440</v>
      </c>
      <c r="AN3" s="8">
        <v>44470</v>
      </c>
      <c r="AO3" s="8">
        <v>44501</v>
      </c>
      <c r="AP3" s="8">
        <v>44531</v>
      </c>
      <c r="AQ3" s="8">
        <v>44562</v>
      </c>
      <c r="AR3" s="8">
        <v>44593</v>
      </c>
      <c r="AS3" s="8">
        <v>44621</v>
      </c>
      <c r="AT3" s="8">
        <v>44652</v>
      </c>
      <c r="AU3" s="8">
        <v>44682</v>
      </c>
      <c r="AV3" s="8">
        <v>44713</v>
      </c>
    </row>
    <row r="4" spans="1:49" ht="13.5" thickBot="1" x14ac:dyDescent="0.25">
      <c r="B4" s="1" t="s">
        <v>0</v>
      </c>
      <c r="D4" s="9"/>
      <c r="E4" s="9"/>
      <c r="F4" s="9"/>
      <c r="G4" s="9"/>
      <c r="H4" s="10" t="s">
        <v>1</v>
      </c>
      <c r="I4" s="7"/>
      <c r="J4" s="1" t="s">
        <v>29</v>
      </c>
      <c r="L4" s="11" t="s">
        <v>35</v>
      </c>
      <c r="M4" s="12">
        <f>IF(QUOTIENT($N$19,12)&gt;=(QUOTIENT(M2,12))+IF(MOD(M2,12)=0,0,1),$P$19,0)</f>
        <v>1500</v>
      </c>
      <c r="N4" s="12">
        <f t="shared" ref="N4:AV4" si="0">IF(QUOTIENT($N$19,12)&gt;=(QUOTIENT(N2,12))+IF(MOD(N2,12)=0,0,1),$P$19,0)</f>
        <v>1500</v>
      </c>
      <c r="O4" s="12">
        <f t="shared" si="0"/>
        <v>1500</v>
      </c>
      <c r="P4" s="12">
        <f t="shared" si="0"/>
        <v>1500</v>
      </c>
      <c r="Q4" s="12">
        <f t="shared" si="0"/>
        <v>1500</v>
      </c>
      <c r="R4" s="12">
        <f t="shared" si="0"/>
        <v>1500</v>
      </c>
      <c r="S4" s="12">
        <f t="shared" si="0"/>
        <v>1500</v>
      </c>
      <c r="T4" s="12">
        <f t="shared" si="0"/>
        <v>1500</v>
      </c>
      <c r="U4" s="12">
        <f t="shared" si="0"/>
        <v>1500</v>
      </c>
      <c r="V4" s="12">
        <f t="shared" si="0"/>
        <v>1500</v>
      </c>
      <c r="W4" s="12">
        <f t="shared" si="0"/>
        <v>1500</v>
      </c>
      <c r="X4" s="12">
        <f t="shared" si="0"/>
        <v>1500</v>
      </c>
      <c r="Y4" s="12">
        <f t="shared" si="0"/>
        <v>1500</v>
      </c>
      <c r="Z4" s="12">
        <f t="shared" si="0"/>
        <v>1500</v>
      </c>
      <c r="AA4" s="12">
        <f t="shared" si="0"/>
        <v>1500</v>
      </c>
      <c r="AB4" s="12">
        <f t="shared" si="0"/>
        <v>1500</v>
      </c>
      <c r="AC4" s="12">
        <f t="shared" si="0"/>
        <v>1500</v>
      </c>
      <c r="AD4" s="12">
        <f t="shared" si="0"/>
        <v>1500</v>
      </c>
      <c r="AE4" s="12">
        <f t="shared" si="0"/>
        <v>1500</v>
      </c>
      <c r="AF4" s="12">
        <f t="shared" si="0"/>
        <v>1500</v>
      </c>
      <c r="AG4" s="12">
        <f t="shared" si="0"/>
        <v>1500</v>
      </c>
      <c r="AH4" s="12">
        <f t="shared" si="0"/>
        <v>1500</v>
      </c>
      <c r="AI4" s="12">
        <f t="shared" si="0"/>
        <v>1500</v>
      </c>
      <c r="AJ4" s="12">
        <f t="shared" si="0"/>
        <v>1500</v>
      </c>
      <c r="AK4" s="12">
        <f t="shared" si="0"/>
        <v>1500</v>
      </c>
      <c r="AL4" s="12">
        <f t="shared" si="0"/>
        <v>1500</v>
      </c>
      <c r="AM4" s="12">
        <f t="shared" si="0"/>
        <v>1500</v>
      </c>
      <c r="AN4" s="12">
        <f t="shared" si="0"/>
        <v>1500</v>
      </c>
      <c r="AO4" s="12">
        <f t="shared" si="0"/>
        <v>1500</v>
      </c>
      <c r="AP4" s="12">
        <f t="shared" si="0"/>
        <v>1500</v>
      </c>
      <c r="AQ4" s="12">
        <f t="shared" si="0"/>
        <v>1500</v>
      </c>
      <c r="AR4" s="12">
        <f t="shared" si="0"/>
        <v>1500</v>
      </c>
      <c r="AS4" s="12">
        <f t="shared" si="0"/>
        <v>1500</v>
      </c>
      <c r="AT4" s="12">
        <f t="shared" si="0"/>
        <v>1500</v>
      </c>
      <c r="AU4" s="12">
        <f t="shared" si="0"/>
        <v>1500</v>
      </c>
      <c r="AV4" s="12">
        <f t="shared" si="0"/>
        <v>1500</v>
      </c>
      <c r="AW4" s="13">
        <f>SUM(M4:AV4)</f>
        <v>54000</v>
      </c>
    </row>
    <row r="5" spans="1:49" ht="36" customHeight="1" x14ac:dyDescent="0.2">
      <c r="A5" s="64" t="s">
        <v>2</v>
      </c>
      <c r="B5" s="64"/>
      <c r="D5" s="14">
        <f>SUM(D6:D8)</f>
        <v>71300</v>
      </c>
      <c r="E5" s="14">
        <f>SUM(E6:E8)</f>
        <v>27100</v>
      </c>
      <c r="F5" s="14">
        <f>SUM(F6:F8)</f>
        <v>31400</v>
      </c>
      <c r="G5" s="14">
        <f t="shared" ref="G5" si="1">SUM(G6:G8)</f>
        <v>17900</v>
      </c>
      <c r="H5" s="15">
        <f>SUM(H6:H8)</f>
        <v>147700</v>
      </c>
      <c r="I5" s="7"/>
      <c r="J5" s="16">
        <f>H5/H16</f>
        <v>0.78239220256383091</v>
      </c>
      <c r="K5" s="16"/>
      <c r="L5" s="11" t="s">
        <v>35</v>
      </c>
      <c r="M5" s="12">
        <f>$P$20</f>
        <v>0</v>
      </c>
      <c r="N5" s="12">
        <f t="shared" ref="N5:AV5" si="2">$P$20</f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  <c r="AJ5" s="12">
        <f t="shared" si="2"/>
        <v>0</v>
      </c>
      <c r="AK5" s="12">
        <f t="shared" si="2"/>
        <v>0</v>
      </c>
      <c r="AL5" s="12">
        <f t="shared" si="2"/>
        <v>0</v>
      </c>
      <c r="AM5" s="12">
        <f t="shared" si="2"/>
        <v>0</v>
      </c>
      <c r="AN5" s="12">
        <f t="shared" si="2"/>
        <v>0</v>
      </c>
      <c r="AO5" s="12">
        <f t="shared" si="2"/>
        <v>0</v>
      </c>
      <c r="AP5" s="12">
        <f t="shared" si="2"/>
        <v>0</v>
      </c>
      <c r="AQ5" s="12">
        <f t="shared" si="2"/>
        <v>0</v>
      </c>
      <c r="AR5" s="12">
        <f t="shared" si="2"/>
        <v>0</v>
      </c>
      <c r="AS5" s="12">
        <f t="shared" si="2"/>
        <v>0</v>
      </c>
      <c r="AT5" s="12">
        <f t="shared" si="2"/>
        <v>0</v>
      </c>
      <c r="AU5" s="12">
        <f t="shared" si="2"/>
        <v>0</v>
      </c>
      <c r="AV5" s="12">
        <f t="shared" si="2"/>
        <v>0</v>
      </c>
      <c r="AW5" s="13">
        <f>SUM(M5:AV5)</f>
        <v>0</v>
      </c>
    </row>
    <row r="6" spans="1:49" x14ac:dyDescent="0.2">
      <c r="A6" s="65" t="s">
        <v>9</v>
      </c>
      <c r="B6" s="65"/>
      <c r="D6" s="17">
        <f>M11</f>
        <v>9000</v>
      </c>
      <c r="E6" s="17">
        <f>S11</f>
        <v>18000</v>
      </c>
      <c r="F6" s="17">
        <f>AE11</f>
        <v>18000</v>
      </c>
      <c r="G6" s="17">
        <f>AQ11</f>
        <v>9000</v>
      </c>
      <c r="H6" s="18">
        <f>SUM(D6:G6)</f>
        <v>54000</v>
      </c>
      <c r="I6" s="19"/>
      <c r="J6" s="16">
        <f t="shared" ref="J6:J14" si="3">H6/$H$16</f>
        <v>0.28604725076808984</v>
      </c>
      <c r="K6" s="16"/>
      <c r="L6" s="11" t="s">
        <v>13</v>
      </c>
      <c r="M6" s="12">
        <f>$P$21</f>
        <v>0</v>
      </c>
      <c r="N6" s="12">
        <f t="shared" ref="N6:AV6" si="4">$P$21</f>
        <v>0</v>
      </c>
      <c r="O6" s="12">
        <f t="shared" si="4"/>
        <v>0</v>
      </c>
      <c r="P6" s="12">
        <f t="shared" si="4"/>
        <v>0</v>
      </c>
      <c r="Q6" s="12">
        <f t="shared" si="4"/>
        <v>0</v>
      </c>
      <c r="R6" s="12">
        <f t="shared" si="4"/>
        <v>0</v>
      </c>
      <c r="S6" s="12">
        <f t="shared" si="4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4"/>
        <v>0</v>
      </c>
      <c r="AA6" s="12">
        <f t="shared" si="4"/>
        <v>0</v>
      </c>
      <c r="AB6" s="12">
        <f t="shared" si="4"/>
        <v>0</v>
      </c>
      <c r="AC6" s="12">
        <f t="shared" si="4"/>
        <v>0</v>
      </c>
      <c r="AD6" s="12">
        <f t="shared" si="4"/>
        <v>0</v>
      </c>
      <c r="AE6" s="12">
        <f t="shared" si="4"/>
        <v>0</v>
      </c>
      <c r="AF6" s="12">
        <f t="shared" si="4"/>
        <v>0</v>
      </c>
      <c r="AG6" s="12">
        <f t="shared" si="4"/>
        <v>0</v>
      </c>
      <c r="AH6" s="12">
        <f t="shared" si="4"/>
        <v>0</v>
      </c>
      <c r="AI6" s="12">
        <f t="shared" si="4"/>
        <v>0</v>
      </c>
      <c r="AJ6" s="12">
        <f t="shared" si="4"/>
        <v>0</v>
      </c>
      <c r="AK6" s="12">
        <f t="shared" si="4"/>
        <v>0</v>
      </c>
      <c r="AL6" s="12">
        <f t="shared" si="4"/>
        <v>0</v>
      </c>
      <c r="AM6" s="12">
        <f t="shared" si="4"/>
        <v>0</v>
      </c>
      <c r="AN6" s="12">
        <f t="shared" si="4"/>
        <v>0</v>
      </c>
      <c r="AO6" s="12">
        <f t="shared" si="4"/>
        <v>0</v>
      </c>
      <c r="AP6" s="12">
        <f t="shared" si="4"/>
        <v>0</v>
      </c>
      <c r="AQ6" s="12">
        <f t="shared" si="4"/>
        <v>0</v>
      </c>
      <c r="AR6" s="12">
        <f t="shared" si="4"/>
        <v>0</v>
      </c>
      <c r="AS6" s="12">
        <f t="shared" si="4"/>
        <v>0</v>
      </c>
      <c r="AT6" s="12">
        <f t="shared" si="4"/>
        <v>0</v>
      </c>
      <c r="AU6" s="12">
        <f t="shared" si="4"/>
        <v>0</v>
      </c>
      <c r="AV6" s="12">
        <f t="shared" si="4"/>
        <v>0</v>
      </c>
      <c r="AW6" s="13">
        <f t="shared" ref="AW6:AW7" si="5">SUM(M6:AV6)</f>
        <v>0</v>
      </c>
    </row>
    <row r="7" spans="1:49" x14ac:dyDescent="0.2">
      <c r="A7" s="65" t="s">
        <v>7</v>
      </c>
      <c r="B7" s="65"/>
      <c r="D7" s="17">
        <f>D26</f>
        <v>45000</v>
      </c>
      <c r="E7" s="17">
        <v>0</v>
      </c>
      <c r="F7" s="17">
        <v>0</v>
      </c>
      <c r="G7" s="17">
        <v>0</v>
      </c>
      <c r="H7" s="18">
        <f t="shared" ref="H7:H14" si="6">SUM(D7:G7)</f>
        <v>45000</v>
      </c>
      <c r="I7" s="7"/>
      <c r="J7" s="16">
        <f t="shared" si="3"/>
        <v>0.2383727089734082</v>
      </c>
      <c r="K7" s="16"/>
      <c r="L7" s="23" t="s">
        <v>41</v>
      </c>
      <c r="M7" s="24">
        <f t="shared" ref="M7:AV7" si="7">SUM(M4:M6)</f>
        <v>1500</v>
      </c>
      <c r="N7" s="24">
        <f t="shared" si="7"/>
        <v>1500</v>
      </c>
      <c r="O7" s="24">
        <f t="shared" si="7"/>
        <v>1500</v>
      </c>
      <c r="P7" s="24">
        <f t="shared" si="7"/>
        <v>1500</v>
      </c>
      <c r="Q7" s="24">
        <f t="shared" si="7"/>
        <v>1500</v>
      </c>
      <c r="R7" s="24">
        <f t="shared" si="7"/>
        <v>1500</v>
      </c>
      <c r="S7" s="24">
        <f t="shared" si="7"/>
        <v>1500</v>
      </c>
      <c r="T7" s="24">
        <f t="shared" si="7"/>
        <v>1500</v>
      </c>
      <c r="U7" s="24">
        <f t="shared" si="7"/>
        <v>1500</v>
      </c>
      <c r="V7" s="24">
        <f t="shared" si="7"/>
        <v>1500</v>
      </c>
      <c r="W7" s="24">
        <f t="shared" si="7"/>
        <v>1500</v>
      </c>
      <c r="X7" s="24">
        <f t="shared" si="7"/>
        <v>1500</v>
      </c>
      <c r="Y7" s="24">
        <f t="shared" si="7"/>
        <v>1500</v>
      </c>
      <c r="Z7" s="24">
        <f t="shared" si="7"/>
        <v>1500</v>
      </c>
      <c r="AA7" s="24">
        <f t="shared" si="7"/>
        <v>1500</v>
      </c>
      <c r="AB7" s="24">
        <f t="shared" si="7"/>
        <v>1500</v>
      </c>
      <c r="AC7" s="24">
        <f t="shared" si="7"/>
        <v>1500</v>
      </c>
      <c r="AD7" s="24">
        <f t="shared" si="7"/>
        <v>1500</v>
      </c>
      <c r="AE7" s="24">
        <f t="shared" si="7"/>
        <v>1500</v>
      </c>
      <c r="AF7" s="24">
        <f t="shared" si="7"/>
        <v>1500</v>
      </c>
      <c r="AG7" s="24">
        <f t="shared" si="7"/>
        <v>1500</v>
      </c>
      <c r="AH7" s="24">
        <f t="shared" si="7"/>
        <v>1500</v>
      </c>
      <c r="AI7" s="24">
        <f t="shared" si="7"/>
        <v>1500</v>
      </c>
      <c r="AJ7" s="24">
        <f t="shared" si="7"/>
        <v>1500</v>
      </c>
      <c r="AK7" s="24">
        <f t="shared" si="7"/>
        <v>1500</v>
      </c>
      <c r="AL7" s="24">
        <f t="shared" si="7"/>
        <v>1500</v>
      </c>
      <c r="AM7" s="24">
        <f t="shared" si="7"/>
        <v>1500</v>
      </c>
      <c r="AN7" s="24">
        <f t="shared" si="7"/>
        <v>1500</v>
      </c>
      <c r="AO7" s="24">
        <f t="shared" si="7"/>
        <v>1500</v>
      </c>
      <c r="AP7" s="24">
        <f t="shared" si="7"/>
        <v>1500</v>
      </c>
      <c r="AQ7" s="24">
        <f t="shared" si="7"/>
        <v>1500</v>
      </c>
      <c r="AR7" s="24">
        <f t="shared" si="7"/>
        <v>1500</v>
      </c>
      <c r="AS7" s="24">
        <f t="shared" si="7"/>
        <v>1500</v>
      </c>
      <c r="AT7" s="24">
        <f t="shared" si="7"/>
        <v>1500</v>
      </c>
      <c r="AU7" s="24">
        <f t="shared" si="7"/>
        <v>1500</v>
      </c>
      <c r="AV7" s="24">
        <f t="shared" si="7"/>
        <v>1500</v>
      </c>
      <c r="AW7" s="24">
        <f t="shared" si="5"/>
        <v>54000</v>
      </c>
    </row>
    <row r="8" spans="1:49" x14ac:dyDescent="0.2">
      <c r="A8" s="65" t="s">
        <v>14</v>
      </c>
      <c r="B8" s="65"/>
      <c r="D8" s="17">
        <f>SUM(D9:D14)</f>
        <v>17300</v>
      </c>
      <c r="E8" s="17">
        <f>SUM(E9:E14)</f>
        <v>9100</v>
      </c>
      <c r="F8" s="17">
        <f t="shared" ref="F8:G8" si="8">SUM(F9:F14)</f>
        <v>13400</v>
      </c>
      <c r="G8" s="17">
        <f t="shared" si="8"/>
        <v>8900</v>
      </c>
      <c r="H8" s="18">
        <f t="shared" si="6"/>
        <v>48700</v>
      </c>
      <c r="I8" s="7"/>
      <c r="J8" s="16">
        <f t="shared" si="3"/>
        <v>0.25797224282233289</v>
      </c>
      <c r="K8" s="16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3"/>
    </row>
    <row r="9" spans="1:49" x14ac:dyDescent="0.2">
      <c r="A9" s="20"/>
      <c r="B9" s="20" t="s">
        <v>4</v>
      </c>
      <c r="D9" s="21">
        <f>N32</f>
        <v>0</v>
      </c>
      <c r="E9" s="21">
        <f>O32</f>
        <v>8500</v>
      </c>
      <c r="F9" s="21">
        <f t="shared" ref="F9" si="9">P32</f>
        <v>13000</v>
      </c>
      <c r="G9" s="21">
        <f>Q32</f>
        <v>8500</v>
      </c>
      <c r="H9" s="22">
        <f t="shared" si="6"/>
        <v>30000</v>
      </c>
      <c r="I9" s="7"/>
      <c r="J9" s="16">
        <f t="shared" si="3"/>
        <v>0.15891513931560547</v>
      </c>
      <c r="K9" s="16"/>
      <c r="L9" s="1" t="s">
        <v>15</v>
      </c>
      <c r="M9" s="26">
        <f t="shared" ref="M9:AV9" si="10">SUM(M7:M8)</f>
        <v>1500</v>
      </c>
      <c r="N9" s="26">
        <f t="shared" si="10"/>
        <v>1500</v>
      </c>
      <c r="O9" s="26">
        <f t="shared" si="10"/>
        <v>1500</v>
      </c>
      <c r="P9" s="26">
        <f t="shared" si="10"/>
        <v>1500</v>
      </c>
      <c r="Q9" s="26">
        <f t="shared" si="10"/>
        <v>1500</v>
      </c>
      <c r="R9" s="26">
        <f t="shared" si="10"/>
        <v>1500</v>
      </c>
      <c r="S9" s="26">
        <f t="shared" si="10"/>
        <v>1500</v>
      </c>
      <c r="T9" s="26">
        <f t="shared" si="10"/>
        <v>1500</v>
      </c>
      <c r="U9" s="26">
        <f t="shared" si="10"/>
        <v>1500</v>
      </c>
      <c r="V9" s="26">
        <f t="shared" si="10"/>
        <v>1500</v>
      </c>
      <c r="W9" s="26">
        <f t="shared" si="10"/>
        <v>1500</v>
      </c>
      <c r="X9" s="26">
        <f t="shared" si="10"/>
        <v>1500</v>
      </c>
      <c r="Y9" s="26">
        <f t="shared" si="10"/>
        <v>1500</v>
      </c>
      <c r="Z9" s="26">
        <f t="shared" si="10"/>
        <v>1500</v>
      </c>
      <c r="AA9" s="26">
        <f t="shared" si="10"/>
        <v>1500</v>
      </c>
      <c r="AB9" s="26">
        <f t="shared" si="10"/>
        <v>1500</v>
      </c>
      <c r="AC9" s="26">
        <f t="shared" si="10"/>
        <v>1500</v>
      </c>
      <c r="AD9" s="26">
        <f t="shared" si="10"/>
        <v>1500</v>
      </c>
      <c r="AE9" s="26">
        <f t="shared" si="10"/>
        <v>1500</v>
      </c>
      <c r="AF9" s="26">
        <f t="shared" si="10"/>
        <v>1500</v>
      </c>
      <c r="AG9" s="26">
        <f t="shared" si="10"/>
        <v>1500</v>
      </c>
      <c r="AH9" s="26">
        <f t="shared" si="10"/>
        <v>1500</v>
      </c>
      <c r="AI9" s="26">
        <f t="shared" si="10"/>
        <v>1500</v>
      </c>
      <c r="AJ9" s="26">
        <f t="shared" si="10"/>
        <v>1500</v>
      </c>
      <c r="AK9" s="26">
        <f t="shared" si="10"/>
        <v>1500</v>
      </c>
      <c r="AL9" s="26">
        <f t="shared" si="10"/>
        <v>1500</v>
      </c>
      <c r="AM9" s="26">
        <f t="shared" si="10"/>
        <v>1500</v>
      </c>
      <c r="AN9" s="26">
        <f t="shared" si="10"/>
        <v>1500</v>
      </c>
      <c r="AO9" s="26">
        <f t="shared" si="10"/>
        <v>1500</v>
      </c>
      <c r="AP9" s="26">
        <f t="shared" si="10"/>
        <v>1500</v>
      </c>
      <c r="AQ9" s="26">
        <f t="shared" si="10"/>
        <v>1500</v>
      </c>
      <c r="AR9" s="26">
        <f t="shared" si="10"/>
        <v>1500</v>
      </c>
      <c r="AS9" s="26">
        <f t="shared" si="10"/>
        <v>1500</v>
      </c>
      <c r="AT9" s="26">
        <f t="shared" si="10"/>
        <v>1500</v>
      </c>
      <c r="AU9" s="26">
        <f t="shared" si="10"/>
        <v>1500</v>
      </c>
      <c r="AV9" s="26">
        <f t="shared" si="10"/>
        <v>1500</v>
      </c>
      <c r="AW9" s="27">
        <f>SUM(AW7:AW8)</f>
        <v>54000</v>
      </c>
    </row>
    <row r="10" spans="1:49" ht="15" customHeight="1" x14ac:dyDescent="0.2">
      <c r="A10" s="20"/>
      <c r="B10" s="20" t="s">
        <v>27</v>
      </c>
      <c r="D10" s="21">
        <f>D48</f>
        <v>17300</v>
      </c>
      <c r="E10" s="21">
        <f>E48</f>
        <v>600</v>
      </c>
      <c r="F10" s="21">
        <f>F48</f>
        <v>400</v>
      </c>
      <c r="G10" s="21">
        <f>G48</f>
        <v>400</v>
      </c>
      <c r="H10" s="22">
        <f t="shared" si="6"/>
        <v>18700</v>
      </c>
      <c r="I10" s="7"/>
      <c r="J10" s="16">
        <f t="shared" si="3"/>
        <v>9.9057103506727404E-2</v>
      </c>
      <c r="K10" s="16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8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9"/>
    </row>
    <row r="11" spans="1:49" x14ac:dyDescent="0.2">
      <c r="A11" s="20"/>
      <c r="B11" s="20" t="s">
        <v>28</v>
      </c>
      <c r="D11" s="21">
        <f>E31</f>
        <v>0</v>
      </c>
      <c r="E11" s="21">
        <f>E30</f>
        <v>0</v>
      </c>
      <c r="F11" s="21">
        <v>0</v>
      </c>
      <c r="G11" s="21">
        <v>0</v>
      </c>
      <c r="H11" s="22">
        <f t="shared" si="6"/>
        <v>0</v>
      </c>
      <c r="I11" s="19"/>
      <c r="J11" s="16">
        <f t="shared" si="3"/>
        <v>0</v>
      </c>
      <c r="K11" s="16"/>
      <c r="M11" s="67">
        <f>SUM(M9:R9)</f>
        <v>9000</v>
      </c>
      <c r="N11" s="62"/>
      <c r="O11" s="62"/>
      <c r="P11" s="62"/>
      <c r="Q11" s="62"/>
      <c r="R11" s="62"/>
      <c r="S11" s="62">
        <f>SUM(S9:AD9)</f>
        <v>18000</v>
      </c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>
        <f>SUM(AE9:AP9)</f>
        <v>18000</v>
      </c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>
        <f>SUM(AQ9:AV9)</f>
        <v>9000</v>
      </c>
      <c r="AR11" s="62"/>
      <c r="AS11" s="62"/>
      <c r="AT11" s="62"/>
      <c r="AU11" s="62"/>
      <c r="AV11" s="63"/>
      <c r="AW11" s="29"/>
    </row>
    <row r="12" spans="1:49" x14ac:dyDescent="0.2">
      <c r="A12" s="20"/>
      <c r="B12" s="20" t="s">
        <v>31</v>
      </c>
      <c r="D12" s="21">
        <v>0</v>
      </c>
      <c r="E12" s="21"/>
      <c r="F12" s="21"/>
      <c r="G12" s="21"/>
      <c r="H12" s="22">
        <f t="shared" si="6"/>
        <v>0</v>
      </c>
      <c r="I12" s="7"/>
      <c r="J12" s="16">
        <f t="shared" si="3"/>
        <v>0</v>
      </c>
      <c r="K12" s="16"/>
      <c r="AW12" s="32"/>
    </row>
    <row r="13" spans="1:49" ht="15" customHeight="1" x14ac:dyDescent="0.2">
      <c r="A13" s="20"/>
      <c r="B13" s="20" t="s">
        <v>8</v>
      </c>
      <c r="D13" s="21"/>
      <c r="E13" s="21"/>
      <c r="F13" s="21"/>
      <c r="G13" s="21"/>
      <c r="H13" s="22">
        <f t="shared" si="6"/>
        <v>0</v>
      </c>
      <c r="I13" s="7"/>
      <c r="J13" s="16">
        <f t="shared" si="3"/>
        <v>0</v>
      </c>
      <c r="K13" s="16"/>
      <c r="AW13" s="32"/>
    </row>
    <row r="14" spans="1:49" ht="13.5" thickBot="1" x14ac:dyDescent="0.25">
      <c r="A14" s="20"/>
      <c r="B14" s="20" t="str">
        <f>M35</f>
        <v>reaserch visit</v>
      </c>
      <c r="D14" s="21">
        <f>N37</f>
        <v>0</v>
      </c>
      <c r="E14" s="21">
        <f>O37</f>
        <v>0</v>
      </c>
      <c r="F14" s="21">
        <f t="shared" ref="F14:G14" si="11">P37</f>
        <v>0</v>
      </c>
      <c r="G14" s="21">
        <f t="shared" si="11"/>
        <v>0</v>
      </c>
      <c r="H14" s="22">
        <f t="shared" si="6"/>
        <v>0</v>
      </c>
      <c r="I14" s="7"/>
      <c r="J14" s="16">
        <f t="shared" si="3"/>
        <v>0</v>
      </c>
      <c r="K14" s="16"/>
      <c r="AW14" s="32"/>
    </row>
    <row r="15" spans="1:49" ht="13.5" thickBot="1" x14ac:dyDescent="0.25">
      <c r="A15" s="64" t="s">
        <v>5</v>
      </c>
      <c r="B15" s="64"/>
      <c r="D15" s="30">
        <f>(D6+D8)*$C$18</f>
        <v>10520</v>
      </c>
      <c r="E15" s="30">
        <f>(E6+E8)*$C$18</f>
        <v>10840</v>
      </c>
      <c r="F15" s="30">
        <f>(F6+F8)*$C$18</f>
        <v>12560</v>
      </c>
      <c r="G15" s="30">
        <f>(G6+G8)*$C$18</f>
        <v>7160</v>
      </c>
      <c r="H15" s="31">
        <f>SUM(C15:G15)</f>
        <v>41080</v>
      </c>
      <c r="I15" s="7">
        <f>H15/H16</f>
        <v>0.21760779743616909</v>
      </c>
      <c r="J15" s="16">
        <f>H15/(H5-H7)</f>
        <v>0.4</v>
      </c>
      <c r="K15" s="16"/>
    </row>
    <row r="16" spans="1:49" ht="16.5" thickBot="1" x14ac:dyDescent="0.3">
      <c r="A16" s="66" t="s">
        <v>6</v>
      </c>
      <c r="B16" s="66"/>
      <c r="D16" s="33">
        <f>D5+D15</f>
        <v>81820</v>
      </c>
      <c r="E16" s="33">
        <f>E5+E15</f>
        <v>37940</v>
      </c>
      <c r="F16" s="33">
        <f t="shared" ref="F16:G16" si="12">F5+F15</f>
        <v>43960</v>
      </c>
      <c r="G16" s="33">
        <f t="shared" si="12"/>
        <v>25060</v>
      </c>
      <c r="H16" s="34">
        <f>H5+H15</f>
        <v>188780</v>
      </c>
      <c r="I16" s="13"/>
    </row>
    <row r="17" spans="2:23" x14ac:dyDescent="0.2">
      <c r="H17" s="35"/>
      <c r="J17" s="36">
        <f>J6+J7+J9+J10+J11+I15</f>
        <v>0.99999999999999989</v>
      </c>
    </row>
    <row r="18" spans="2:23" ht="38.25" x14ac:dyDescent="0.2">
      <c r="C18" s="38">
        <v>0.4</v>
      </c>
      <c r="D18" s="37" t="s">
        <v>5</v>
      </c>
      <c r="E18" s="37"/>
      <c r="F18" s="37"/>
      <c r="M18" s="42" t="s">
        <v>9</v>
      </c>
      <c r="N18" s="20" t="s">
        <v>10</v>
      </c>
      <c r="O18" s="41" t="s">
        <v>11</v>
      </c>
      <c r="P18" s="20" t="s">
        <v>47</v>
      </c>
      <c r="Q18" s="20" t="s">
        <v>1</v>
      </c>
      <c r="R18" s="20" t="s">
        <v>19</v>
      </c>
      <c r="S18" s="41" t="s">
        <v>12</v>
      </c>
      <c r="T18" s="20" t="s">
        <v>16</v>
      </c>
      <c r="U18" s="20" t="s">
        <v>18</v>
      </c>
      <c r="V18" s="41" t="s">
        <v>17</v>
      </c>
    </row>
    <row r="19" spans="2:23" x14ac:dyDescent="0.2">
      <c r="B19" s="37"/>
      <c r="E19" s="37"/>
      <c r="F19" s="37"/>
      <c r="H19" s="13"/>
      <c r="I19" s="13"/>
      <c r="M19" s="11" t="s">
        <v>35</v>
      </c>
      <c r="N19" s="20">
        <v>36</v>
      </c>
      <c r="O19" s="41">
        <v>1</v>
      </c>
      <c r="P19" s="12">
        <v>1500</v>
      </c>
      <c r="Q19" s="12">
        <f>N19*P19</f>
        <v>54000</v>
      </c>
      <c r="R19" s="12">
        <f>P19/1.1964</f>
        <v>1253.7612838515547</v>
      </c>
      <c r="S19" s="41" t="s">
        <v>32</v>
      </c>
      <c r="T19" s="12">
        <f>P19/1.1964</f>
        <v>1253.7612838515547</v>
      </c>
      <c r="U19" s="12">
        <f>T19*0.7</f>
        <v>877.6328986960882</v>
      </c>
      <c r="V19" s="44">
        <f>T19</f>
        <v>1253.7612838515547</v>
      </c>
    </row>
    <row r="20" spans="2:23" x14ac:dyDescent="0.2">
      <c r="E20" s="37"/>
      <c r="F20" s="37"/>
      <c r="M20" s="11" t="s">
        <v>45</v>
      </c>
      <c r="N20" s="20">
        <v>0</v>
      </c>
      <c r="O20" s="41">
        <v>0</v>
      </c>
      <c r="P20" s="12"/>
      <c r="Q20" s="12">
        <f>N20*P20</f>
        <v>0</v>
      </c>
      <c r="R20" s="12">
        <f>P20/1.1964</f>
        <v>0</v>
      </c>
      <c r="S20" s="41" t="s">
        <v>32</v>
      </c>
      <c r="T20" s="12">
        <f>P20/1.1964</f>
        <v>0</v>
      </c>
      <c r="U20" s="12">
        <f>T20*0.7</f>
        <v>0</v>
      </c>
      <c r="V20" s="44">
        <f>T20</f>
        <v>0</v>
      </c>
    </row>
    <row r="21" spans="2:23" x14ac:dyDescent="0.2">
      <c r="B21" s="39"/>
      <c r="E21" s="40"/>
      <c r="F21" s="37"/>
      <c r="M21" s="11" t="s">
        <v>46</v>
      </c>
      <c r="N21" s="20">
        <v>0</v>
      </c>
      <c r="O21" s="41">
        <v>0</v>
      </c>
      <c r="P21" s="12"/>
      <c r="Q21" s="12">
        <f>N21*P21</f>
        <v>0</v>
      </c>
      <c r="R21" s="12">
        <f>P21/1.1964</f>
        <v>0</v>
      </c>
      <c r="S21" s="41" t="s">
        <v>39</v>
      </c>
      <c r="T21" s="12">
        <f>P21/1.1964</f>
        <v>0</v>
      </c>
      <c r="U21" s="12">
        <f>T21*0.7</f>
        <v>0</v>
      </c>
      <c r="V21" s="44">
        <f>T21/0.4</f>
        <v>0</v>
      </c>
    </row>
    <row r="22" spans="2:23" x14ac:dyDescent="0.2">
      <c r="B22" s="39"/>
      <c r="C22" s="42" t="s">
        <v>3</v>
      </c>
      <c r="F22" s="37"/>
      <c r="H22" s="37"/>
    </row>
    <row r="23" spans="2:23" x14ac:dyDescent="0.2">
      <c r="B23" s="37"/>
      <c r="C23" s="37"/>
      <c r="D23" s="37"/>
      <c r="E23" s="37"/>
      <c r="F23" s="37"/>
      <c r="G23" s="37"/>
      <c r="H23" s="37"/>
      <c r="Q23" s="48">
        <f>SUM(Q19:Q21)</f>
        <v>54000</v>
      </c>
      <c r="R23" s="48">
        <f>SUM(R19:R21)</f>
        <v>1253.7612838515547</v>
      </c>
      <c r="S23" s="48">
        <f>H6-Q23</f>
        <v>0</v>
      </c>
      <c r="T23" s="48">
        <f>H6-Q23</f>
        <v>0</v>
      </c>
    </row>
    <row r="24" spans="2:23" ht="38.25" x14ac:dyDescent="0.2">
      <c r="B24" s="20" t="s">
        <v>51</v>
      </c>
      <c r="C24" s="45">
        <v>1</v>
      </c>
      <c r="D24" s="46">
        <v>45000</v>
      </c>
      <c r="E24" s="37"/>
      <c r="F24" s="37"/>
      <c r="G24" s="37"/>
      <c r="H24" s="37"/>
      <c r="J24" s="2"/>
    </row>
    <row r="25" spans="2:23" x14ac:dyDescent="0.2">
      <c r="B25" s="56"/>
      <c r="C25" s="45">
        <v>1</v>
      </c>
      <c r="D25" s="46"/>
      <c r="E25" s="37"/>
      <c r="F25" s="37"/>
      <c r="G25" s="37"/>
      <c r="H25" s="37"/>
      <c r="J25" s="2"/>
      <c r="M25" s="42" t="s">
        <v>33</v>
      </c>
    </row>
    <row r="26" spans="2:23" x14ac:dyDescent="0.2">
      <c r="C26" s="43" t="s">
        <v>15</v>
      </c>
      <c r="D26" s="47">
        <f>SUM(D24:D25)</f>
        <v>45000</v>
      </c>
      <c r="E26" s="37"/>
      <c r="F26" s="37"/>
      <c r="G26" s="37"/>
      <c r="H26" s="37"/>
      <c r="J26" s="2"/>
    </row>
    <row r="27" spans="2:23" x14ac:dyDescent="0.2">
      <c r="F27" s="37"/>
      <c r="H27" s="37"/>
      <c r="N27" s="11">
        <v>2019</v>
      </c>
      <c r="O27" s="11">
        <v>2020</v>
      </c>
      <c r="P27" s="11">
        <v>2021</v>
      </c>
      <c r="Q27" s="11">
        <v>2022</v>
      </c>
      <c r="R27" s="11"/>
      <c r="U27" s="50" t="s">
        <v>20</v>
      </c>
      <c r="V27" s="50" t="s">
        <v>30</v>
      </c>
      <c r="W27" s="50" t="s">
        <v>54</v>
      </c>
    </row>
    <row r="28" spans="2:23" x14ac:dyDescent="0.2">
      <c r="C28" s="42" t="s">
        <v>28</v>
      </c>
      <c r="D28" s="37"/>
      <c r="E28" s="37"/>
      <c r="F28" s="37"/>
      <c r="H28" s="37"/>
      <c r="M28" s="11" t="s">
        <v>36</v>
      </c>
      <c r="N28" s="11"/>
      <c r="O28" s="11">
        <v>1</v>
      </c>
      <c r="P28" s="11"/>
      <c r="Q28" s="11">
        <v>1</v>
      </c>
      <c r="R28" s="11">
        <f>SUM(N28:Q28)</f>
        <v>2</v>
      </c>
      <c r="U28" s="50" t="s">
        <v>21</v>
      </c>
      <c r="V28" s="50">
        <v>3000</v>
      </c>
      <c r="W28" s="50">
        <v>3000</v>
      </c>
    </row>
    <row r="29" spans="2:23" x14ac:dyDescent="0.2">
      <c r="C29" s="37"/>
      <c r="D29" s="37"/>
      <c r="E29" s="37"/>
      <c r="F29" s="37"/>
      <c r="H29" s="37"/>
      <c r="M29" s="11" t="s">
        <v>37</v>
      </c>
      <c r="N29" s="11"/>
      <c r="O29" s="11"/>
      <c r="P29" s="11">
        <v>1</v>
      </c>
      <c r="Q29" s="11"/>
      <c r="R29" s="11">
        <f>SUM(N29:Q29)</f>
        <v>1</v>
      </c>
      <c r="U29" s="50" t="s">
        <v>22</v>
      </c>
      <c r="V29" s="50">
        <v>2000</v>
      </c>
      <c r="W29" s="50">
        <v>4500</v>
      </c>
    </row>
    <row r="30" spans="2:23" x14ac:dyDescent="0.2">
      <c r="C30" s="59"/>
      <c r="D30" s="59"/>
      <c r="E30" s="60"/>
      <c r="F30" s="37"/>
      <c r="M30" s="11" t="s">
        <v>38</v>
      </c>
      <c r="N30" s="11">
        <f>$V$32*N28</f>
        <v>0</v>
      </c>
      <c r="O30" s="25">
        <f>$V$32*O28</f>
        <v>8500</v>
      </c>
      <c r="P30" s="25">
        <f>$V$32*P28</f>
        <v>0</v>
      </c>
      <c r="Q30" s="25">
        <f>V32*Q28</f>
        <v>8500</v>
      </c>
      <c r="R30" s="11"/>
      <c r="U30" s="50" t="s">
        <v>23</v>
      </c>
      <c r="V30" s="50">
        <v>2000</v>
      </c>
      <c r="W30" s="50">
        <v>4000</v>
      </c>
    </row>
    <row r="31" spans="2:23" x14ac:dyDescent="0.2">
      <c r="M31" s="11" t="s">
        <v>55</v>
      </c>
      <c r="N31" s="25">
        <f>$W$32*N29</f>
        <v>0</v>
      </c>
      <c r="O31" s="25">
        <f>$W$32*O29</f>
        <v>0</v>
      </c>
      <c r="P31" s="25">
        <f>$W$32*P29</f>
        <v>13000</v>
      </c>
      <c r="Q31" s="25">
        <f>W32*Q29</f>
        <v>0</v>
      </c>
      <c r="R31" s="25"/>
      <c r="U31" s="50" t="s">
        <v>24</v>
      </c>
      <c r="V31" s="50">
        <v>1500</v>
      </c>
      <c r="W31" s="50">
        <v>1500</v>
      </c>
    </row>
    <row r="32" spans="2:23" x14ac:dyDescent="0.2">
      <c r="C32" s="59" t="s">
        <v>15</v>
      </c>
      <c r="E32" s="61">
        <f>SUM(E28:E31)</f>
        <v>0</v>
      </c>
      <c r="F32" s="37"/>
      <c r="M32" s="11" t="s">
        <v>15</v>
      </c>
      <c r="N32" s="53">
        <f>SUM(N30:N31)</f>
        <v>0</v>
      </c>
      <c r="O32" s="53">
        <f>SUM(O30:O31)</f>
        <v>8500</v>
      </c>
      <c r="P32" s="53">
        <f t="shared" ref="P32:Q32" si="13">SUM(P30:P31)</f>
        <v>13000</v>
      </c>
      <c r="Q32" s="53">
        <f t="shared" si="13"/>
        <v>8500</v>
      </c>
      <c r="R32" s="54">
        <f>SUM(N32:Q32)</f>
        <v>30000</v>
      </c>
      <c r="U32" s="50"/>
      <c r="V32" s="50">
        <f>SUM(V28:V31)</f>
        <v>8500</v>
      </c>
      <c r="W32" s="50">
        <f>SUM(W28:W31)</f>
        <v>13000</v>
      </c>
    </row>
    <row r="33" spans="1:22" x14ac:dyDescent="0.2">
      <c r="C33" s="37"/>
      <c r="D33" s="37"/>
      <c r="F33" s="37"/>
    </row>
    <row r="34" spans="1:22" x14ac:dyDescent="0.2">
      <c r="C34" s="49"/>
      <c r="D34" s="37"/>
      <c r="F34" s="37"/>
      <c r="N34" s="11">
        <v>2019</v>
      </c>
      <c r="O34" s="11">
        <v>2020</v>
      </c>
      <c r="P34" s="11">
        <v>2021</v>
      </c>
      <c r="Q34" s="11">
        <v>2022</v>
      </c>
      <c r="R34" s="11"/>
      <c r="U34" s="1" t="s">
        <v>43</v>
      </c>
      <c r="V34" s="1">
        <v>6000</v>
      </c>
    </row>
    <row r="35" spans="1:22" x14ac:dyDescent="0.2">
      <c r="C35" s="42" t="s">
        <v>25</v>
      </c>
      <c r="F35" s="37"/>
      <c r="M35" s="11" t="s">
        <v>43</v>
      </c>
      <c r="N35" s="11"/>
      <c r="O35" s="11"/>
      <c r="P35" s="11"/>
      <c r="Q35" s="11"/>
      <c r="R35" s="11">
        <f>SUM(N35:Q35)</f>
        <v>0</v>
      </c>
    </row>
    <row r="36" spans="1:22" ht="18.75" customHeight="1" x14ac:dyDescent="0.2">
      <c r="M36" s="11"/>
      <c r="N36" s="11">
        <f>$V$34*N35</f>
        <v>0</v>
      </c>
      <c r="O36" s="11">
        <f t="shared" ref="O36:Q36" si="14">$V$34*O35</f>
        <v>0</v>
      </c>
      <c r="P36" s="11">
        <f t="shared" si="14"/>
        <v>0</v>
      </c>
      <c r="Q36" s="11">
        <f t="shared" si="14"/>
        <v>0</v>
      </c>
      <c r="R36" s="11"/>
    </row>
    <row r="37" spans="1:22" x14ac:dyDescent="0.2">
      <c r="A37" s="51"/>
      <c r="N37" s="53">
        <f>SUM(N36:N36)</f>
        <v>0</v>
      </c>
      <c r="O37" s="53">
        <f t="shared" ref="O37:Q37" si="15">SUM(O36:O36)</f>
        <v>0</v>
      </c>
      <c r="P37" s="53">
        <f t="shared" si="15"/>
        <v>0</v>
      </c>
      <c r="Q37" s="53">
        <f t="shared" si="15"/>
        <v>0</v>
      </c>
      <c r="R37" s="54">
        <f>SUM(N37:Q37)</f>
        <v>0</v>
      </c>
    </row>
    <row r="38" spans="1:22" x14ac:dyDescent="0.2">
      <c r="C38" s="11" t="s">
        <v>34</v>
      </c>
      <c r="D38" s="11">
        <v>2019</v>
      </c>
      <c r="E38" s="11">
        <v>2020</v>
      </c>
      <c r="F38" s="11">
        <v>2021</v>
      </c>
      <c r="G38" s="11">
        <v>2022</v>
      </c>
      <c r="H38" s="11" t="s">
        <v>40</v>
      </c>
    </row>
    <row r="39" spans="1:22" x14ac:dyDescent="0.2">
      <c r="C39" s="11" t="s">
        <v>49</v>
      </c>
      <c r="D39" s="25">
        <v>400</v>
      </c>
      <c r="E39" s="25">
        <v>600</v>
      </c>
      <c r="F39" s="52">
        <v>400</v>
      </c>
      <c r="G39" s="52">
        <v>400</v>
      </c>
      <c r="H39" s="25">
        <f t="shared" ref="H39:H47" si="16">SUM(D39:G39)</f>
        <v>1800</v>
      </c>
    </row>
    <row r="40" spans="1:22" x14ac:dyDescent="0.2">
      <c r="C40" s="11" t="s">
        <v>48</v>
      </c>
      <c r="D40" s="25">
        <v>12000</v>
      </c>
      <c r="E40" s="25"/>
      <c r="F40" s="25"/>
      <c r="G40" s="25"/>
      <c r="H40" s="25">
        <f t="shared" si="16"/>
        <v>12000</v>
      </c>
    </row>
    <row r="41" spans="1:22" x14ac:dyDescent="0.2">
      <c r="C41" s="11" t="s">
        <v>50</v>
      </c>
      <c r="D41" s="25">
        <v>4900</v>
      </c>
      <c r="E41" s="25"/>
      <c r="F41" s="25"/>
      <c r="G41" s="25"/>
      <c r="H41" s="25">
        <f t="shared" si="16"/>
        <v>4900</v>
      </c>
    </row>
    <row r="42" spans="1:22" x14ac:dyDescent="0.2">
      <c r="C42" s="11"/>
      <c r="D42" s="25"/>
      <c r="E42" s="25"/>
      <c r="F42" s="25"/>
      <c r="G42" s="25"/>
      <c r="H42" s="25">
        <f t="shared" si="16"/>
        <v>0</v>
      </c>
    </row>
    <row r="43" spans="1:22" x14ac:dyDescent="0.2">
      <c r="C43" s="11"/>
      <c r="D43" s="25"/>
      <c r="E43" s="25"/>
      <c r="F43" s="25"/>
      <c r="G43" s="25"/>
      <c r="H43" s="25">
        <f t="shared" si="16"/>
        <v>0</v>
      </c>
    </row>
    <row r="44" spans="1:22" x14ac:dyDescent="0.2">
      <c r="C44" s="11"/>
      <c r="D44" s="25"/>
      <c r="E44" s="25"/>
      <c r="F44" s="25"/>
      <c r="G44" s="25"/>
      <c r="H44" s="25">
        <f t="shared" si="16"/>
        <v>0</v>
      </c>
    </row>
    <row r="45" spans="1:22" x14ac:dyDescent="0.2">
      <c r="C45" s="11"/>
      <c r="D45" s="25"/>
      <c r="E45" s="25"/>
      <c r="F45" s="25"/>
      <c r="G45" s="25"/>
      <c r="H45" s="25">
        <f t="shared" si="16"/>
        <v>0</v>
      </c>
    </row>
    <row r="46" spans="1:22" ht="24" customHeight="1" x14ac:dyDescent="0.2">
      <c r="C46" s="11"/>
      <c r="D46" s="25"/>
      <c r="E46" s="25"/>
      <c r="F46" s="25"/>
      <c r="G46" s="25"/>
      <c r="H46" s="25">
        <f t="shared" si="16"/>
        <v>0</v>
      </c>
    </row>
    <row r="47" spans="1:22" ht="24" customHeight="1" x14ac:dyDescent="0.2">
      <c r="C47" s="11"/>
      <c r="D47" s="25"/>
      <c r="E47" s="25"/>
      <c r="F47" s="25"/>
      <c r="G47" s="25"/>
      <c r="H47" s="25">
        <f t="shared" si="16"/>
        <v>0</v>
      </c>
    </row>
    <row r="48" spans="1:22" ht="24" customHeight="1" x14ac:dyDescent="0.2">
      <c r="C48" s="55" t="s">
        <v>40</v>
      </c>
      <c r="D48" s="53">
        <f>SUM(D39:D47)</f>
        <v>17300</v>
      </c>
      <c r="E48" s="53">
        <f>SUM(E39:E47)</f>
        <v>600</v>
      </c>
      <c r="F48" s="53">
        <f>SUM(F39:F47)</f>
        <v>400</v>
      </c>
      <c r="G48" s="53">
        <f>SUM(G39:G47)</f>
        <v>400</v>
      </c>
      <c r="H48" s="54">
        <f>SUM(H39:H47)</f>
        <v>18700</v>
      </c>
      <c r="I48" s="1" t="s">
        <v>26</v>
      </c>
    </row>
    <row r="49" ht="24" customHeight="1" x14ac:dyDescent="0.2"/>
  </sheetData>
  <mergeCells count="10">
    <mergeCell ref="A16:B16"/>
    <mergeCell ref="A15:B15"/>
    <mergeCell ref="M11:R11"/>
    <mergeCell ref="S11:AD11"/>
    <mergeCell ref="AE11:AP11"/>
    <mergeCell ref="AQ11:AV11"/>
    <mergeCell ref="A5:B5"/>
    <mergeCell ref="A6:B6"/>
    <mergeCell ref="A7:B7"/>
    <mergeCell ref="A8:B8"/>
  </mergeCells>
  <conditionalFormatting sqref="S23">
    <cfRule type="cellIs" dxfId="1" priority="2" stopIfTrue="1" operator="greaterThan">
      <formula>0</formula>
    </cfRule>
  </conditionalFormatting>
  <conditionalFormatting sqref="T23">
    <cfRule type="cellIs" dxfId="0" priority="1" stopIfTrue="1" operator="lessThan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64" orientation="landscape" r:id="rId1"/>
  <headerFooter alignWithMargins="0"/>
  <colBreaks count="2" manualBreakCount="2">
    <brk id="11" max="1048575" man="1"/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Preludium PF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2020-01-14T11:25:25Z</dcterms:modified>
</cp:coreProperties>
</file>